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dev\shipping\shipping\raw\"/>
    </mc:Choice>
  </mc:AlternateContent>
  <xr:revisionPtr revIDLastSave="0" documentId="13_ncr:1_{249D6D29-05F7-4AED-8D26-EE0A45D747F6}" xr6:coauthVersionLast="47" xr6:coauthVersionMax="47" xr10:uidLastSave="{00000000-0000-0000-0000-000000000000}"/>
  <bookViews>
    <workbookView xWindow="-108" yWindow="-108" windowWidth="23256" windowHeight="12456" tabRatio="473" activeTab="4" xr2:uid="{00000000-000D-0000-FFFF-FFFF00000000}"/>
  </bookViews>
  <sheets>
    <sheet name="Summary" sheetId="6" r:id="rId1"/>
    <sheet name="Sheet4" sheetId="12" r:id="rId2"/>
    <sheet name="cost" sheetId="11" r:id="rId3"/>
    <sheet name="freight" sheetId="10" r:id="rId4"/>
    <sheet name="volume" sheetId="9" r:id="rId5"/>
    <sheet name="IQBPFRT" sheetId="7" r:id="rId6"/>
    <sheet name="iqbpfrtbs" sheetId="8" r:id="rId7"/>
  </sheets>
  <definedNames>
    <definedName name="_xlnm.Print_Area" localSheetId="0">Summary!$A$1:$DK$56</definedName>
  </definedNames>
  <calcPr calcId="181029"/>
</workbook>
</file>

<file path=xl/calcChain.xml><?xml version="1.0" encoding="utf-8"?>
<calcChain xmlns="http://schemas.openxmlformats.org/spreadsheetml/2006/main">
  <c r="DK76" i="12" l="1"/>
  <c r="DK74" i="12"/>
  <c r="DK71" i="12"/>
  <c r="DK68" i="12"/>
  <c r="DK65" i="12"/>
  <c r="DK62" i="12"/>
  <c r="DK59" i="12"/>
  <c r="DJ59" i="12"/>
  <c r="BE56" i="12"/>
  <c r="DJ53" i="12"/>
  <c r="BM48" i="12"/>
  <c r="BL48" i="12"/>
  <c r="BK48" i="12"/>
  <c r="BJ48" i="12"/>
  <c r="BI48" i="12"/>
  <c r="BH48" i="12"/>
  <c r="BG48" i="12"/>
  <c r="BF48" i="12"/>
  <c r="BE48" i="12"/>
  <c r="BD48" i="12"/>
  <c r="BC48" i="12"/>
  <c r="AR48" i="12"/>
  <c r="DK41" i="12"/>
  <c r="DJ41" i="12"/>
  <c r="BK38" i="12"/>
  <c r="BH38" i="12"/>
  <c r="BH56" i="12" s="1"/>
  <c r="BE38" i="12"/>
  <c r="AV38" i="12"/>
  <c r="AV56" i="12" s="1"/>
  <c r="DN36" i="12"/>
  <c r="DJ36" i="12" s="1"/>
  <c r="DN35" i="12"/>
  <c r="DJ35" i="12" s="1"/>
  <c r="DN34" i="12"/>
  <c r="DJ34" i="12" s="1"/>
  <c r="BM33" i="12"/>
  <c r="BM38" i="12" s="1"/>
  <c r="BL33" i="12"/>
  <c r="BL38" i="12" s="1"/>
  <c r="BK33" i="12"/>
  <c r="BK51" i="12" s="1"/>
  <c r="BJ33" i="12"/>
  <c r="BJ38" i="12" s="1"/>
  <c r="BJ56" i="12" s="1"/>
  <c r="BI33" i="12"/>
  <c r="BI38" i="12" s="1"/>
  <c r="BH33" i="12"/>
  <c r="BH51" i="12" s="1"/>
  <c r="BG33" i="12"/>
  <c r="BG38" i="12" s="1"/>
  <c r="BF33" i="12"/>
  <c r="BF38" i="12" s="1"/>
  <c r="BE33" i="12"/>
  <c r="BE51" i="12" s="1"/>
  <c r="BD33" i="12"/>
  <c r="BD38" i="12" s="1"/>
  <c r="BD56" i="12" s="1"/>
  <c r="BC33" i="12"/>
  <c r="BC38" i="12" s="1"/>
  <c r="AZ33" i="12"/>
  <c r="AZ38" i="12" s="1"/>
  <c r="AZ56" i="12" s="1"/>
  <c r="AW33" i="12"/>
  <c r="AW38" i="12" s="1"/>
  <c r="AT33" i="12"/>
  <c r="AT38" i="12" s="1"/>
  <c r="AT56" i="12" s="1"/>
  <c r="AQ33" i="12"/>
  <c r="AQ38" i="12" s="1"/>
  <c r="DN32" i="12"/>
  <c r="DJ32" i="12" s="1"/>
  <c r="DK32" i="12"/>
  <c r="DN31" i="12"/>
  <c r="DJ31" i="12" s="1"/>
  <c r="DK31" i="12" s="1"/>
  <c r="DN30" i="12"/>
  <c r="DJ30" i="12" s="1"/>
  <c r="DK30" i="12" s="1"/>
  <c r="BB30" i="12"/>
  <c r="BB33" i="12" s="1"/>
  <c r="BA30" i="12"/>
  <c r="BA33" i="12" s="1"/>
  <c r="AZ30" i="12"/>
  <c r="AZ48" i="12" s="1"/>
  <c r="AY30" i="12"/>
  <c r="AX30" i="12"/>
  <c r="AX33" i="12" s="1"/>
  <c r="AW30" i="12"/>
  <c r="AW48" i="12" s="1"/>
  <c r="AV30" i="12"/>
  <c r="AV33" i="12" s="1"/>
  <c r="AU30" i="12"/>
  <c r="AU33" i="12" s="1"/>
  <c r="AT30" i="12"/>
  <c r="AT48" i="12" s="1"/>
  <c r="AS30" i="12"/>
  <c r="AR30" i="12"/>
  <c r="AQ30" i="12"/>
  <c r="AQ48" i="12" s="1"/>
  <c r="DN29" i="12"/>
  <c r="DJ29" i="12" s="1"/>
  <c r="DN28" i="12"/>
  <c r="DJ28" i="12" s="1"/>
  <c r="DN26" i="12"/>
  <c r="DJ26" i="12" s="1"/>
  <c r="DK26" i="12"/>
  <c r="DN25" i="12"/>
  <c r="DJ25" i="12" s="1"/>
  <c r="DK25" i="12"/>
  <c r="DN24" i="12"/>
  <c r="DJ24" i="12" s="1"/>
  <c r="DK24" i="12"/>
  <c r="DK42" i="12" s="1"/>
  <c r="DK23" i="12"/>
  <c r="DJ23" i="12"/>
  <c r="J23" i="12"/>
  <c r="J41" i="12" s="1"/>
  <c r="BK20" i="12"/>
  <c r="BI20" i="12"/>
  <c r="BH20" i="12"/>
  <c r="BE20" i="12"/>
  <c r="AY20" i="12"/>
  <c r="AS20" i="12"/>
  <c r="DN18" i="12"/>
  <c r="DJ18" i="12"/>
  <c r="DJ72" i="12" s="1"/>
  <c r="DN17" i="12"/>
  <c r="DJ17" i="12" s="1"/>
  <c r="DN16" i="12"/>
  <c r="DJ16" i="12" s="1"/>
  <c r="BM15" i="12"/>
  <c r="BM20" i="12" s="1"/>
  <c r="BL15" i="12"/>
  <c r="BL20" i="12" s="1"/>
  <c r="BK15" i="12"/>
  <c r="BJ15" i="12"/>
  <c r="BJ20" i="12" s="1"/>
  <c r="BI15" i="12"/>
  <c r="BH15" i="12"/>
  <c r="BG15" i="12"/>
  <c r="BG20" i="12" s="1"/>
  <c r="BF15" i="12"/>
  <c r="BF20" i="12" s="1"/>
  <c r="BE15" i="12"/>
  <c r="BD15" i="12"/>
  <c r="BD20" i="12" s="1"/>
  <c r="BC15" i="12"/>
  <c r="BC20" i="12" s="1"/>
  <c r="AZ15" i="12"/>
  <c r="AZ20" i="12" s="1"/>
  <c r="AX15" i="12"/>
  <c r="AX20" i="12" s="1"/>
  <c r="AW15" i="12"/>
  <c r="AW51" i="12" s="1"/>
  <c r="AT15" i="12"/>
  <c r="AT20" i="12" s="1"/>
  <c r="AQ15" i="12"/>
  <c r="AQ51" i="12" s="1"/>
  <c r="DN14" i="12"/>
  <c r="DJ14" i="12" s="1"/>
  <c r="DJ68" i="12" s="1"/>
  <c r="DK14" i="12"/>
  <c r="DN13" i="12"/>
  <c r="DJ13" i="12" s="1"/>
  <c r="DJ67" i="12" s="1"/>
  <c r="DN12" i="12"/>
  <c r="DJ12" i="12" s="1"/>
  <c r="DJ66" i="12" s="1"/>
  <c r="BB12" i="12"/>
  <c r="BB15" i="12" s="1"/>
  <c r="BB20" i="12" s="1"/>
  <c r="BA12" i="12"/>
  <c r="BA15" i="12" s="1"/>
  <c r="BA20" i="12" s="1"/>
  <c r="AZ12" i="12"/>
  <c r="AY12" i="12"/>
  <c r="AY15" i="12" s="1"/>
  <c r="AX12" i="12"/>
  <c r="AX48" i="12" s="1"/>
  <c r="AW12" i="12"/>
  <c r="AV12" i="12"/>
  <c r="AV15" i="12" s="1"/>
  <c r="AV20" i="12" s="1"/>
  <c r="AU12" i="12"/>
  <c r="AU15" i="12" s="1"/>
  <c r="AU20" i="12" s="1"/>
  <c r="AT12" i="12"/>
  <c r="AS12" i="12"/>
  <c r="AS15" i="12" s="1"/>
  <c r="AR12" i="12"/>
  <c r="AR15" i="12" s="1"/>
  <c r="AR20" i="12" s="1"/>
  <c r="AQ12" i="12"/>
  <c r="DN11" i="12"/>
  <c r="DJ11" i="12"/>
  <c r="DJ65" i="12" s="1"/>
  <c r="DN10" i="12"/>
  <c r="DJ10" i="12"/>
  <c r="DJ64" i="12" s="1"/>
  <c r="DJ69" i="12" s="1"/>
  <c r="DN8" i="12"/>
  <c r="DJ8" i="12" s="1"/>
  <c r="DJ62" i="12" s="1"/>
  <c r="DK8" i="12"/>
  <c r="DN7" i="12"/>
  <c r="DJ7" i="12" s="1"/>
  <c r="DK7" i="12" s="1"/>
  <c r="DN6" i="12"/>
  <c r="DJ6" i="12" s="1"/>
  <c r="DK6" i="12" s="1"/>
  <c r="DK76" i="6"/>
  <c r="DJ59" i="6"/>
  <c r="DJ41" i="6"/>
  <c r="DJ23" i="6"/>
  <c r="DJ19" i="12" l="1"/>
  <c r="DJ70" i="12"/>
  <c r="DJ73" i="12" s="1"/>
  <c r="AW20" i="12"/>
  <c r="DJ42" i="12"/>
  <c r="DJ27" i="12"/>
  <c r="DJ37" i="12"/>
  <c r="DJ55" i="12" s="1"/>
  <c r="DJ52" i="12"/>
  <c r="AU48" i="12"/>
  <c r="AZ51" i="12"/>
  <c r="BB51" i="12"/>
  <c r="BB38" i="12"/>
  <c r="BB56" i="12" s="1"/>
  <c r="BC51" i="12"/>
  <c r="DK12" i="12"/>
  <c r="DK48" i="12" s="1"/>
  <c r="AQ20" i="12"/>
  <c r="DJ43" i="12"/>
  <c r="AQ56" i="12"/>
  <c r="DJ54" i="12"/>
  <c r="BA48" i="12"/>
  <c r="DJ49" i="12"/>
  <c r="BF51" i="12"/>
  <c r="AU38" i="12"/>
  <c r="AU56" i="12" s="1"/>
  <c r="AU51" i="12"/>
  <c r="BC56" i="12"/>
  <c r="DJ61" i="12"/>
  <c r="DK44" i="12"/>
  <c r="AX38" i="12"/>
  <c r="AX56" i="12" s="1"/>
  <c r="AX51" i="12"/>
  <c r="DJ48" i="12"/>
  <c r="BF56" i="12"/>
  <c r="BL56" i="12"/>
  <c r="DJ44" i="12"/>
  <c r="BI51" i="12"/>
  <c r="DJ33" i="12"/>
  <c r="BA38" i="12"/>
  <c r="BA56" i="12" s="1"/>
  <c r="BA51" i="12"/>
  <c r="BI56" i="12"/>
  <c r="AP12" i="12"/>
  <c r="AP15" i="12" s="1"/>
  <c r="AP20" i="12" s="1"/>
  <c r="DK43" i="12"/>
  <c r="AV51" i="12"/>
  <c r="DJ9" i="12"/>
  <c r="DJ60" i="12"/>
  <c r="DJ63" i="12" s="1"/>
  <c r="DJ15" i="12"/>
  <c r="DK15" i="12" s="1"/>
  <c r="AR33" i="12"/>
  <c r="AP30" i="12"/>
  <c r="DK13" i="12"/>
  <c r="DK49" i="12" s="1"/>
  <c r="DJ71" i="12"/>
  <c r="AS48" i="12"/>
  <c r="AY48" i="12"/>
  <c r="AW56" i="12"/>
  <c r="BG56" i="12"/>
  <c r="BM56" i="12"/>
  <c r="BK56" i="12"/>
  <c r="AT51" i="12"/>
  <c r="BL51" i="12"/>
  <c r="DK37" i="12"/>
  <c r="DK55" i="12" s="1"/>
  <c r="AV48" i="12"/>
  <c r="BB48" i="12"/>
  <c r="BD51" i="12"/>
  <c r="BJ51" i="12"/>
  <c r="DK11" i="12"/>
  <c r="DK17" i="12"/>
  <c r="DK19" i="12"/>
  <c r="DK28" i="12"/>
  <c r="AS33" i="12"/>
  <c r="AY33" i="12"/>
  <c r="DK34" i="12"/>
  <c r="DK36" i="12"/>
  <c r="DK60" i="12"/>
  <c r="DK63" i="12"/>
  <c r="DK66" i="12"/>
  <c r="DK69" i="12"/>
  <c r="DK72" i="12"/>
  <c r="BG51" i="12"/>
  <c r="BM51" i="12"/>
  <c r="DK61" i="12"/>
  <c r="DK64" i="12"/>
  <c r="DK67" i="12"/>
  <c r="DK70" i="12"/>
  <c r="DK73" i="12"/>
  <c r="DK10" i="12"/>
  <c r="DK16" i="12"/>
  <c r="DK18" i="12"/>
  <c r="DK29" i="12"/>
  <c r="DK35" i="12"/>
  <c r="DK74" i="6"/>
  <c r="DK41" i="6"/>
  <c r="DK59" i="6" s="1"/>
  <c r="DK23" i="6"/>
  <c r="AS51" i="12" l="1"/>
  <c r="AS38" i="12"/>
  <c r="AS56" i="12" s="1"/>
  <c r="DK54" i="12"/>
  <c r="AR38" i="12"/>
  <c r="AR56" i="12" s="1"/>
  <c r="AR51" i="12"/>
  <c r="AY51" i="12"/>
  <c r="AY38" i="12"/>
  <c r="AY56" i="12" s="1"/>
  <c r="DJ74" i="12"/>
  <c r="DJ45" i="12"/>
  <c r="DK27" i="12"/>
  <c r="DK45" i="12" s="1"/>
  <c r="DJ38" i="12"/>
  <c r="DJ20" i="12"/>
  <c r="DK20" i="12" s="1"/>
  <c r="DK9" i="12"/>
  <c r="DJ51" i="12"/>
  <c r="DK33" i="12"/>
  <c r="DK51" i="12" s="1"/>
  <c r="AP33" i="12"/>
  <c r="AP48" i="12"/>
  <c r="DK53" i="12"/>
  <c r="DK52" i="12"/>
  <c r="DK68" i="6"/>
  <c r="DK62" i="6"/>
  <c r="DK71" i="6"/>
  <c r="DK64" i="6"/>
  <c r="DK72" i="6"/>
  <c r="DK67" i="6"/>
  <c r="DK61" i="6"/>
  <c r="DK69" i="6"/>
  <c r="DK63" i="6"/>
  <c r="DK65" i="6"/>
  <c r="DK73" i="6"/>
  <c r="DK60" i="6"/>
  <c r="DK70" i="6"/>
  <c r="DK66" i="6"/>
  <c r="BB30" i="6"/>
  <c r="BB33" i="6" s="1"/>
  <c r="BA30" i="6"/>
  <c r="BA33" i="6" s="1"/>
  <c r="BA38" i="6" s="1"/>
  <c r="AZ30" i="6"/>
  <c r="AZ33" i="6" s="1"/>
  <c r="AY30" i="6"/>
  <c r="AY33" i="6" s="1"/>
  <c r="AY38" i="6" s="1"/>
  <c r="AX30" i="6"/>
  <c r="AW30" i="6"/>
  <c r="AW33" i="6" s="1"/>
  <c r="AV30" i="6"/>
  <c r="AV33" i="6" s="1"/>
  <c r="AU30" i="6"/>
  <c r="AU33" i="6" s="1"/>
  <c r="AT30" i="6"/>
  <c r="AT33" i="6" s="1"/>
  <c r="AS30" i="6"/>
  <c r="AS33" i="6" s="1"/>
  <c r="AR30" i="6"/>
  <c r="AQ30" i="6"/>
  <c r="AQ33" i="6" s="1"/>
  <c r="AQ38" i="6" s="1"/>
  <c r="BA12" i="6"/>
  <c r="BA15" i="6" s="1"/>
  <c r="BA20" i="6" s="1"/>
  <c r="BB12" i="6"/>
  <c r="BB15" i="6" s="1"/>
  <c r="BB20" i="6" s="1"/>
  <c r="AZ12" i="6"/>
  <c r="AZ15" i="6" s="1"/>
  <c r="AZ20" i="6" s="1"/>
  <c r="AY12" i="6"/>
  <c r="AY15" i="6" s="1"/>
  <c r="AX12" i="6"/>
  <c r="AX15" i="6" s="1"/>
  <c r="AX20" i="6" s="1"/>
  <c r="AW12" i="6"/>
  <c r="AW15" i="6" s="1"/>
  <c r="AW20" i="6" s="1"/>
  <c r="AV12" i="6"/>
  <c r="AV15" i="6" s="1"/>
  <c r="AV20" i="6" s="1"/>
  <c r="AU12" i="6"/>
  <c r="AT12" i="6"/>
  <c r="AT15" i="6" s="1"/>
  <c r="AT20" i="6" s="1"/>
  <c r="AS12" i="6"/>
  <c r="AS15" i="6" s="1"/>
  <c r="AS20" i="6" s="1"/>
  <c r="AR12" i="6"/>
  <c r="AR15" i="6" s="1"/>
  <c r="AQ12" i="6"/>
  <c r="AQ15" i="6" s="1"/>
  <c r="BM48" i="6"/>
  <c r="BL48" i="6"/>
  <c r="BK48" i="6"/>
  <c r="BJ48" i="6"/>
  <c r="BI48" i="6"/>
  <c r="BH48" i="6"/>
  <c r="BG48" i="6"/>
  <c r="BF48" i="6"/>
  <c r="BE48" i="6"/>
  <c r="BD48" i="6"/>
  <c r="BC48" i="6"/>
  <c r="BM33" i="6"/>
  <c r="BM38" i="6" s="1"/>
  <c r="BL33" i="6"/>
  <c r="BL38" i="6" s="1"/>
  <c r="BK33" i="6"/>
  <c r="BK38" i="6" s="1"/>
  <c r="BJ33" i="6"/>
  <c r="BJ38" i="6" s="1"/>
  <c r="BI33" i="6"/>
  <c r="BI38" i="6" s="1"/>
  <c r="BH33" i="6"/>
  <c r="BH38" i="6" s="1"/>
  <c r="BG33" i="6"/>
  <c r="BG38" i="6" s="1"/>
  <c r="BF33" i="6"/>
  <c r="BF38" i="6" s="1"/>
  <c r="BE33" i="6"/>
  <c r="BD33" i="6"/>
  <c r="BD38" i="6" s="1"/>
  <c r="BC33" i="6"/>
  <c r="BC38" i="6" s="1"/>
  <c r="BM15" i="6"/>
  <c r="BM20" i="6" s="1"/>
  <c r="BL15" i="6"/>
  <c r="BL20" i="6" s="1"/>
  <c r="BK15" i="6"/>
  <c r="BK20" i="6" s="1"/>
  <c r="BJ15" i="6"/>
  <c r="BJ20" i="6" s="1"/>
  <c r="BI15" i="6"/>
  <c r="BI20" i="6" s="1"/>
  <c r="BH15" i="6"/>
  <c r="BH20" i="6" s="1"/>
  <c r="BG15" i="6"/>
  <c r="BG20" i="6" s="1"/>
  <c r="BF15" i="6"/>
  <c r="BF20" i="6" s="1"/>
  <c r="BE15" i="6"/>
  <c r="BE20" i="6" s="1"/>
  <c r="BD15" i="6"/>
  <c r="BD20" i="6" s="1"/>
  <c r="BC15" i="6"/>
  <c r="DN6" i="6"/>
  <c r="DN8" i="6"/>
  <c r="DN7" i="6"/>
  <c r="DN26" i="6"/>
  <c r="J23" i="6"/>
  <c r="J41" i="6" s="1"/>
  <c r="DN18" i="6"/>
  <c r="DN10" i="6"/>
  <c r="DN11" i="6"/>
  <c r="DN12" i="6"/>
  <c r="DN13" i="6"/>
  <c r="DN14" i="6"/>
  <c r="DN16" i="6"/>
  <c r="DN17" i="6"/>
  <c r="DN24" i="6"/>
  <c r="DN25" i="6"/>
  <c r="DN28" i="6"/>
  <c r="DN29" i="6"/>
  <c r="DN30" i="6"/>
  <c r="DN31" i="6"/>
  <c r="DN32" i="6"/>
  <c r="DN34" i="6"/>
  <c r="DN35" i="6"/>
  <c r="DN36" i="6"/>
  <c r="AR33" i="6"/>
  <c r="AR38" i="6" s="1"/>
  <c r="BE38" i="6"/>
  <c r="DK38" i="12" l="1"/>
  <c r="DK56" i="12" s="1"/>
  <c r="DJ56" i="12"/>
  <c r="AP51" i="12"/>
  <c r="AP38" i="12"/>
  <c r="AP56" i="12" s="1"/>
  <c r="DJ12" i="6"/>
  <c r="DK12" i="6" s="1"/>
  <c r="DJ6" i="6"/>
  <c r="DK6" i="6" s="1"/>
  <c r="DJ28" i="6"/>
  <c r="DJ11" i="6"/>
  <c r="DJ36" i="6"/>
  <c r="DK36" i="6" s="1"/>
  <c r="DJ35" i="6"/>
  <c r="DK35" i="6" s="1"/>
  <c r="DJ24" i="6"/>
  <c r="DJ18" i="6"/>
  <c r="DK18" i="6" s="1"/>
  <c r="DJ17" i="6"/>
  <c r="DK17" i="6" s="1"/>
  <c r="DJ29" i="6"/>
  <c r="DK29" i="6" s="1"/>
  <c r="DJ34" i="6"/>
  <c r="DJ32" i="6"/>
  <c r="DJ16" i="6"/>
  <c r="DK16" i="6" s="1"/>
  <c r="DJ26" i="6"/>
  <c r="DK26" i="6" s="1"/>
  <c r="DJ25" i="6"/>
  <c r="DJ31" i="6"/>
  <c r="DJ14" i="6"/>
  <c r="DK14" i="6" s="1"/>
  <c r="DJ7" i="6"/>
  <c r="DK7" i="6" s="1"/>
  <c r="DJ10" i="6"/>
  <c r="DJ64" i="6" s="1"/>
  <c r="DJ69" i="6" s="1"/>
  <c r="DJ30" i="6"/>
  <c r="DJ13" i="6"/>
  <c r="DK13" i="6" s="1"/>
  <c r="DJ8" i="6"/>
  <c r="DK8" i="6" s="1"/>
  <c r="AW48" i="6"/>
  <c r="AX48" i="6"/>
  <c r="AR20" i="6"/>
  <c r="AR56" i="6" s="1"/>
  <c r="AR51" i="6"/>
  <c r="AS51" i="6"/>
  <c r="BM51" i="6"/>
  <c r="BI51" i="6"/>
  <c r="AY48" i="6"/>
  <c r="BL51" i="6"/>
  <c r="AX33" i="6"/>
  <c r="AP12" i="6"/>
  <c r="AP15" i="6" s="1"/>
  <c r="AP20" i="6" s="1"/>
  <c r="AV48" i="6"/>
  <c r="AS38" i="6"/>
  <c r="AS56" i="6" s="1"/>
  <c r="AU15" i="6"/>
  <c r="AU20" i="6" s="1"/>
  <c r="BK51" i="6"/>
  <c r="AU48" i="6"/>
  <c r="AQ48" i="6"/>
  <c r="BC51" i="6"/>
  <c r="BJ56" i="6"/>
  <c r="AP30" i="6"/>
  <c r="AR48" i="6"/>
  <c r="BD51" i="6"/>
  <c r="BL56" i="6"/>
  <c r="AS48" i="6"/>
  <c r="AT48" i="6"/>
  <c r="BA48" i="6"/>
  <c r="BA56" i="6"/>
  <c r="BH56" i="6"/>
  <c r="BG51" i="6"/>
  <c r="BA51" i="6"/>
  <c r="AT51" i="6"/>
  <c r="BI56" i="6"/>
  <c r="BC20" i="6"/>
  <c r="BC56" i="6" s="1"/>
  <c r="BF51" i="6"/>
  <c r="BH51" i="6"/>
  <c r="BE56" i="6"/>
  <c r="BJ51" i="6"/>
  <c r="BE51" i="6"/>
  <c r="BD56" i="6"/>
  <c r="BK56" i="6"/>
  <c r="BF56" i="6"/>
  <c r="BM56" i="6"/>
  <c r="AU38" i="6"/>
  <c r="AQ51" i="6"/>
  <c r="AQ20" i="6"/>
  <c r="AQ56" i="6" s="1"/>
  <c r="AV38" i="6"/>
  <c r="AV56" i="6" s="1"/>
  <c r="AV51" i="6"/>
  <c r="BG56" i="6"/>
  <c r="AW51" i="6"/>
  <c r="AW38" i="6"/>
  <c r="AW56" i="6" s="1"/>
  <c r="AZ51" i="6"/>
  <c r="AZ38" i="6"/>
  <c r="AZ56" i="6" s="1"/>
  <c r="BB51" i="6"/>
  <c r="AY51" i="6"/>
  <c r="AY20" i="6"/>
  <c r="AY56" i="6" s="1"/>
  <c r="BB38" i="6"/>
  <c r="BB56" i="6" s="1"/>
  <c r="AZ48" i="6"/>
  <c r="AT38" i="6"/>
  <c r="AT56" i="6" s="1"/>
  <c r="BB48" i="6"/>
  <c r="DJ48" i="6" l="1"/>
  <c r="DJ68" i="6"/>
  <c r="DJ65" i="6"/>
  <c r="DJ70" i="6"/>
  <c r="DJ73" i="6" s="1"/>
  <c r="DJ71" i="6"/>
  <c r="DJ27" i="6"/>
  <c r="DJ67" i="6"/>
  <c r="DJ60" i="6"/>
  <c r="DJ63" i="6" s="1"/>
  <c r="DJ61" i="6"/>
  <c r="DJ44" i="6"/>
  <c r="DJ49" i="6"/>
  <c r="DJ53" i="6"/>
  <c r="DJ33" i="6"/>
  <c r="DK33" i="6" s="1"/>
  <c r="DJ52" i="6"/>
  <c r="DJ72" i="6"/>
  <c r="DK31" i="6"/>
  <c r="DK32" i="6"/>
  <c r="DK11" i="6"/>
  <c r="DJ42" i="6"/>
  <c r="DK10" i="6"/>
  <c r="DK25" i="6"/>
  <c r="DK34" i="6"/>
  <c r="DK24" i="6"/>
  <c r="DK28" i="6"/>
  <c r="DJ37" i="6"/>
  <c r="DJ55" i="6" s="1"/>
  <c r="DJ15" i="6"/>
  <c r="DK30" i="6"/>
  <c r="DJ43" i="6"/>
  <c r="DJ9" i="6"/>
  <c r="DJ54" i="6"/>
  <c r="DJ62" i="6"/>
  <c r="DJ19" i="6"/>
  <c r="DJ66" i="6"/>
  <c r="DK49" i="6"/>
  <c r="DK44" i="6"/>
  <c r="AP48" i="6"/>
  <c r="AP33" i="6"/>
  <c r="AP51" i="6" s="1"/>
  <c r="AU56" i="6"/>
  <c r="AU51" i="6"/>
  <c r="AX51" i="6"/>
  <c r="AX38" i="6"/>
  <c r="AX56" i="6" s="1"/>
  <c r="DJ74" i="6" l="1"/>
  <c r="DJ45" i="6"/>
  <c r="DJ20" i="6"/>
  <c r="DK20" i="6" s="1"/>
  <c r="DJ38" i="6"/>
  <c r="DJ56" i="6" s="1"/>
  <c r="DK9" i="6"/>
  <c r="DK37" i="6"/>
  <c r="DK15" i="6"/>
  <c r="DK19" i="6"/>
  <c r="DJ51" i="6"/>
  <c r="DK27" i="6"/>
  <c r="DK48" i="6"/>
  <c r="DK43" i="6"/>
  <c r="DK42" i="6"/>
  <c r="DK53" i="6"/>
  <c r="DK54" i="6"/>
  <c r="DK52" i="6"/>
  <c r="AP38" i="6"/>
  <c r="AP56" i="6" s="1"/>
  <c r="DK38" i="6" l="1"/>
  <c r="DK45" i="6"/>
  <c r="DK55" i="6"/>
  <c r="DK51" i="6"/>
  <c r="DK5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3" authorId="0" shapeId="0" xr:uid="{287227EA-1FD6-4E3D-9092-8A0D11FF50BB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sharedStrings.xml><?xml version="1.0" encoding="utf-8"?>
<sst xmlns="http://schemas.openxmlformats.org/spreadsheetml/2006/main" count="550" uniqueCount="68">
  <si>
    <t>Division</t>
  </si>
  <si>
    <t>Product</t>
  </si>
  <si>
    <t>BOPP</t>
  </si>
  <si>
    <t>AmTopp</t>
  </si>
  <si>
    <t>SW</t>
  </si>
  <si>
    <t>CTCL</t>
  </si>
  <si>
    <t>I B S</t>
  </si>
  <si>
    <t>ITCL</t>
  </si>
  <si>
    <t>T-Shirt</t>
  </si>
  <si>
    <t>Profile</t>
  </si>
  <si>
    <t>World-Pak</t>
  </si>
  <si>
    <t>PVC</t>
  </si>
  <si>
    <t>XF</t>
  </si>
  <si>
    <t>PCR</t>
  </si>
  <si>
    <t>CT</t>
  </si>
  <si>
    <t>AmTopp Total</t>
  </si>
  <si>
    <t>I B S Total</t>
  </si>
  <si>
    <t>World-Pak Total</t>
  </si>
  <si>
    <t>Inteplast Total</t>
  </si>
  <si>
    <t>AmTopp Average</t>
  </si>
  <si>
    <t>I B S Average</t>
  </si>
  <si>
    <t>World-Pak Average</t>
  </si>
  <si>
    <t>Inteplast Average</t>
  </si>
  <si>
    <t>* For 2000 monthly freight expense information, please refer to 2000 monthly report.</t>
  </si>
  <si>
    <t>BAM</t>
  </si>
  <si>
    <t>CAM</t>
  </si>
  <si>
    <t>SAM</t>
  </si>
  <si>
    <t>PBS</t>
  </si>
  <si>
    <t>PWP</t>
  </si>
  <si>
    <t>RWP</t>
  </si>
  <si>
    <t>XWP</t>
  </si>
  <si>
    <t>BS  G</t>
  </si>
  <si>
    <t>BS  L</t>
  </si>
  <si>
    <t>BS  P</t>
  </si>
  <si>
    <t>BS  S</t>
  </si>
  <si>
    <t>BS  T</t>
  </si>
  <si>
    <t>cAM</t>
  </si>
  <si>
    <t>_x001A_</t>
  </si>
  <si>
    <t>N/A</t>
  </si>
  <si>
    <t>$frieght</t>
  </si>
  <si>
    <t>weight(lb)</t>
  </si>
  <si>
    <t>3. Unit Freight Cost By Product Group</t>
  </si>
  <si>
    <t>4. Freight Cost Saving (Actual vs. Target)</t>
  </si>
  <si>
    <t>1. Monthly Shipping Volume By Product Group - (Based on AS400 Key-in Information for Plant Shipping, Excluding Customer Pick Up, Freight Collect and Reconsignment)</t>
  </si>
  <si>
    <t>2. Monthly Freight Cost By Product Group - (Based on AS400 Key-in Information for Plant Shipping, Excluding Customer Pick Up and Freight Collect)</t>
  </si>
  <si>
    <t>2015 AVG</t>
  </si>
  <si>
    <t>corrected</t>
  </si>
  <si>
    <t>2016 AVG</t>
  </si>
  <si>
    <t>2017 AVG</t>
  </si>
  <si>
    <t>AM  B</t>
  </si>
  <si>
    <t>AM  D</t>
  </si>
  <si>
    <t>AM  W</t>
  </si>
  <si>
    <t>2018 AVG</t>
  </si>
  <si>
    <t>2019 AVG</t>
  </si>
  <si>
    <t>WP  A</t>
  </si>
  <si>
    <t>WP  F</t>
  </si>
  <si>
    <t>WP  H</t>
  </si>
  <si>
    <t>WP  V</t>
  </si>
  <si>
    <t>BSHE started, added</t>
  </si>
  <si>
    <t>BSHE added</t>
  </si>
  <si>
    <t>2020 AVG</t>
  </si>
  <si>
    <t>iqbpfrtbs</t>
  </si>
  <si>
    <t>WP  M</t>
  </si>
  <si>
    <t>2021AVG</t>
  </si>
  <si>
    <t>2022AVG</t>
  </si>
  <si>
    <t>ProduCP</t>
  </si>
  <si>
    <t>FREIGHT COST SUMMARY - 2023</t>
  </si>
  <si>
    <t>2023AVG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</si>
</sst>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_(&quot;$&quot;* #,##0_);_(&quot;$&quot;* \(#,##0\);_(&quot;$&quot;* &quot;-&quot;??_);_(@_)"/>
    <numFmt numFmtId="167" formatCode="_(* #,##0.000000_);_(* \(#,##0.000000\);_(* &quot;-&quot;??_);_(@_)"/>
    <numFmt numFmtId="168" formatCode="_-&quot;$&quot;* #,##0_-;\-&quot;$&quot;* #,##0_-;_-&quot;$&quot;* &quot;-&quot;_-;_-@_-"/>
  </numFmts>
  <fonts count="26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2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0000CC"/>
      <name val="Times New Roman"/>
      <family val="1"/>
    </font>
    <font>
      <b/>
      <sz val="11"/>
      <color rgb="FF0000CC"/>
      <name val="Times New Roman"/>
      <family val="1"/>
    </font>
    <font>
      <b/>
      <u/>
      <sz val="12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2" fillId="0" borderId="0">
      <alignment horizontal="center" wrapText="1"/>
      <protection locked="0"/>
    </xf>
    <xf numFmtId="167" fontId="3" fillId="0" borderId="0" applyFill="0" applyBorder="0" applyAlignment="0"/>
    <xf numFmtId="43" fontId="1" fillId="0" borderId="0" applyFont="0" applyFill="0" applyBorder="0" applyAlignment="0" applyProtection="0"/>
    <xf numFmtId="0" fontId="4" fillId="0" borderId="0" applyNumberFormat="0" applyAlignment="0">
      <alignment horizontal="left"/>
    </xf>
    <xf numFmtId="44" fontId="1" fillId="0" borderId="0" applyFont="0" applyFill="0" applyBorder="0" applyAlignment="0" applyProtection="0"/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3">
      <alignment horizontal="center"/>
    </xf>
    <xf numFmtId="0" fontId="8" fillId="0" borderId="0">
      <alignment horizontal="center"/>
    </xf>
    <xf numFmtId="10" fontId="6" fillId="3" borderId="4" applyNumberFormat="0" applyBorder="0" applyAlignment="0" applyProtection="0"/>
    <xf numFmtId="168" fontId="3" fillId="0" borderId="0"/>
    <xf numFmtId="14" fontId="2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0" fontId="10" fillId="4" borderId="0" applyNumberFormat="0" applyFont="0" applyBorder="0" applyAlignment="0">
      <alignment horizontal="center"/>
    </xf>
    <xf numFmtId="165" fontId="11" fillId="0" borderId="0" applyNumberFormat="0" applyFill="0" applyBorder="0" applyAlignment="0" applyProtection="0">
      <alignment horizontal="left"/>
    </xf>
    <xf numFmtId="0" fontId="10" fillId="1" borderId="2" applyNumberFormat="0" applyFont="0" applyAlignment="0">
      <alignment horizontal="center"/>
    </xf>
    <xf numFmtId="0" fontId="12" fillId="0" borderId="0" applyNumberFormat="0" applyFill="0" applyBorder="0" applyAlignment="0">
      <alignment horizontal="center"/>
    </xf>
    <xf numFmtId="40" fontId="13" fillId="0" borderId="0" applyBorder="0">
      <alignment horizontal="right"/>
    </xf>
  </cellStyleXfs>
  <cellXfs count="198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9" fillId="0" borderId="5" xfId="3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42" fontId="9" fillId="0" borderId="5" xfId="0" applyNumberFormat="1" applyFont="1" applyBorder="1" applyAlignment="1">
      <alignment vertical="center"/>
    </xf>
    <xf numFmtId="42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164" fontId="15" fillId="0" borderId="7" xfId="3" applyNumberFormat="1" applyFont="1" applyBorder="1" applyAlignment="1">
      <alignment vertical="center"/>
    </xf>
    <xf numFmtId="3" fontId="15" fillId="0" borderId="0" xfId="0" applyNumberFormat="1" applyFont="1" applyAlignment="1">
      <alignment vertical="center"/>
    </xf>
    <xf numFmtId="42" fontId="15" fillId="0" borderId="7" xfId="0" applyNumberFormat="1" applyFont="1" applyBorder="1" applyAlignment="1">
      <alignment vertical="center"/>
    </xf>
    <xf numFmtId="42" fontId="15" fillId="0" borderId="0" xfId="0" applyNumberFormat="1" applyFont="1" applyAlignment="1">
      <alignment vertical="center"/>
    </xf>
    <xf numFmtId="164" fontId="9" fillId="0" borderId="8" xfId="3" applyNumberFormat="1" applyFont="1" applyBorder="1" applyAlignment="1">
      <alignment vertical="center"/>
    </xf>
    <xf numFmtId="164" fontId="9" fillId="0" borderId="9" xfId="3" applyNumberFormat="1" applyFont="1" applyBorder="1" applyAlignment="1">
      <alignment vertical="center"/>
    </xf>
    <xf numFmtId="42" fontId="9" fillId="0" borderId="8" xfId="0" applyNumberFormat="1" applyFont="1" applyBorder="1" applyAlignment="1">
      <alignment vertical="center"/>
    </xf>
    <xf numFmtId="42" fontId="15" fillId="0" borderId="9" xfId="0" applyNumberFormat="1" applyFont="1" applyBorder="1" applyAlignment="1">
      <alignment vertical="center"/>
    </xf>
    <xf numFmtId="42" fontId="15" fillId="0" borderId="10" xfId="0" applyNumberFormat="1" applyFont="1" applyBorder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9" fillId="0" borderId="11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64" fontId="0" fillId="0" borderId="0" xfId="3" applyNumberFormat="1" applyFont="1"/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17" fontId="9" fillId="0" borderId="13" xfId="0" applyNumberFormat="1" applyFont="1" applyBorder="1" applyAlignment="1">
      <alignment horizontal="center" vertical="center"/>
    </xf>
    <xf numFmtId="164" fontId="0" fillId="5" borderId="0" xfId="3" applyNumberFormat="1" applyFont="1" applyFill="1"/>
    <xf numFmtId="43" fontId="9" fillId="0" borderId="0" xfId="3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7" fontId="19" fillId="0" borderId="13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4" fontId="19" fillId="0" borderId="6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4" fontId="19" fillId="0" borderId="5" xfId="0" applyNumberFormat="1" applyFont="1" applyBorder="1" applyAlignment="1">
      <alignment horizontal="center" vertical="center"/>
    </xf>
    <xf numFmtId="166" fontId="19" fillId="0" borderId="10" xfId="5" applyNumberFormat="1" applyFont="1" applyBorder="1" applyAlignment="1">
      <alignment vertical="center"/>
    </xf>
    <xf numFmtId="166" fontId="19" fillId="0" borderId="9" xfId="5" applyNumberFormat="1" applyFont="1" applyBorder="1" applyAlignment="1">
      <alignment vertical="center"/>
    </xf>
    <xf numFmtId="42" fontId="19" fillId="0" borderId="10" xfId="0" applyNumberFormat="1" applyFont="1" applyBorder="1" applyAlignment="1">
      <alignment horizontal="center" vertical="center"/>
    </xf>
    <xf numFmtId="42" fontId="19" fillId="0" borderId="9" xfId="0" applyNumberFormat="1" applyFont="1" applyBorder="1" applyAlignment="1">
      <alignment horizontal="center" vertical="center"/>
    </xf>
    <xf numFmtId="166" fontId="19" fillId="0" borderId="5" xfId="5" applyNumberFormat="1" applyFont="1" applyBorder="1" applyAlignment="1">
      <alignment vertical="center"/>
    </xf>
    <xf numFmtId="44" fontId="19" fillId="0" borderId="5" xfId="0" applyNumberFormat="1" applyFont="1" applyBorder="1" applyAlignment="1">
      <alignment horizontal="center" vertical="center"/>
    </xf>
    <xf numFmtId="42" fontId="19" fillId="0" borderId="5" xfId="0" applyNumberFormat="1" applyFont="1" applyBorder="1" applyAlignment="1">
      <alignment horizontal="center" vertical="center"/>
    </xf>
    <xf numFmtId="164" fontId="19" fillId="0" borderId="5" xfId="3" applyNumberFormat="1" applyFont="1" applyBorder="1" applyAlignment="1">
      <alignment horizontal="center" vertical="center"/>
    </xf>
    <xf numFmtId="17" fontId="1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43" fontId="0" fillId="0" borderId="0" xfId="3" applyFont="1"/>
    <xf numFmtId="43" fontId="0" fillId="0" borderId="0" xfId="3" applyFont="1" applyAlignment="1">
      <alignment horizontal="center"/>
    </xf>
    <xf numFmtId="164" fontId="19" fillId="0" borderId="8" xfId="3" applyNumberFormat="1" applyFont="1" applyBorder="1" applyAlignment="1">
      <alignment horizontal="center" vertical="center"/>
    </xf>
    <xf numFmtId="164" fontId="19" fillId="0" borderId="7" xfId="3" applyNumberFormat="1" applyFont="1" applyBorder="1" applyAlignment="1">
      <alignment horizontal="center" vertical="center"/>
    </xf>
    <xf numFmtId="164" fontId="19" fillId="0" borderId="10" xfId="3" applyNumberFormat="1" applyFont="1" applyBorder="1" applyAlignment="1">
      <alignment horizontal="center" vertical="center"/>
    </xf>
    <xf numFmtId="164" fontId="19" fillId="0" borderId="9" xfId="3" applyNumberFormat="1" applyFont="1" applyBorder="1" applyAlignment="1">
      <alignment horizontal="center" vertical="center"/>
    </xf>
    <xf numFmtId="4" fontId="22" fillId="0" borderId="10" xfId="0" applyNumberFormat="1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4" fontId="9" fillId="0" borderId="15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15" fillId="0" borderId="17" xfId="0" applyNumberFormat="1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19" fillId="0" borderId="8" xfId="0" applyNumberFormat="1" applyFont="1" applyBorder="1" applyAlignment="1">
      <alignment horizontal="center" vertical="center"/>
    </xf>
    <xf numFmtId="164" fontId="15" fillId="0" borderId="19" xfId="3" applyNumberFormat="1" applyFont="1" applyBorder="1" applyAlignment="1">
      <alignment vertical="center"/>
    </xf>
    <xf numFmtId="164" fontId="19" fillId="0" borderId="19" xfId="3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3" fontId="15" fillId="0" borderId="20" xfId="0" applyNumberFormat="1" applyFont="1" applyBorder="1" applyAlignment="1">
      <alignment horizontal="left" vertical="center"/>
    </xf>
    <xf numFmtId="3" fontId="15" fillId="0" borderId="21" xfId="0" applyNumberFormat="1" applyFont="1" applyBorder="1" applyAlignment="1">
      <alignment horizontal="left" vertical="center"/>
    </xf>
    <xf numFmtId="3" fontId="15" fillId="0" borderId="22" xfId="0" applyNumberFormat="1" applyFont="1" applyBorder="1" applyAlignment="1">
      <alignment horizontal="left" vertical="center"/>
    </xf>
    <xf numFmtId="42" fontId="15" fillId="0" borderId="23" xfId="0" applyNumberFormat="1" applyFont="1" applyBorder="1" applyAlignment="1">
      <alignment horizontal="left" vertical="center"/>
    </xf>
    <xf numFmtId="3" fontId="15" fillId="0" borderId="24" xfId="0" applyNumberFormat="1" applyFont="1" applyBorder="1" applyAlignment="1">
      <alignment horizontal="left" vertical="center"/>
    </xf>
    <xf numFmtId="3" fontId="15" fillId="0" borderId="5" xfId="0" applyNumberFormat="1" applyFont="1" applyBorder="1" applyAlignment="1">
      <alignment horizontal="left" vertical="center"/>
    </xf>
    <xf numFmtId="3" fontId="15" fillId="0" borderId="6" xfId="0" applyNumberFormat="1" applyFont="1" applyBorder="1" applyAlignment="1">
      <alignment horizontal="left" vertical="center"/>
    </xf>
    <xf numFmtId="3" fontId="15" fillId="0" borderId="8" xfId="0" applyNumberFormat="1" applyFont="1" applyBorder="1" applyAlignment="1">
      <alignment horizontal="left" vertical="center"/>
    </xf>
    <xf numFmtId="3" fontId="15" fillId="0" borderId="25" xfId="0" applyNumberFormat="1" applyFont="1" applyBorder="1" applyAlignment="1">
      <alignment horizontal="left" vertical="center"/>
    </xf>
    <xf numFmtId="3" fontId="15" fillId="0" borderId="9" xfId="0" applyNumberFormat="1" applyFont="1" applyBorder="1" applyAlignment="1">
      <alignment horizontal="left" vertical="center"/>
    </xf>
    <xf numFmtId="3" fontId="15" fillId="0" borderId="26" xfId="0" applyNumberFormat="1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left" vertical="center"/>
    </xf>
    <xf numFmtId="3" fontId="15" fillId="0" borderId="27" xfId="0" applyNumberFormat="1" applyFont="1" applyBorder="1" applyAlignment="1">
      <alignment horizontal="left" vertical="center"/>
    </xf>
    <xf numFmtId="3" fontId="15" fillId="0" borderId="28" xfId="0" applyNumberFormat="1" applyFont="1" applyBorder="1" applyAlignment="1">
      <alignment horizontal="left" vertical="center"/>
    </xf>
    <xf numFmtId="3" fontId="15" fillId="0" borderId="29" xfId="0" applyNumberFormat="1" applyFont="1" applyBorder="1" applyAlignment="1">
      <alignment horizontal="left" vertical="center"/>
    </xf>
    <xf numFmtId="3" fontId="15" fillId="0" borderId="30" xfId="0" applyNumberFormat="1" applyFont="1" applyBorder="1" applyAlignment="1">
      <alignment horizontal="left" vertical="center"/>
    </xf>
    <xf numFmtId="3" fontId="15" fillId="0" borderId="31" xfId="0" applyNumberFormat="1" applyFont="1" applyBorder="1" applyAlignment="1">
      <alignment horizontal="left" vertical="center"/>
    </xf>
    <xf numFmtId="3" fontId="15" fillId="0" borderId="32" xfId="0" applyNumberFormat="1" applyFont="1" applyBorder="1" applyAlignment="1">
      <alignment horizontal="left" vertical="center"/>
    </xf>
    <xf numFmtId="3" fontId="15" fillId="0" borderId="33" xfId="0" applyNumberFormat="1" applyFont="1" applyBorder="1" applyAlignment="1">
      <alignment horizontal="left" vertical="center"/>
    </xf>
    <xf numFmtId="3" fontId="15" fillId="0" borderId="34" xfId="0" applyNumberFormat="1" applyFont="1" applyBorder="1" applyAlignment="1">
      <alignment horizontal="left" vertical="center"/>
    </xf>
    <xf numFmtId="3" fontId="15" fillId="0" borderId="17" xfId="0" applyNumberFormat="1" applyFont="1" applyBorder="1" applyAlignment="1">
      <alignment horizontal="left" vertical="center"/>
    </xf>
    <xf numFmtId="3" fontId="15" fillId="0" borderId="35" xfId="0" applyNumberFormat="1" applyFont="1" applyBorder="1" applyAlignment="1">
      <alignment horizontal="left" vertical="center"/>
    </xf>
    <xf numFmtId="42" fontId="15" fillId="0" borderId="34" xfId="0" applyNumberFormat="1" applyFont="1" applyBorder="1" applyAlignment="1">
      <alignment horizontal="left" vertical="center"/>
    </xf>
    <xf numFmtId="3" fontId="15" fillId="0" borderId="36" xfId="0" applyNumberFormat="1" applyFont="1" applyBorder="1" applyAlignment="1">
      <alignment horizontal="left" vertical="center"/>
    </xf>
    <xf numFmtId="3" fontId="15" fillId="0" borderId="37" xfId="0" applyNumberFormat="1" applyFont="1" applyBorder="1" applyAlignment="1">
      <alignment horizontal="left" vertical="center"/>
    </xf>
    <xf numFmtId="3" fontId="15" fillId="0" borderId="38" xfId="0" applyNumberFormat="1" applyFont="1" applyBorder="1" applyAlignment="1">
      <alignment horizontal="left" vertical="center"/>
    </xf>
    <xf numFmtId="3" fontId="15" fillId="0" borderId="39" xfId="0" applyNumberFormat="1" applyFont="1" applyBorder="1" applyAlignment="1">
      <alignment horizontal="left" vertical="center"/>
    </xf>
    <xf numFmtId="3" fontId="15" fillId="0" borderId="40" xfId="0" applyNumberFormat="1" applyFont="1" applyBorder="1" applyAlignment="1">
      <alignment horizontal="left" vertical="center"/>
    </xf>
    <xf numFmtId="42" fontId="15" fillId="0" borderId="35" xfId="0" applyNumberFormat="1" applyFont="1" applyBorder="1" applyAlignment="1">
      <alignment horizontal="left" vertical="center"/>
    </xf>
    <xf numFmtId="42" fontId="15" fillId="0" borderId="22" xfId="0" applyNumberFormat="1" applyFont="1" applyBorder="1" applyAlignment="1">
      <alignment horizontal="left" vertical="center"/>
    </xf>
    <xf numFmtId="42" fontId="15" fillId="0" borderId="19" xfId="0" applyNumberFormat="1" applyFont="1" applyBorder="1" applyAlignment="1">
      <alignment vertical="center"/>
    </xf>
    <xf numFmtId="166" fontId="19" fillId="0" borderId="19" xfId="5" applyNumberFormat="1" applyFont="1" applyBorder="1" applyAlignment="1">
      <alignment vertical="center"/>
    </xf>
    <xf numFmtId="42" fontId="15" fillId="0" borderId="41" xfId="0" applyNumberFormat="1" applyFont="1" applyBorder="1" applyAlignment="1">
      <alignment horizontal="left" vertical="center"/>
    </xf>
    <xf numFmtId="42" fontId="15" fillId="0" borderId="42" xfId="0" applyNumberFormat="1" applyFont="1" applyBorder="1" applyAlignment="1">
      <alignment horizontal="left" vertical="center"/>
    </xf>
    <xf numFmtId="4" fontId="15" fillId="0" borderId="19" xfId="0" applyNumberFormat="1" applyFont="1" applyBorder="1" applyAlignment="1">
      <alignment horizontal="center" vertical="center"/>
    </xf>
    <xf numFmtId="4" fontId="19" fillId="0" borderId="19" xfId="0" applyNumberFormat="1" applyFon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4" fontId="15" fillId="0" borderId="35" xfId="0" applyNumberFormat="1" applyFont="1" applyBorder="1" applyAlignment="1">
      <alignment horizontal="center" vertical="center"/>
    </xf>
    <xf numFmtId="4" fontId="19" fillId="6" borderId="5" xfId="0" applyNumberFormat="1" applyFont="1" applyFill="1" applyBorder="1" applyAlignment="1">
      <alignment horizontal="center" vertical="center"/>
    </xf>
    <xf numFmtId="4" fontId="9" fillId="6" borderId="5" xfId="0" applyNumberFormat="1" applyFont="1" applyFill="1" applyBorder="1" applyAlignment="1">
      <alignment horizontal="center" vertical="center"/>
    </xf>
    <xf numFmtId="4" fontId="9" fillId="6" borderId="18" xfId="0" applyNumberFormat="1" applyFont="1" applyFill="1" applyBorder="1" applyAlignment="1">
      <alignment horizontal="center" vertical="center"/>
    </xf>
    <xf numFmtId="4" fontId="19" fillId="6" borderId="6" xfId="0" applyNumberFormat="1" applyFont="1" applyFill="1" applyBorder="1" applyAlignment="1">
      <alignment horizontal="center" vertical="center"/>
    </xf>
    <xf numFmtId="4" fontId="9" fillId="6" borderId="6" xfId="0" applyNumberFormat="1" applyFont="1" applyFill="1" applyBorder="1" applyAlignment="1">
      <alignment horizontal="center" vertical="center"/>
    </xf>
    <xf numFmtId="4" fontId="9" fillId="6" borderId="15" xfId="0" applyNumberFormat="1" applyFont="1" applyFill="1" applyBorder="1" applyAlignment="1">
      <alignment horizontal="center" vertical="center"/>
    </xf>
    <xf numFmtId="4" fontId="19" fillId="6" borderId="8" xfId="0" applyNumberFormat="1" applyFont="1" applyFill="1" applyBorder="1" applyAlignment="1">
      <alignment horizontal="center" vertical="center"/>
    </xf>
    <xf numFmtId="4" fontId="22" fillId="0" borderId="11" xfId="0" applyNumberFormat="1" applyFont="1" applyBorder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4" fontId="22" fillId="6" borderId="5" xfId="0" applyNumberFormat="1" applyFont="1" applyFill="1" applyBorder="1" applyAlignment="1">
      <alignment horizontal="center" vertical="center"/>
    </xf>
    <xf numFmtId="4" fontId="22" fillId="6" borderId="6" xfId="0" applyNumberFormat="1" applyFont="1" applyFill="1" applyBorder="1" applyAlignment="1">
      <alignment horizontal="center" vertical="center"/>
    </xf>
    <xf numFmtId="4" fontId="22" fillId="0" borderId="5" xfId="0" applyNumberFormat="1" applyFont="1" applyBorder="1" applyAlignment="1">
      <alignment horizontal="center" vertical="center"/>
    </xf>
    <xf numFmtId="164" fontId="9" fillId="0" borderId="18" xfId="3" applyNumberFormat="1" applyFont="1" applyBorder="1" applyAlignment="1">
      <alignment vertical="center"/>
    </xf>
    <xf numFmtId="42" fontId="9" fillId="0" borderId="18" xfId="0" applyNumberFormat="1" applyFont="1" applyBorder="1" applyAlignment="1">
      <alignment vertical="center"/>
    </xf>
    <xf numFmtId="164" fontId="19" fillId="0" borderId="27" xfId="3" applyNumberFormat="1" applyFont="1" applyBorder="1" applyAlignment="1">
      <alignment horizontal="center" vertical="center"/>
    </xf>
    <xf numFmtId="164" fontId="19" fillId="0" borderId="6" xfId="3" applyNumberFormat="1" applyFont="1" applyBorder="1" applyAlignment="1">
      <alignment horizontal="center" vertical="center"/>
    </xf>
    <xf numFmtId="42" fontId="9" fillId="0" borderId="43" xfId="0" applyNumberFormat="1" applyFont="1" applyBorder="1" applyAlignment="1">
      <alignment vertical="center"/>
    </xf>
    <xf numFmtId="42" fontId="15" fillId="0" borderId="31" xfId="0" applyNumberFormat="1" applyFont="1" applyBorder="1" applyAlignment="1">
      <alignment vertical="center"/>
    </xf>
    <xf numFmtId="42" fontId="15" fillId="0" borderId="17" xfId="0" applyNumberFormat="1" applyFont="1" applyBorder="1" applyAlignment="1">
      <alignment vertical="center"/>
    </xf>
    <xf numFmtId="42" fontId="15" fillId="0" borderId="35" xfId="0" applyNumberFormat="1" applyFont="1" applyBorder="1" applyAlignment="1">
      <alignment vertical="center"/>
    </xf>
    <xf numFmtId="166" fontId="19" fillId="0" borderId="6" xfId="5" applyNumberFormat="1" applyFont="1" applyBorder="1" applyAlignment="1">
      <alignment vertical="center"/>
    </xf>
    <xf numFmtId="166" fontId="19" fillId="0" borderId="8" xfId="5" applyNumberFormat="1" applyFont="1" applyBorder="1" applyAlignment="1">
      <alignment vertical="center"/>
    </xf>
    <xf numFmtId="43" fontId="19" fillId="0" borderId="6" xfId="3" applyFont="1" applyBorder="1" applyAlignment="1">
      <alignment horizontal="center" vertical="center"/>
    </xf>
    <xf numFmtId="164" fontId="19" fillId="0" borderId="11" xfId="3" applyNumberFormat="1" applyFont="1" applyBorder="1" applyAlignment="1">
      <alignment horizontal="center" vertical="center"/>
    </xf>
    <xf numFmtId="0" fontId="0" fillId="7" borderId="0" xfId="0" applyFill="1"/>
    <xf numFmtId="0" fontId="9" fillId="7" borderId="0" xfId="0" applyFont="1" applyFill="1" applyAlignment="1">
      <alignment horizontal="center" vertical="center"/>
    </xf>
    <xf numFmtId="4" fontId="1" fillId="6" borderId="15" xfId="0" applyNumberFormat="1" applyFont="1" applyFill="1" applyBorder="1" applyAlignment="1">
      <alignment horizontal="center" vertical="center"/>
    </xf>
    <xf numFmtId="43" fontId="0" fillId="0" borderId="0" xfId="3" applyFont="1" applyFill="1"/>
    <xf numFmtId="43" fontId="21" fillId="7" borderId="0" xfId="3" applyFont="1" applyFill="1"/>
    <xf numFmtId="0" fontId="15" fillId="8" borderId="13" xfId="0" applyFont="1" applyFill="1" applyBorder="1" applyAlignment="1">
      <alignment horizontal="left" vertical="center"/>
    </xf>
    <xf numFmtId="17" fontId="15" fillId="8" borderId="13" xfId="0" applyNumberFormat="1" applyFont="1" applyFill="1" applyBorder="1" applyAlignment="1">
      <alignment horizontal="center" vertical="center"/>
    </xf>
    <xf numFmtId="17" fontId="19" fillId="8" borderId="13" xfId="0" applyNumberFormat="1" applyFont="1" applyFill="1" applyBorder="1" applyAlignment="1">
      <alignment horizontal="center" vertical="center"/>
    </xf>
    <xf numFmtId="17" fontId="15" fillId="8" borderId="44" xfId="0" applyNumberFormat="1" applyFont="1" applyFill="1" applyBorder="1" applyAlignment="1">
      <alignment horizontal="center" vertical="center"/>
    </xf>
    <xf numFmtId="164" fontId="19" fillId="0" borderId="28" xfId="3" applyNumberFormat="1" applyFont="1" applyBorder="1" applyAlignment="1">
      <alignment horizontal="center" vertical="center"/>
    </xf>
    <xf numFmtId="164" fontId="19" fillId="0" borderId="4" xfId="3" applyNumberFormat="1" applyFont="1" applyBorder="1" applyAlignment="1">
      <alignment horizontal="center" vertical="center"/>
    </xf>
    <xf numFmtId="164" fontId="9" fillId="0" borderId="34" xfId="3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7" fontId="23" fillId="8" borderId="13" xfId="0" applyNumberFormat="1" applyFont="1" applyFill="1" applyBorder="1" applyAlignment="1">
      <alignment horizontal="center" vertical="center"/>
    </xf>
    <xf numFmtId="164" fontId="23" fillId="0" borderId="5" xfId="3" applyNumberFormat="1" applyFont="1" applyBorder="1" applyAlignment="1">
      <alignment horizontal="center" vertical="center"/>
    </xf>
    <xf numFmtId="164" fontId="23" fillId="0" borderId="6" xfId="3" applyNumberFormat="1" applyFont="1" applyBorder="1" applyAlignment="1">
      <alignment horizontal="center" vertical="center"/>
    </xf>
    <xf numFmtId="164" fontId="23" fillId="0" borderId="8" xfId="3" applyNumberFormat="1" applyFont="1" applyBorder="1" applyAlignment="1">
      <alignment horizontal="center" vertical="center"/>
    </xf>
    <xf numFmtId="164" fontId="23" fillId="0" borderId="11" xfId="3" applyNumberFormat="1" applyFont="1" applyBorder="1" applyAlignment="1">
      <alignment horizontal="center" vertical="center"/>
    </xf>
    <xf numFmtId="164" fontId="23" fillId="0" borderId="7" xfId="3" applyNumberFormat="1" applyFont="1" applyBorder="1" applyAlignment="1">
      <alignment vertical="center"/>
    </xf>
    <xf numFmtId="164" fontId="23" fillId="0" borderId="7" xfId="3" applyNumberFormat="1" applyFont="1" applyBorder="1" applyAlignment="1">
      <alignment horizontal="center" vertical="center"/>
    </xf>
    <xf numFmtId="164" fontId="23" fillId="0" borderId="19" xfId="3" applyNumberFormat="1" applyFont="1" applyBorder="1" applyAlignment="1">
      <alignment vertical="center"/>
    </xf>
    <xf numFmtId="166" fontId="23" fillId="0" borderId="5" xfId="5" applyNumberFormat="1" applyFont="1" applyBorder="1" applyAlignment="1">
      <alignment vertical="center"/>
    </xf>
    <xf numFmtId="166" fontId="23" fillId="0" borderId="6" xfId="5" applyNumberFormat="1" applyFont="1" applyBorder="1" applyAlignment="1">
      <alignment vertical="center"/>
    </xf>
    <xf numFmtId="166" fontId="23" fillId="0" borderId="8" xfId="5" applyNumberFormat="1" applyFont="1" applyBorder="1" applyAlignment="1">
      <alignment vertical="center"/>
    </xf>
    <xf numFmtId="166" fontId="23" fillId="0" borderId="10" xfId="5" applyNumberFormat="1" applyFont="1" applyBorder="1" applyAlignment="1">
      <alignment vertical="center"/>
    </xf>
    <xf numFmtId="42" fontId="23" fillId="0" borderId="31" xfId="0" applyNumberFormat="1" applyFont="1" applyBorder="1" applyAlignment="1">
      <alignment vertical="center"/>
    </xf>
    <xf numFmtId="42" fontId="23" fillId="0" borderId="35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4" fontId="23" fillId="0" borderId="11" xfId="0" applyNumberFormat="1" applyFont="1" applyBorder="1" applyAlignment="1">
      <alignment horizontal="center" vertical="center"/>
    </xf>
    <xf numFmtId="4" fontId="23" fillId="0" borderId="6" xfId="0" applyNumberFormat="1" applyFont="1" applyBorder="1" applyAlignment="1">
      <alignment horizontal="center" vertical="center"/>
    </xf>
    <xf numFmtId="4" fontId="23" fillId="0" borderId="12" xfId="0" applyNumberFormat="1" applyFont="1" applyBorder="1" applyAlignment="1">
      <alignment horizontal="center" vertical="center"/>
    </xf>
    <xf numFmtId="4" fontId="23" fillId="0" borderId="10" xfId="0" applyNumberFormat="1" applyFont="1" applyBorder="1" applyAlignment="1">
      <alignment horizontal="center" vertical="center"/>
    </xf>
    <xf numFmtId="4" fontId="23" fillId="6" borderId="5" xfId="0" applyNumberFormat="1" applyFont="1" applyFill="1" applyBorder="1" applyAlignment="1">
      <alignment horizontal="center" vertical="center"/>
    </xf>
    <xf numFmtId="4" fontId="23" fillId="6" borderId="6" xfId="0" applyNumberFormat="1" applyFont="1" applyFill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5" xfId="0" applyNumberFormat="1" applyFont="1" applyBorder="1" applyAlignment="1">
      <alignment horizontal="center" vertical="center"/>
    </xf>
    <xf numFmtId="17" fontId="23" fillId="0" borderId="13" xfId="0" applyNumberFormat="1" applyFont="1" applyBorder="1" applyAlignment="1">
      <alignment horizontal="center" vertical="center"/>
    </xf>
    <xf numFmtId="44" fontId="23" fillId="0" borderId="5" xfId="0" applyNumberFormat="1" applyFont="1" applyBorder="1" applyAlignment="1">
      <alignment horizontal="center" vertical="center"/>
    </xf>
    <xf numFmtId="42" fontId="23" fillId="0" borderId="10" xfId="0" applyNumberFormat="1" applyFont="1" applyBorder="1" applyAlignment="1">
      <alignment horizontal="center" vertical="center"/>
    </xf>
    <xf numFmtId="42" fontId="23" fillId="0" borderId="5" xfId="0" applyNumberFormat="1" applyFont="1" applyBorder="1" applyAlignment="1">
      <alignment horizontal="center" vertical="center"/>
    </xf>
    <xf numFmtId="42" fontId="23" fillId="0" borderId="9" xfId="0" applyNumberFormat="1" applyFont="1" applyBorder="1" applyAlignment="1">
      <alignment horizontal="center" vertical="center"/>
    </xf>
    <xf numFmtId="164" fontId="9" fillId="0" borderId="5" xfId="3" applyNumberFormat="1" applyFont="1" applyFill="1" applyBorder="1" applyAlignment="1">
      <alignment vertical="center"/>
    </xf>
    <xf numFmtId="164" fontId="19" fillId="0" borderId="5" xfId="3" applyNumberFormat="1" applyFont="1" applyFill="1" applyBorder="1" applyAlignment="1">
      <alignment horizontal="center" vertical="center"/>
    </xf>
    <xf numFmtId="164" fontId="19" fillId="0" borderId="6" xfId="3" applyNumberFormat="1" applyFont="1" applyFill="1" applyBorder="1" applyAlignment="1">
      <alignment horizontal="center" vertical="center"/>
    </xf>
    <xf numFmtId="164" fontId="23" fillId="0" borderId="6" xfId="3" applyNumberFormat="1" applyFont="1" applyFill="1" applyBorder="1" applyAlignment="1">
      <alignment horizontal="center" vertical="center"/>
    </xf>
    <xf numFmtId="164" fontId="0" fillId="0" borderId="0" xfId="3" applyNumberFormat="1" applyFont="1" applyFill="1"/>
    <xf numFmtId="164" fontId="1" fillId="0" borderId="5" xfId="3" applyNumberFormat="1" applyFont="1" applyFill="1" applyBorder="1" applyAlignment="1">
      <alignment vertical="center"/>
    </xf>
    <xf numFmtId="166" fontId="19" fillId="0" borderId="5" xfId="5" applyNumberFormat="1" applyFont="1" applyFill="1" applyBorder="1" applyAlignment="1">
      <alignment vertical="center"/>
    </xf>
    <xf numFmtId="166" fontId="19" fillId="0" borderId="6" xfId="5" applyNumberFormat="1" applyFont="1" applyFill="1" applyBorder="1" applyAlignment="1">
      <alignment vertical="center"/>
    </xf>
    <xf numFmtId="166" fontId="23" fillId="0" borderId="6" xfId="5" applyNumberFormat="1" applyFont="1" applyFill="1" applyBorder="1" applyAlignment="1">
      <alignment vertical="center"/>
    </xf>
    <xf numFmtId="42" fontId="1" fillId="0" borderId="18" xfId="0" applyNumberFormat="1" applyFont="1" applyBorder="1" applyAlignment="1">
      <alignment vertical="center"/>
    </xf>
    <xf numFmtId="4" fontId="1" fillId="0" borderId="15" xfId="0" applyNumberFormat="1" applyFont="1" applyBorder="1" applyAlignment="1">
      <alignment horizontal="center" vertical="center"/>
    </xf>
    <xf numFmtId="4" fontId="23" fillId="0" borderId="15" xfId="0" applyNumberFormat="1" applyFont="1" applyBorder="1" applyAlignment="1">
      <alignment horizontal="center" vertical="center"/>
    </xf>
    <xf numFmtId="4" fontId="23" fillId="0" borderId="35" xfId="0" applyNumberFormat="1" applyFont="1" applyBorder="1" applyAlignment="1">
      <alignment horizontal="center" vertical="center"/>
    </xf>
    <xf numFmtId="0" fontId="23" fillId="6" borderId="0" xfId="0" applyFont="1" applyFill="1" applyAlignment="1">
      <alignment horizontal="left" vertical="center"/>
    </xf>
    <xf numFmtId="49" fontId="0" fillId="0" borderId="0" xfId="0" applyNumberFormat="1"/>
    <xf numFmtId="49" fontId="0" fillId="0" borderId="0" xfId="3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3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3" fontId="9" fillId="0" borderId="5" xfId="3" applyFont="1" applyBorder="1" applyAlignment="1">
      <alignment vertical="center"/>
    </xf>
    <xf numFmtId="43" fontId="9" fillId="0" borderId="18" xfId="3" applyFont="1" applyBorder="1" applyAlignment="1">
      <alignment vertical="center"/>
    </xf>
    <xf numFmtId="43" fontId="9" fillId="0" borderId="8" xfId="3" applyFont="1" applyBorder="1" applyAlignment="1">
      <alignment vertical="center"/>
    </xf>
    <xf numFmtId="43" fontId="9" fillId="0" borderId="43" xfId="3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14" fontId="15" fillId="8" borderId="13" xfId="0" applyNumberFormat="1" applyFont="1" applyFill="1" applyBorder="1" applyAlignment="1">
      <alignment horizontal="center" vertical="center"/>
    </xf>
    <xf numFmtId="14" fontId="15" fillId="8" borderId="44" xfId="0" applyNumberFormat="1" applyFont="1" applyFill="1" applyBorder="1" applyAlignment="1">
      <alignment horizontal="center" vertical="center"/>
    </xf>
  </cellXfs>
  <cellStyles count="21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Currency" xfId="5" builtinId="4"/>
    <cellStyle name="Entered" xfId="6" xr:uid="{00000000-0005-0000-0000-000005000000}"/>
    <cellStyle name="Grey" xfId="7" xr:uid="{00000000-0005-0000-0000-000006000000}"/>
    <cellStyle name="Header1" xfId="8" xr:uid="{00000000-0005-0000-0000-000007000000}"/>
    <cellStyle name="Header2" xfId="9" xr:uid="{00000000-0005-0000-0000-000008000000}"/>
    <cellStyle name="HEADINGS" xfId="10" xr:uid="{00000000-0005-0000-0000-000009000000}"/>
    <cellStyle name="HEADINGSTOP" xfId="11" xr:uid="{00000000-0005-0000-0000-00000A000000}"/>
    <cellStyle name="Input [yellow]" xfId="12" xr:uid="{00000000-0005-0000-0000-00000B000000}"/>
    <cellStyle name="Normal" xfId="0" builtinId="0"/>
    <cellStyle name="Normal - Style1" xfId="13" xr:uid="{00000000-0005-0000-0000-00000D000000}"/>
    <cellStyle name="per.style" xfId="14" xr:uid="{00000000-0005-0000-0000-00000E000000}"/>
    <cellStyle name="Percent [2]" xfId="15" xr:uid="{00000000-0005-0000-0000-00000F000000}"/>
    <cellStyle name="regstoresfromspecstores" xfId="16" xr:uid="{00000000-0005-0000-0000-000010000000}"/>
    <cellStyle name="RevList" xfId="17" xr:uid="{00000000-0005-0000-0000-000011000000}"/>
    <cellStyle name="SHADEDSTORES" xfId="18" xr:uid="{00000000-0005-0000-0000-000012000000}"/>
    <cellStyle name="specstores" xfId="19" xr:uid="{00000000-0005-0000-0000-000013000000}"/>
    <cellStyle name="Subtotal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1">
    <pageSetUpPr fitToPage="1"/>
  </sheetPr>
  <dimension ref="A1:DT78"/>
  <sheetViews>
    <sheetView zoomScale="90" zoomScaleNormal="90" workbookViewId="0">
      <pane xSplit="79" ySplit="5" topLeftCell="DV33" activePane="bottomRight" state="frozen"/>
      <selection pane="topRight" activeCell="CB1" sqref="CB1"/>
      <selection pane="bottomLeft" activeCell="A6" sqref="A6"/>
      <selection pane="bottomRight" sqref="A1:XFD1048576"/>
    </sheetView>
  </sheetViews>
  <sheetFormatPr defaultColWidth="9.21875" defaultRowHeight="13.2" x14ac:dyDescent="0.25"/>
  <cols>
    <col min="1" max="1" width="10.77734375" style="64" customWidth="1"/>
    <col min="2" max="2" width="7" style="64" customWidth="1"/>
    <col min="3" max="3" width="11.77734375" style="30" customWidth="1"/>
    <col min="4" max="14" width="13.21875" style="1" customWidth="1"/>
    <col min="15" max="15" width="15.21875" style="1" customWidth="1"/>
    <col min="16" max="16" width="11.44140625" style="1" customWidth="1"/>
    <col min="17" max="17" width="15.21875" style="1" customWidth="1"/>
    <col min="18" max="18" width="14.21875" style="1" customWidth="1"/>
    <col min="19" max="24" width="15.21875" style="1" customWidth="1"/>
    <col min="25" max="28" width="14.21875" style="1" customWidth="1"/>
    <col min="29" max="29" width="11.44140625" style="30" customWidth="1"/>
    <col min="30" max="41" width="12.44140625" style="1" customWidth="1"/>
    <col min="42" max="42" width="11.77734375" style="141" customWidth="1"/>
    <col min="43" max="53" width="12.44140625" style="1" customWidth="1"/>
    <col min="54" max="54" width="12.21875" style="1" customWidth="1"/>
    <col min="55" max="66" width="13.77734375" style="1" customWidth="1"/>
    <col min="67" max="67" width="11.77734375" style="30" customWidth="1"/>
    <col min="68" max="70" width="13.21875" style="1" customWidth="1"/>
    <col min="71" max="79" width="11.77734375" style="1" customWidth="1"/>
    <col min="80" max="80" width="12.44140625" style="30" customWidth="1"/>
    <col min="81" max="92" width="11.6640625" style="1" customWidth="1"/>
    <col min="93" max="93" width="12.33203125" style="30" customWidth="1"/>
    <col min="94" max="100" width="11.6640625" style="1" customWidth="1"/>
    <col min="101" max="101" width="12" style="1" customWidth="1"/>
    <col min="102" max="102" width="12.109375" style="1" customWidth="1"/>
    <col min="103" max="103" width="12" style="1" customWidth="1"/>
    <col min="104" max="104" width="12.21875" style="1" customWidth="1"/>
    <col min="105" max="105" width="12" style="1" customWidth="1"/>
    <col min="106" max="106" width="12.33203125" style="30" customWidth="1"/>
    <col min="107" max="112" width="12.21875" style="1" customWidth="1"/>
    <col min="113" max="113" width="12" style="1" customWidth="1"/>
    <col min="114" max="114" width="12.21875" style="1" customWidth="1"/>
    <col min="115" max="115" width="12.109375" style="30" customWidth="1"/>
    <col min="116" max="116" width="8.77734375" style="1" customWidth="1"/>
    <col min="117" max="117" width="8" style="1" customWidth="1"/>
    <col min="118" max="118" width="14.21875" style="1" bestFit="1" customWidth="1"/>
    <col min="119" max="16384" width="9.21875" style="1"/>
  </cols>
  <sheetData>
    <row r="1" spans="1:124" ht="15.6" x14ac:dyDescent="0.25">
      <c r="A1" s="195" t="s">
        <v>66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3"/>
    </row>
    <row r="2" spans="1:124" ht="7.5" customHeight="1" x14ac:dyDescent="0.25">
      <c r="A2" s="63"/>
      <c r="B2" s="63"/>
    </row>
    <row r="3" spans="1:124" ht="16.95" customHeight="1" x14ac:dyDescent="0.25">
      <c r="A3" s="28" t="s">
        <v>43</v>
      </c>
      <c r="B3" s="28"/>
      <c r="C3" s="3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31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42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31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31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31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31"/>
      <c r="DC3" s="24"/>
      <c r="DD3" s="24"/>
      <c r="DE3" s="24"/>
      <c r="DF3" s="24"/>
      <c r="DG3" s="24"/>
      <c r="DH3" s="24"/>
      <c r="DI3" s="24"/>
      <c r="DJ3" s="24"/>
      <c r="DK3" s="31"/>
      <c r="DL3" s="24"/>
    </row>
    <row r="4" spans="1:124" ht="6" customHeight="1" thickBot="1" x14ac:dyDescent="0.3"/>
    <row r="5" spans="1:124" s="46" customFormat="1" ht="15" customHeight="1" thickBot="1" x14ac:dyDescent="0.3">
      <c r="A5" s="134" t="s">
        <v>0</v>
      </c>
      <c r="B5" s="134" t="s">
        <v>1</v>
      </c>
      <c r="C5" s="136" t="s">
        <v>45</v>
      </c>
      <c r="D5" s="135">
        <v>42005</v>
      </c>
      <c r="E5" s="135">
        <v>42036</v>
      </c>
      <c r="F5" s="135">
        <v>42064</v>
      </c>
      <c r="G5" s="135">
        <v>42095</v>
      </c>
      <c r="H5" s="135">
        <v>42125</v>
      </c>
      <c r="I5" s="135">
        <v>42156</v>
      </c>
      <c r="J5" s="135">
        <v>42186</v>
      </c>
      <c r="K5" s="135">
        <v>42217</v>
      </c>
      <c r="L5" s="135">
        <v>42248</v>
      </c>
      <c r="M5" s="135">
        <v>42278</v>
      </c>
      <c r="N5" s="135">
        <v>42309</v>
      </c>
      <c r="O5" s="135">
        <v>42339</v>
      </c>
      <c r="P5" s="136" t="s">
        <v>47</v>
      </c>
      <c r="Q5" s="135">
        <v>42370</v>
      </c>
      <c r="R5" s="135">
        <v>42401</v>
      </c>
      <c r="S5" s="135">
        <v>42430</v>
      </c>
      <c r="T5" s="135">
        <v>42461</v>
      </c>
      <c r="U5" s="135">
        <v>42491</v>
      </c>
      <c r="V5" s="135">
        <v>42522</v>
      </c>
      <c r="W5" s="135">
        <v>42552</v>
      </c>
      <c r="X5" s="135">
        <v>42583</v>
      </c>
      <c r="Y5" s="135">
        <v>42614</v>
      </c>
      <c r="Z5" s="135">
        <v>42644</v>
      </c>
      <c r="AA5" s="135">
        <v>42675</v>
      </c>
      <c r="AB5" s="135">
        <v>42705</v>
      </c>
      <c r="AC5" s="136" t="s">
        <v>48</v>
      </c>
      <c r="AD5" s="135">
        <v>42736</v>
      </c>
      <c r="AE5" s="135">
        <v>42767</v>
      </c>
      <c r="AF5" s="135">
        <v>42795</v>
      </c>
      <c r="AG5" s="135">
        <v>42826</v>
      </c>
      <c r="AH5" s="135">
        <v>42856</v>
      </c>
      <c r="AI5" s="135">
        <v>42887</v>
      </c>
      <c r="AJ5" s="135">
        <v>42917</v>
      </c>
      <c r="AK5" s="135">
        <v>42948</v>
      </c>
      <c r="AL5" s="135">
        <v>42979</v>
      </c>
      <c r="AM5" s="135">
        <v>43009</v>
      </c>
      <c r="AN5" s="135">
        <v>43040</v>
      </c>
      <c r="AO5" s="135">
        <v>43070</v>
      </c>
      <c r="AP5" s="143" t="s">
        <v>52</v>
      </c>
      <c r="AQ5" s="135">
        <v>43101</v>
      </c>
      <c r="AR5" s="135">
        <v>43132</v>
      </c>
      <c r="AS5" s="135">
        <v>43160</v>
      </c>
      <c r="AT5" s="137">
        <v>43191</v>
      </c>
      <c r="AU5" s="137">
        <v>43221</v>
      </c>
      <c r="AV5" s="137">
        <v>43252</v>
      </c>
      <c r="AW5" s="137">
        <v>43282</v>
      </c>
      <c r="AX5" s="137">
        <v>43313</v>
      </c>
      <c r="AY5" s="137">
        <v>43344</v>
      </c>
      <c r="AZ5" s="137">
        <v>43374</v>
      </c>
      <c r="BA5" s="137">
        <v>43405</v>
      </c>
      <c r="BB5" s="137">
        <v>43435</v>
      </c>
      <c r="BC5" s="137">
        <v>43466</v>
      </c>
      <c r="BD5" s="137">
        <v>43497</v>
      </c>
      <c r="BE5" s="137">
        <v>43525</v>
      </c>
      <c r="BF5" s="137">
        <v>43556</v>
      </c>
      <c r="BG5" s="137">
        <v>43586</v>
      </c>
      <c r="BH5" s="137">
        <v>43617</v>
      </c>
      <c r="BI5" s="137">
        <v>43647</v>
      </c>
      <c r="BJ5" s="137">
        <v>43678</v>
      </c>
      <c r="BK5" s="137">
        <v>43709</v>
      </c>
      <c r="BL5" s="137">
        <v>43739</v>
      </c>
      <c r="BM5" s="137">
        <v>43770</v>
      </c>
      <c r="BN5" s="137">
        <v>43800</v>
      </c>
      <c r="BO5" s="136" t="s">
        <v>53</v>
      </c>
      <c r="BP5" s="137">
        <v>43831</v>
      </c>
      <c r="BQ5" s="137">
        <v>43862</v>
      </c>
      <c r="BR5" s="137">
        <v>43891</v>
      </c>
      <c r="BS5" s="137">
        <v>43922</v>
      </c>
      <c r="BT5" s="137">
        <v>43952</v>
      </c>
      <c r="BU5" s="137">
        <v>43983</v>
      </c>
      <c r="BV5" s="137">
        <v>44013</v>
      </c>
      <c r="BW5" s="137">
        <v>44044</v>
      </c>
      <c r="BX5" s="137">
        <v>44075</v>
      </c>
      <c r="BY5" s="137">
        <v>44105</v>
      </c>
      <c r="BZ5" s="137">
        <v>44136</v>
      </c>
      <c r="CA5" s="137">
        <v>44166</v>
      </c>
      <c r="CB5" s="136" t="s">
        <v>60</v>
      </c>
      <c r="CC5" s="137">
        <v>44197</v>
      </c>
      <c r="CD5" s="137">
        <v>44228</v>
      </c>
      <c r="CE5" s="137">
        <v>44256</v>
      </c>
      <c r="CF5" s="137">
        <v>44287</v>
      </c>
      <c r="CG5" s="137">
        <v>44317</v>
      </c>
      <c r="CH5" s="137">
        <v>44348</v>
      </c>
      <c r="CI5" s="137">
        <v>44378</v>
      </c>
      <c r="CJ5" s="137">
        <v>44409</v>
      </c>
      <c r="CK5" s="137">
        <v>44440</v>
      </c>
      <c r="CL5" s="137">
        <v>44470</v>
      </c>
      <c r="CM5" s="137">
        <v>44501</v>
      </c>
      <c r="CN5" s="137">
        <v>44531</v>
      </c>
      <c r="CO5" s="136" t="s">
        <v>63</v>
      </c>
      <c r="CP5" s="137">
        <v>44562</v>
      </c>
      <c r="CQ5" s="137">
        <v>44593</v>
      </c>
      <c r="CR5" s="137">
        <v>44621</v>
      </c>
      <c r="CS5" s="137">
        <v>44652</v>
      </c>
      <c r="CT5" s="137">
        <v>44682</v>
      </c>
      <c r="CU5" s="137">
        <v>44713</v>
      </c>
      <c r="CV5" s="137">
        <v>44743</v>
      </c>
      <c r="CW5" s="137">
        <v>44774</v>
      </c>
      <c r="CX5" s="137">
        <v>44805</v>
      </c>
      <c r="CY5" s="137">
        <v>44835</v>
      </c>
      <c r="CZ5" s="137">
        <v>44866</v>
      </c>
      <c r="DA5" s="137">
        <v>44896</v>
      </c>
      <c r="DB5" s="136" t="s">
        <v>64</v>
      </c>
      <c r="DC5" s="137">
        <v>44927</v>
      </c>
      <c r="DD5" s="137">
        <v>44958</v>
      </c>
      <c r="DE5" s="137">
        <v>44986</v>
      </c>
      <c r="DF5" s="137">
        <v>45017</v>
      </c>
      <c r="DG5" s="137">
        <v>45047</v>
      </c>
      <c r="DH5" s="137">
        <v>45078</v>
      </c>
      <c r="DI5" s="137">
        <v>45108</v>
      </c>
      <c r="DJ5" s="137">
        <v>45139</v>
      </c>
      <c r="DK5" s="136" t="s">
        <v>67</v>
      </c>
      <c r="DL5" s="45"/>
      <c r="DM5" s="29"/>
      <c r="DN5" s="29"/>
      <c r="DO5" s="29"/>
      <c r="DP5" s="29"/>
      <c r="DQ5" s="29"/>
      <c r="DR5" s="29"/>
      <c r="DS5" s="29"/>
      <c r="DT5" s="29"/>
    </row>
    <row r="6" spans="1:124" s="5" customFormat="1" ht="15" customHeight="1" x14ac:dyDescent="0.25">
      <c r="A6" s="80"/>
      <c r="B6" s="71" t="s">
        <v>2</v>
      </c>
      <c r="C6" s="44">
        <v>14576351.583333334</v>
      </c>
      <c r="D6" s="4">
        <v>14870742</v>
      </c>
      <c r="E6" s="4">
        <v>13908138</v>
      </c>
      <c r="F6" s="4">
        <v>13711291</v>
      </c>
      <c r="G6" s="4">
        <v>14493613</v>
      </c>
      <c r="H6" s="4">
        <v>12950668</v>
      </c>
      <c r="I6" s="4">
        <v>14783366</v>
      </c>
      <c r="J6" s="4">
        <v>16895585</v>
      </c>
      <c r="K6" s="4">
        <v>15316925</v>
      </c>
      <c r="L6" s="4">
        <v>16614903</v>
      </c>
      <c r="M6" s="4">
        <v>16183712</v>
      </c>
      <c r="N6" s="4">
        <v>12015050</v>
      </c>
      <c r="O6" s="4">
        <v>13172226</v>
      </c>
      <c r="P6" s="44">
        <v>13814319.583333334</v>
      </c>
      <c r="Q6" s="4">
        <v>14954315</v>
      </c>
      <c r="R6" s="4">
        <v>14327712</v>
      </c>
      <c r="S6" s="117">
        <v>15932116</v>
      </c>
      <c r="T6" s="117">
        <v>13880796</v>
      </c>
      <c r="U6" s="117">
        <v>13658731</v>
      </c>
      <c r="V6" s="117">
        <v>14128676</v>
      </c>
      <c r="W6" s="117">
        <v>13422099</v>
      </c>
      <c r="X6" s="117">
        <v>14898720</v>
      </c>
      <c r="Y6" s="117">
        <v>12390228</v>
      </c>
      <c r="Z6" s="117">
        <v>14009293</v>
      </c>
      <c r="AA6" s="117">
        <v>13023016</v>
      </c>
      <c r="AB6" s="117">
        <v>11146133</v>
      </c>
      <c r="AC6" s="138">
        <v>14128532.083333334</v>
      </c>
      <c r="AD6" s="117">
        <v>13514170</v>
      </c>
      <c r="AE6" s="117">
        <v>14185990</v>
      </c>
      <c r="AF6" s="117">
        <v>15508095</v>
      </c>
      <c r="AG6" s="117">
        <v>12432226</v>
      </c>
      <c r="AH6" s="117">
        <v>13827914</v>
      </c>
      <c r="AI6" s="117">
        <v>15680999</v>
      </c>
      <c r="AJ6" s="117">
        <v>14182349</v>
      </c>
      <c r="AK6" s="117">
        <v>13083602</v>
      </c>
      <c r="AL6" s="117">
        <v>16350248</v>
      </c>
      <c r="AM6" s="117">
        <v>14744791</v>
      </c>
      <c r="AN6" s="117">
        <v>14016295</v>
      </c>
      <c r="AO6" s="117">
        <v>12015706</v>
      </c>
      <c r="AP6" s="144">
        <v>15008009.083333334</v>
      </c>
      <c r="AQ6" s="117">
        <v>15228921</v>
      </c>
      <c r="AR6" s="117">
        <v>14118897</v>
      </c>
      <c r="AS6" s="117">
        <v>17748791</v>
      </c>
      <c r="AT6" s="117">
        <v>16676607</v>
      </c>
      <c r="AU6" s="117">
        <v>15345220</v>
      </c>
      <c r="AV6" s="117">
        <v>14390846</v>
      </c>
      <c r="AW6" s="117">
        <v>14785903</v>
      </c>
      <c r="AX6" s="117">
        <v>15781523</v>
      </c>
      <c r="AY6" s="117">
        <v>14209555</v>
      </c>
      <c r="AZ6" s="117">
        <v>16105705</v>
      </c>
      <c r="BA6" s="117">
        <v>13716984</v>
      </c>
      <c r="BB6" s="117">
        <v>11987157</v>
      </c>
      <c r="BC6" s="117">
        <v>16302059</v>
      </c>
      <c r="BD6" s="117">
        <v>16757841</v>
      </c>
      <c r="BE6" s="117">
        <v>15637908</v>
      </c>
      <c r="BF6" s="117">
        <v>17451355</v>
      </c>
      <c r="BG6" s="117">
        <v>17271630</v>
      </c>
      <c r="BH6" s="117">
        <v>15359954</v>
      </c>
      <c r="BI6" s="117">
        <v>15966627</v>
      </c>
      <c r="BJ6" s="117">
        <v>16734091</v>
      </c>
      <c r="BK6" s="117">
        <v>17593520</v>
      </c>
      <c r="BL6" s="117">
        <v>17225915</v>
      </c>
      <c r="BM6" s="117">
        <v>15704186</v>
      </c>
      <c r="BN6" s="117">
        <v>15543596</v>
      </c>
      <c r="BO6" s="44">
        <v>16462390.166666666</v>
      </c>
      <c r="BP6" s="117">
        <v>19831298</v>
      </c>
      <c r="BQ6" s="117">
        <v>16763358</v>
      </c>
      <c r="BR6" s="117">
        <v>20445913</v>
      </c>
      <c r="BS6" s="117">
        <v>21610415</v>
      </c>
      <c r="BT6" s="117">
        <v>18831956</v>
      </c>
      <c r="BU6" s="117">
        <v>18509271</v>
      </c>
      <c r="BV6" s="117">
        <v>22049302</v>
      </c>
      <c r="BW6" s="117">
        <v>20003630</v>
      </c>
      <c r="BX6" s="117">
        <v>19287180</v>
      </c>
      <c r="BY6" s="117">
        <v>17313158</v>
      </c>
      <c r="BZ6" s="117">
        <v>14065071</v>
      </c>
      <c r="CA6" s="117">
        <v>14806110</v>
      </c>
      <c r="CB6" s="44">
        <v>18626388.5</v>
      </c>
      <c r="CC6" s="117">
        <v>18070684</v>
      </c>
      <c r="CD6" s="117">
        <v>13940836</v>
      </c>
      <c r="CE6" s="117">
        <v>12195936</v>
      </c>
      <c r="CF6" s="117">
        <v>17150854</v>
      </c>
      <c r="CG6" s="117">
        <v>16643474</v>
      </c>
      <c r="CH6" s="117">
        <v>14098693</v>
      </c>
      <c r="CI6" s="117">
        <v>15553692</v>
      </c>
      <c r="CJ6" s="117">
        <v>14219167</v>
      </c>
      <c r="CK6" s="117">
        <v>14930181</v>
      </c>
      <c r="CL6" s="117">
        <v>14601112</v>
      </c>
      <c r="CM6" s="117">
        <v>15568575</v>
      </c>
      <c r="CN6" s="117">
        <v>15439466</v>
      </c>
      <c r="CO6" s="120">
        <v>15201055.833333334</v>
      </c>
      <c r="CP6" s="117">
        <v>15667016</v>
      </c>
      <c r="CQ6" s="117">
        <v>14240253</v>
      </c>
      <c r="CR6" s="117">
        <v>17966985</v>
      </c>
      <c r="CS6" s="117">
        <v>16586423</v>
      </c>
      <c r="CT6" s="117">
        <v>16532431</v>
      </c>
      <c r="CU6" s="117">
        <v>17967349</v>
      </c>
      <c r="CV6" s="117">
        <v>15628469</v>
      </c>
      <c r="CW6" s="117">
        <v>15856637</v>
      </c>
      <c r="CX6" s="117">
        <v>14922914</v>
      </c>
      <c r="CY6" s="117">
        <v>15758434</v>
      </c>
      <c r="CZ6" s="117">
        <v>14412197</v>
      </c>
      <c r="DA6" s="117">
        <v>12148334</v>
      </c>
      <c r="DB6" s="120">
        <v>15640620.166666666</v>
      </c>
      <c r="DC6" s="117">
        <v>15083471</v>
      </c>
      <c r="DD6" s="117">
        <v>12786316</v>
      </c>
      <c r="DE6" s="117">
        <v>16500588</v>
      </c>
      <c r="DF6" s="117">
        <v>11924738</v>
      </c>
      <c r="DG6" s="117">
        <v>13816320</v>
      </c>
      <c r="DH6" s="117">
        <v>13914418</v>
      </c>
      <c r="DI6" s="117">
        <v>12446947</v>
      </c>
      <c r="DJ6" s="117">
        <f>+$DN6</f>
        <v>14537025</v>
      </c>
      <c r="DK6" s="120">
        <f t="shared" ref="DK6:DK20" si="0">SUM(DC6:DJ6)/$DK$76</f>
        <v>13876227.875</v>
      </c>
      <c r="DL6" s="27"/>
      <c r="DM6" t="s">
        <v>24</v>
      </c>
      <c r="DN6" s="22">
        <f>IF(ISERROR(VLOOKUP(DM6,IQBPFRT!$B$1:$N$56,2,0)),0,VLOOKUP(DM6,IQBPFRT!$B$1:$N$56,2,0))</f>
        <v>14537025</v>
      </c>
    </row>
    <row r="7" spans="1:124" s="5" customFormat="1" ht="15" customHeight="1" x14ac:dyDescent="0.25">
      <c r="A7" s="81" t="s">
        <v>3</v>
      </c>
      <c r="B7" s="72" t="s">
        <v>4</v>
      </c>
      <c r="C7" s="44">
        <v>15932901.245000003</v>
      </c>
      <c r="D7" s="4">
        <v>16567587.969999999</v>
      </c>
      <c r="E7" s="4">
        <v>14684923.15</v>
      </c>
      <c r="F7" s="4">
        <v>17074558.899999999</v>
      </c>
      <c r="G7" s="4">
        <v>17491562.949999999</v>
      </c>
      <c r="H7" s="4">
        <v>15921234.9</v>
      </c>
      <c r="I7" s="4">
        <v>17236100.449999999</v>
      </c>
      <c r="J7" s="4">
        <v>16839494.690000001</v>
      </c>
      <c r="K7" s="4">
        <v>13833788</v>
      </c>
      <c r="L7" s="4">
        <v>15758398.859999999</v>
      </c>
      <c r="M7" s="4">
        <v>16015414.68</v>
      </c>
      <c r="N7" s="4">
        <v>14744028.65</v>
      </c>
      <c r="O7" s="4">
        <v>15027721.74</v>
      </c>
      <c r="P7" s="44">
        <v>16515305.164999999</v>
      </c>
      <c r="Q7" s="4">
        <v>15526901.550000001</v>
      </c>
      <c r="R7" s="4">
        <v>16173152.08</v>
      </c>
      <c r="S7" s="4">
        <v>18173571.440000001</v>
      </c>
      <c r="T7" s="4">
        <v>19110416.149999999</v>
      </c>
      <c r="U7" s="4">
        <v>17696037.329999998</v>
      </c>
      <c r="V7" s="4">
        <v>15536193.52</v>
      </c>
      <c r="W7" s="4">
        <v>14697596.93</v>
      </c>
      <c r="X7" s="4">
        <v>17893257.079999998</v>
      </c>
      <c r="Y7" s="4">
        <v>19785685.899999999</v>
      </c>
      <c r="Z7" s="4">
        <v>16268955.93</v>
      </c>
      <c r="AA7" s="4">
        <v>14167663.4</v>
      </c>
      <c r="AB7" s="4">
        <v>13154230.67</v>
      </c>
      <c r="AC7" s="139">
        <v>16708640.282499999</v>
      </c>
      <c r="AD7" s="4">
        <v>15976598.859999999</v>
      </c>
      <c r="AE7" s="4">
        <v>16434683.52</v>
      </c>
      <c r="AF7" s="4">
        <v>18980981.359999999</v>
      </c>
      <c r="AG7" s="4">
        <v>14634784.02</v>
      </c>
      <c r="AH7" s="4">
        <v>15350182.84</v>
      </c>
      <c r="AI7" s="4">
        <v>16240328.52</v>
      </c>
      <c r="AJ7" s="4">
        <v>16033140.560000001</v>
      </c>
      <c r="AK7" s="4">
        <v>14622165.02</v>
      </c>
      <c r="AL7" s="4">
        <v>19921616.34</v>
      </c>
      <c r="AM7" s="4">
        <v>20547928.219999999</v>
      </c>
      <c r="AN7" s="4">
        <v>16605671.32</v>
      </c>
      <c r="AO7" s="4">
        <v>15155602.810000001</v>
      </c>
      <c r="AP7" s="145">
        <v>16473799.193333333</v>
      </c>
      <c r="AQ7" s="4">
        <v>15762716.140000001</v>
      </c>
      <c r="AR7" s="4">
        <v>14616144.25</v>
      </c>
      <c r="AS7" s="4">
        <v>15414427.560000001</v>
      </c>
      <c r="AT7" s="117">
        <v>17883284.82</v>
      </c>
      <c r="AU7" s="117">
        <v>16879766.420000002</v>
      </c>
      <c r="AV7" s="117">
        <v>16821625.489999998</v>
      </c>
      <c r="AW7" s="117">
        <v>18649608.52</v>
      </c>
      <c r="AX7" s="117">
        <v>17870336.399999999</v>
      </c>
      <c r="AY7" s="117">
        <v>17721972.420000002</v>
      </c>
      <c r="AZ7" s="117">
        <v>20333271.440000001</v>
      </c>
      <c r="BA7" s="117">
        <v>13322594.970000001</v>
      </c>
      <c r="BB7" s="117">
        <v>12409841.890000001</v>
      </c>
      <c r="BC7" s="117">
        <v>18153587.93</v>
      </c>
      <c r="BD7" s="117">
        <v>14247380.140000001</v>
      </c>
      <c r="BE7" s="117">
        <v>15648353.880000001</v>
      </c>
      <c r="BF7" s="117">
        <v>16657285.880000001</v>
      </c>
      <c r="BG7" s="117">
        <v>18262707.420000002</v>
      </c>
      <c r="BH7" s="117">
        <v>15929711.84</v>
      </c>
      <c r="BI7" s="117">
        <v>15236548.449999999</v>
      </c>
      <c r="BJ7" s="117">
        <v>15698673.18</v>
      </c>
      <c r="BK7" s="117">
        <v>16447125.689999999</v>
      </c>
      <c r="BL7" s="117">
        <v>19787914.559999999</v>
      </c>
      <c r="BM7" s="117">
        <v>14150461.85</v>
      </c>
      <c r="BN7" s="117">
        <v>14172520.640000001</v>
      </c>
      <c r="BO7" s="120">
        <v>16199355.954999998</v>
      </c>
      <c r="BP7" s="117">
        <v>18238965.52</v>
      </c>
      <c r="BQ7" s="117">
        <v>17351641.600000001</v>
      </c>
      <c r="BR7" s="117">
        <v>17109146.57</v>
      </c>
      <c r="BS7" s="117">
        <v>13041835.4</v>
      </c>
      <c r="BT7" s="117">
        <v>12299060.640000001</v>
      </c>
      <c r="BU7" s="117">
        <v>14752213.18</v>
      </c>
      <c r="BV7" s="117">
        <v>17400125.550000001</v>
      </c>
      <c r="BW7" s="117">
        <v>16279436.960000001</v>
      </c>
      <c r="BX7" s="117">
        <v>18650040.210000001</v>
      </c>
      <c r="BY7" s="117">
        <v>18554254.960000001</v>
      </c>
      <c r="BZ7" s="117">
        <v>15151432.18</v>
      </c>
      <c r="CA7" s="117">
        <v>14907656.48</v>
      </c>
      <c r="CB7" s="120">
        <v>16144650.770833334</v>
      </c>
      <c r="CC7" s="117">
        <v>18285434.100000001</v>
      </c>
      <c r="CD7" s="117">
        <v>15092090.210000001</v>
      </c>
      <c r="CE7" s="117">
        <v>21305796.809999999</v>
      </c>
      <c r="CF7" s="117">
        <v>18976928</v>
      </c>
      <c r="CG7" s="117">
        <v>15798376.789999999</v>
      </c>
      <c r="CH7" s="117">
        <v>20815537.640000001</v>
      </c>
      <c r="CI7" s="117">
        <v>19310501.760000002</v>
      </c>
      <c r="CJ7" s="117">
        <v>18876073.870000001</v>
      </c>
      <c r="CK7" s="117">
        <v>20123271.390000001</v>
      </c>
      <c r="CL7" s="117">
        <v>18297664.359999999</v>
      </c>
      <c r="CM7" s="117">
        <v>16551363.16</v>
      </c>
      <c r="CN7" s="117">
        <v>15689605.4</v>
      </c>
      <c r="CO7" s="120">
        <v>18260220.290833335</v>
      </c>
      <c r="CP7" s="117">
        <v>18309828</v>
      </c>
      <c r="CQ7" s="117">
        <v>16059369.34</v>
      </c>
      <c r="CR7" s="117">
        <v>22090428.420000002</v>
      </c>
      <c r="CS7" s="117">
        <v>19795092.960000001</v>
      </c>
      <c r="CT7" s="117">
        <v>18498042.800000001</v>
      </c>
      <c r="CU7" s="117">
        <v>20161029.68</v>
      </c>
      <c r="CV7" s="117">
        <v>15523190</v>
      </c>
      <c r="CW7" s="117">
        <v>18634346.300000001</v>
      </c>
      <c r="CX7" s="117">
        <v>17144717.219999999</v>
      </c>
      <c r="CY7" s="117">
        <v>17767867.260000002</v>
      </c>
      <c r="CZ7" s="117">
        <v>16666229.52</v>
      </c>
      <c r="DA7" s="117">
        <v>15321227</v>
      </c>
      <c r="DB7" s="120">
        <v>17997614.041666668</v>
      </c>
      <c r="DC7" s="117">
        <v>16974548.629999999</v>
      </c>
      <c r="DD7" s="117">
        <v>17840183</v>
      </c>
      <c r="DE7" s="117">
        <v>20928672.719999999</v>
      </c>
      <c r="DF7" s="117">
        <v>16066042</v>
      </c>
      <c r="DG7" s="117">
        <v>15516449</v>
      </c>
      <c r="DH7" s="117">
        <v>17697552</v>
      </c>
      <c r="DI7" s="117">
        <v>16159146</v>
      </c>
      <c r="DJ7" s="117">
        <f>+$DN7</f>
        <v>19501457</v>
      </c>
      <c r="DK7" s="120">
        <f t="shared" si="0"/>
        <v>17585506.293749999</v>
      </c>
      <c r="DL7" s="27"/>
      <c r="DM7" t="s">
        <v>26</v>
      </c>
      <c r="DN7" s="22">
        <f>IF(ISERROR(VLOOKUP(DM7,IQBPFRT!$B$1:$N$56,2,0)),0,VLOOKUP(DM7,IQBPFRT!$B$1:$N$56,2,0))</f>
        <v>19501457</v>
      </c>
    </row>
    <row r="8" spans="1:124" s="5" customFormat="1" ht="15" customHeight="1" thickBot="1" x14ac:dyDescent="0.3">
      <c r="A8" s="75"/>
      <c r="B8" s="73" t="s">
        <v>14</v>
      </c>
      <c r="C8" s="53">
        <v>1708152.3333333333</v>
      </c>
      <c r="D8" s="15">
        <v>1968189</v>
      </c>
      <c r="E8" s="15">
        <v>1473614</v>
      </c>
      <c r="F8" s="15">
        <v>1824389</v>
      </c>
      <c r="G8" s="15">
        <v>1645219</v>
      </c>
      <c r="H8" s="15">
        <v>1622401</v>
      </c>
      <c r="I8" s="15">
        <v>1785245</v>
      </c>
      <c r="J8" s="15">
        <v>1629639</v>
      </c>
      <c r="K8" s="15">
        <v>1632546</v>
      </c>
      <c r="L8" s="15">
        <v>1583877</v>
      </c>
      <c r="M8" s="15">
        <v>1948386</v>
      </c>
      <c r="N8" s="15">
        <v>1838340</v>
      </c>
      <c r="O8" s="15">
        <v>1545983</v>
      </c>
      <c r="P8" s="53">
        <v>1601271.0833333333</v>
      </c>
      <c r="Q8" s="15">
        <v>2009444</v>
      </c>
      <c r="R8" s="15">
        <v>1982493</v>
      </c>
      <c r="S8" s="15">
        <v>2259907</v>
      </c>
      <c r="T8" s="15">
        <v>1410625</v>
      </c>
      <c r="U8" s="15">
        <v>1094146</v>
      </c>
      <c r="V8" s="15">
        <v>1465159</v>
      </c>
      <c r="W8" s="15">
        <v>1485818</v>
      </c>
      <c r="X8" s="15">
        <v>1252167</v>
      </c>
      <c r="Y8" s="15">
        <v>1563370</v>
      </c>
      <c r="Z8" s="15">
        <v>1684224</v>
      </c>
      <c r="AA8" s="15">
        <v>1678090</v>
      </c>
      <c r="AB8" s="15">
        <v>1329810</v>
      </c>
      <c r="AC8" s="119">
        <v>1654167.3333333333</v>
      </c>
      <c r="AD8" s="15">
        <v>1527362</v>
      </c>
      <c r="AE8" s="15">
        <v>1833029</v>
      </c>
      <c r="AF8" s="15">
        <v>1892480</v>
      </c>
      <c r="AG8" s="15">
        <v>1613102</v>
      </c>
      <c r="AH8" s="15">
        <v>1666588</v>
      </c>
      <c r="AI8" s="15">
        <v>2374193</v>
      </c>
      <c r="AJ8" s="15">
        <v>1787281</v>
      </c>
      <c r="AK8" s="15">
        <v>1585416</v>
      </c>
      <c r="AL8" s="15">
        <v>1538694</v>
      </c>
      <c r="AM8" s="15">
        <v>1426939</v>
      </c>
      <c r="AN8" s="15">
        <v>1623174</v>
      </c>
      <c r="AO8" s="15">
        <v>981750</v>
      </c>
      <c r="AP8" s="146">
        <v>1826828.1666666667</v>
      </c>
      <c r="AQ8" s="15">
        <v>1960555</v>
      </c>
      <c r="AR8" s="15">
        <v>1975994</v>
      </c>
      <c r="AS8" s="15">
        <v>2033669</v>
      </c>
      <c r="AT8" s="140">
        <v>1789383</v>
      </c>
      <c r="AU8" s="140">
        <v>2016742</v>
      </c>
      <c r="AV8" s="140">
        <v>2104549</v>
      </c>
      <c r="AW8" s="140">
        <v>1685808</v>
      </c>
      <c r="AX8" s="140">
        <v>1893011</v>
      </c>
      <c r="AY8" s="140">
        <v>1420086</v>
      </c>
      <c r="AZ8" s="140">
        <v>1761460</v>
      </c>
      <c r="BA8" s="140">
        <v>1834795</v>
      </c>
      <c r="BB8" s="140">
        <v>1445886</v>
      </c>
      <c r="BC8" s="140">
        <v>2566926</v>
      </c>
      <c r="BD8" s="140">
        <v>1349443</v>
      </c>
      <c r="BE8" s="140">
        <v>1961233</v>
      </c>
      <c r="BF8" s="140">
        <v>2535420</v>
      </c>
      <c r="BG8" s="140">
        <v>2088458</v>
      </c>
      <c r="BH8" s="140">
        <v>1516212</v>
      </c>
      <c r="BI8" s="140">
        <v>2454859</v>
      </c>
      <c r="BJ8" s="140">
        <v>2293205</v>
      </c>
      <c r="BK8" s="140">
        <v>1964364</v>
      </c>
      <c r="BL8" s="140">
        <v>1945070</v>
      </c>
      <c r="BM8" s="140">
        <v>1750130</v>
      </c>
      <c r="BN8" s="140">
        <v>1255243</v>
      </c>
      <c r="BO8" s="50">
        <v>1973380.25</v>
      </c>
      <c r="BP8" s="140">
        <v>2112539</v>
      </c>
      <c r="BQ8" s="140">
        <v>1785821</v>
      </c>
      <c r="BR8" s="140">
        <v>1898483</v>
      </c>
      <c r="BS8" s="140">
        <v>1591052</v>
      </c>
      <c r="BT8" s="140">
        <v>1735253</v>
      </c>
      <c r="BU8" s="140">
        <v>1696033</v>
      </c>
      <c r="BV8" s="140">
        <v>1960588</v>
      </c>
      <c r="BW8" s="140">
        <v>2045511</v>
      </c>
      <c r="BX8" s="140">
        <v>1982526</v>
      </c>
      <c r="BY8" s="140">
        <v>1872691</v>
      </c>
      <c r="BZ8" s="140">
        <v>1864584</v>
      </c>
      <c r="CA8" s="140">
        <v>1762741</v>
      </c>
      <c r="CB8" s="50">
        <v>1858985.1666666667</v>
      </c>
      <c r="CC8" s="140">
        <v>2063612</v>
      </c>
      <c r="CD8" s="140">
        <v>1949632</v>
      </c>
      <c r="CE8" s="140">
        <v>2090300</v>
      </c>
      <c r="CF8" s="140">
        <v>1962225</v>
      </c>
      <c r="CG8" s="140">
        <v>2066778</v>
      </c>
      <c r="CH8" s="140">
        <v>1992005</v>
      </c>
      <c r="CI8" s="140">
        <v>1979270</v>
      </c>
      <c r="CJ8" s="140">
        <v>2244332</v>
      </c>
      <c r="CK8" s="140">
        <v>1745385</v>
      </c>
      <c r="CL8" s="140">
        <v>2199364</v>
      </c>
      <c r="CM8" s="140">
        <v>2233895</v>
      </c>
      <c r="CN8" s="140">
        <v>1958788</v>
      </c>
      <c r="CO8" s="50">
        <v>2040465.5</v>
      </c>
      <c r="CP8" s="140">
        <v>2150906</v>
      </c>
      <c r="CQ8" s="140">
        <v>1394886</v>
      </c>
      <c r="CR8" s="140">
        <v>2090084</v>
      </c>
      <c r="CS8" s="140">
        <v>1991657</v>
      </c>
      <c r="CT8" s="140">
        <v>2371778</v>
      </c>
      <c r="CU8" s="140">
        <v>2384622</v>
      </c>
      <c r="CV8" s="140">
        <v>2255482</v>
      </c>
      <c r="CW8" s="140">
        <v>2042110</v>
      </c>
      <c r="CX8" s="140">
        <v>1838642</v>
      </c>
      <c r="CY8" s="140">
        <v>2099344</v>
      </c>
      <c r="CZ8" s="140">
        <v>1692459</v>
      </c>
      <c r="DA8" s="140">
        <v>1469436</v>
      </c>
      <c r="DB8" s="50">
        <v>1981783.8333333333</v>
      </c>
      <c r="DC8" s="140">
        <v>1865255</v>
      </c>
      <c r="DD8" s="140">
        <v>1209114</v>
      </c>
      <c r="DE8" s="140">
        <v>1419116</v>
      </c>
      <c r="DF8" s="140">
        <v>1305769</v>
      </c>
      <c r="DG8" s="140">
        <v>1384294</v>
      </c>
      <c r="DH8" s="140">
        <v>1191794</v>
      </c>
      <c r="DI8" s="140">
        <v>1333520</v>
      </c>
      <c r="DJ8" s="140">
        <f>+$DN8</f>
        <v>1793808</v>
      </c>
      <c r="DK8" s="50">
        <f t="shared" si="0"/>
        <v>1437833.75</v>
      </c>
      <c r="DL8" s="27"/>
      <c r="DM8" t="s">
        <v>25</v>
      </c>
      <c r="DN8" s="22">
        <f>IF(ISERROR(VLOOKUP(DM8,IQBPFRT!$B$1:$N$56,2,0)),0,VLOOKUP(DM8,IQBPFRT!$B$1:$N$56,2,0))</f>
        <v>1793808</v>
      </c>
    </row>
    <row r="9" spans="1:124" s="11" customFormat="1" ht="15" customHeight="1" thickBot="1" x14ac:dyDescent="0.3">
      <c r="A9" s="82" t="s">
        <v>15</v>
      </c>
      <c r="B9" s="66"/>
      <c r="C9" s="52">
        <v>32217405.161666665</v>
      </c>
      <c r="D9" s="10">
        <v>33406518.969999999</v>
      </c>
      <c r="E9" s="10">
        <v>30066675.149999999</v>
      </c>
      <c r="F9" s="10">
        <v>32610238.899999999</v>
      </c>
      <c r="G9" s="10">
        <v>33630394.950000003</v>
      </c>
      <c r="H9" s="10">
        <v>30494303.899999999</v>
      </c>
      <c r="I9" s="10">
        <v>33804711.450000003</v>
      </c>
      <c r="J9" s="10">
        <v>35364718.689999998</v>
      </c>
      <c r="K9" s="10">
        <v>30783259</v>
      </c>
      <c r="L9" s="10">
        <v>33957178.859999999</v>
      </c>
      <c r="M9" s="10">
        <v>34147512.68</v>
      </c>
      <c r="N9" s="10">
        <v>28597418.649999999</v>
      </c>
      <c r="O9" s="10">
        <v>29745930.740000002</v>
      </c>
      <c r="P9" s="52">
        <v>31930895.831666667</v>
      </c>
      <c r="Q9" s="10">
        <v>32490660.550000001</v>
      </c>
      <c r="R9" s="10">
        <v>32483357.079999998</v>
      </c>
      <c r="S9" s="10">
        <v>36365594.439999998</v>
      </c>
      <c r="T9" s="10">
        <v>34401837.149999999</v>
      </c>
      <c r="U9" s="10">
        <v>32448914.329999998</v>
      </c>
      <c r="V9" s="10">
        <v>31130028.52</v>
      </c>
      <c r="W9" s="10">
        <v>29605513.93</v>
      </c>
      <c r="X9" s="10">
        <v>34044144.079999998</v>
      </c>
      <c r="Y9" s="10">
        <v>33739283.899999999</v>
      </c>
      <c r="Z9" s="10">
        <v>31962472.93</v>
      </c>
      <c r="AA9" s="10">
        <v>28868769.399999999</v>
      </c>
      <c r="AB9" s="10">
        <v>25630173.670000002</v>
      </c>
      <c r="AC9" s="128">
        <v>32491339.699166667</v>
      </c>
      <c r="AD9" s="10">
        <v>31018130.859999999</v>
      </c>
      <c r="AE9" s="10">
        <v>32453702.52</v>
      </c>
      <c r="AF9" s="10">
        <v>36381556.359999999</v>
      </c>
      <c r="AG9" s="10">
        <v>28680112.02</v>
      </c>
      <c r="AH9" s="10">
        <v>30844684.84</v>
      </c>
      <c r="AI9" s="10">
        <v>34295520.519999996</v>
      </c>
      <c r="AJ9" s="10">
        <v>32002770.560000002</v>
      </c>
      <c r="AK9" s="10">
        <v>29291183.02</v>
      </c>
      <c r="AL9" s="10">
        <v>37810558.340000004</v>
      </c>
      <c r="AM9" s="10">
        <v>36719658.219999999</v>
      </c>
      <c r="AN9" s="10">
        <v>32245140.32</v>
      </c>
      <c r="AO9" s="10">
        <v>28153058.810000002</v>
      </c>
      <c r="AP9" s="147">
        <v>33308636.443333328</v>
      </c>
      <c r="AQ9" s="10">
        <v>32952192.140000001</v>
      </c>
      <c r="AR9" s="10">
        <v>30711035.25</v>
      </c>
      <c r="AS9" s="10">
        <v>35196887.560000002</v>
      </c>
      <c r="AT9" s="10">
        <v>36349274.82</v>
      </c>
      <c r="AU9" s="10">
        <v>34241728.420000002</v>
      </c>
      <c r="AV9" s="10">
        <v>33317020.489999998</v>
      </c>
      <c r="AW9" s="10">
        <v>35121319.519999996</v>
      </c>
      <c r="AX9" s="10">
        <v>35544870.399999999</v>
      </c>
      <c r="AY9" s="10">
        <v>33351613.420000002</v>
      </c>
      <c r="AZ9" s="10">
        <v>38200436.439999998</v>
      </c>
      <c r="BA9" s="10">
        <v>28874373.969999999</v>
      </c>
      <c r="BB9" s="10">
        <v>25842884.890000001</v>
      </c>
      <c r="BC9" s="10">
        <v>37022572.93</v>
      </c>
      <c r="BD9" s="10">
        <v>32354664.140000001</v>
      </c>
      <c r="BE9" s="10">
        <v>33247494.880000003</v>
      </c>
      <c r="BF9" s="10">
        <v>36644060.880000003</v>
      </c>
      <c r="BG9" s="10">
        <v>37622795.420000002</v>
      </c>
      <c r="BH9" s="10">
        <v>32805877.84</v>
      </c>
      <c r="BI9" s="10">
        <v>33658034.450000003</v>
      </c>
      <c r="BJ9" s="10">
        <v>34725969.18</v>
      </c>
      <c r="BK9" s="10">
        <v>36005009.689999998</v>
      </c>
      <c r="BL9" s="10">
        <v>38958899.560000002</v>
      </c>
      <c r="BM9" s="10">
        <v>31604777.850000001</v>
      </c>
      <c r="BN9" s="10">
        <v>30971359.640000001</v>
      </c>
      <c r="BO9" s="52">
        <v>34635126.37166667</v>
      </c>
      <c r="BP9" s="10">
        <v>40182802.519999996</v>
      </c>
      <c r="BQ9" s="10">
        <v>35900820.600000001</v>
      </c>
      <c r="BR9" s="10">
        <v>39453542.57</v>
      </c>
      <c r="BS9" s="10">
        <v>36243302.399999999</v>
      </c>
      <c r="BT9" s="10">
        <v>32866269.640000001</v>
      </c>
      <c r="BU9" s="10">
        <v>34957517.18</v>
      </c>
      <c r="BV9" s="10">
        <v>41410015.549999997</v>
      </c>
      <c r="BW9" s="10">
        <v>38328577.960000001</v>
      </c>
      <c r="BX9" s="10">
        <v>39919746.210000001</v>
      </c>
      <c r="BY9" s="10">
        <v>37740103.960000001</v>
      </c>
      <c r="BZ9" s="10">
        <v>31081087.18</v>
      </c>
      <c r="CA9" s="10">
        <v>31476507.48</v>
      </c>
      <c r="CB9" s="52">
        <v>36630024.4375</v>
      </c>
      <c r="CC9" s="10">
        <v>38419730.100000001</v>
      </c>
      <c r="CD9" s="10">
        <v>30982558.210000001</v>
      </c>
      <c r="CE9" s="10">
        <v>35592032.810000002</v>
      </c>
      <c r="CF9" s="10">
        <v>38090007</v>
      </c>
      <c r="CG9" s="10">
        <v>34508628.789999999</v>
      </c>
      <c r="CH9" s="10">
        <v>36906235.640000001</v>
      </c>
      <c r="CI9" s="10">
        <v>36843463.760000005</v>
      </c>
      <c r="CJ9" s="10">
        <v>35339572.870000005</v>
      </c>
      <c r="CK9" s="10">
        <v>36798837.390000001</v>
      </c>
      <c r="CL9" s="10">
        <v>35098140.359999999</v>
      </c>
      <c r="CM9" s="10">
        <v>34353833.159999996</v>
      </c>
      <c r="CN9" s="10">
        <v>33087859.399999999</v>
      </c>
      <c r="CO9" s="52">
        <v>35501741.624166667</v>
      </c>
      <c r="CP9" s="10">
        <v>36127750</v>
      </c>
      <c r="CQ9" s="10">
        <v>31694508.34</v>
      </c>
      <c r="CR9" s="10">
        <v>42147497.420000002</v>
      </c>
      <c r="CS9" s="10">
        <v>38373172.960000001</v>
      </c>
      <c r="CT9" s="10">
        <v>37402251.799999997</v>
      </c>
      <c r="CU9" s="10">
        <v>40513000.68</v>
      </c>
      <c r="CV9" s="10">
        <v>33407141</v>
      </c>
      <c r="CW9" s="10">
        <v>36533093.299999997</v>
      </c>
      <c r="CX9" s="10">
        <v>33906273.219999999</v>
      </c>
      <c r="CY9" s="10">
        <v>35625645.260000005</v>
      </c>
      <c r="CZ9" s="10">
        <v>32770885.52</v>
      </c>
      <c r="DA9" s="10">
        <v>28938997</v>
      </c>
      <c r="DB9" s="52">
        <v>35620018.041666664</v>
      </c>
      <c r="DC9" s="10">
        <v>33923274.629999995</v>
      </c>
      <c r="DD9" s="10">
        <v>31835613</v>
      </c>
      <c r="DE9" s="10">
        <v>38848376.719999999</v>
      </c>
      <c r="DF9" s="10">
        <v>29296549</v>
      </c>
      <c r="DG9" s="10">
        <v>30717063</v>
      </c>
      <c r="DH9" s="10">
        <v>32803764</v>
      </c>
      <c r="DI9" s="10">
        <v>29939613</v>
      </c>
      <c r="DJ9" s="10">
        <f>SUM(DJ6:DJ8)</f>
        <v>35832290</v>
      </c>
      <c r="DK9" s="52">
        <f t="shared" si="0"/>
        <v>32899567.918749999</v>
      </c>
      <c r="DL9" s="27"/>
      <c r="DN9" s="23"/>
    </row>
    <row r="10" spans="1:124" s="5" customFormat="1" ht="15" customHeight="1" thickTop="1" x14ac:dyDescent="0.25">
      <c r="A10" s="83"/>
      <c r="B10" s="74" t="s">
        <v>8</v>
      </c>
      <c r="C10" s="44">
        <v>9.9999999999999985E-3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4">
        <v>9.9999999999999985E-3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>
        <v>0.01</v>
      </c>
      <c r="Y10" s="4">
        <v>0.01</v>
      </c>
      <c r="Z10" s="4">
        <v>0.01</v>
      </c>
      <c r="AA10" s="4">
        <v>0.01</v>
      </c>
      <c r="AB10" s="4">
        <v>0.01</v>
      </c>
      <c r="AC10" s="127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45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f>+$DN10</f>
        <v>0</v>
      </c>
      <c r="DK10" s="44">
        <f t="shared" si="0"/>
        <v>0</v>
      </c>
      <c r="DL10" s="27"/>
      <c r="DM10" t="s">
        <v>35</v>
      </c>
      <c r="DN10" s="22">
        <f>IF(ISERROR(VLOOKUP(DM10,iqbpfrtbs!$B$1:$N$53,2,0)),0,VLOOKUP(DM10,iqbpfrtbs!$B$1:$N$53,2,0))</f>
        <v>0</v>
      </c>
    </row>
    <row r="11" spans="1:124" s="5" customFormat="1" ht="15" customHeight="1" x14ac:dyDescent="0.25">
      <c r="A11" s="84"/>
      <c r="B11" s="71" t="s">
        <v>65</v>
      </c>
      <c r="C11" s="44">
        <v>9.9999999999999985E-3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4">
        <v>0.01</v>
      </c>
      <c r="J11" s="4">
        <v>0.01</v>
      </c>
      <c r="K11" s="4">
        <v>0.01</v>
      </c>
      <c r="L11" s="4">
        <v>0.01</v>
      </c>
      <c r="M11" s="4">
        <v>0.01</v>
      </c>
      <c r="N11" s="4">
        <v>0.01</v>
      </c>
      <c r="O11" s="4">
        <v>0.01</v>
      </c>
      <c r="P11" s="44">
        <v>9.9999999999999985E-3</v>
      </c>
      <c r="Q11" s="4">
        <v>0.01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4">
        <v>0.01</v>
      </c>
      <c r="Z11" s="4">
        <v>0.01</v>
      </c>
      <c r="AA11" s="4">
        <v>0.01</v>
      </c>
      <c r="AB11" s="4">
        <v>0.01</v>
      </c>
      <c r="AC11" s="127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45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20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20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120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20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f>+$DN11</f>
        <v>0</v>
      </c>
      <c r="DK11" s="120">
        <f t="shared" si="0"/>
        <v>0</v>
      </c>
      <c r="DL11" s="27"/>
      <c r="DM11" t="s">
        <v>33</v>
      </c>
      <c r="DN11" s="22">
        <f>IF(ISERROR(VLOOKUP(DM11,iqbpfrtbs!$B$1:$N$53,2,0)),0,VLOOKUP(DM11,iqbpfrtbs!$B$1:$N$53,2,0))</f>
        <v>0</v>
      </c>
    </row>
    <row r="12" spans="1:124" s="5" customFormat="1" ht="15" customHeight="1" x14ac:dyDescent="0.25">
      <c r="A12" s="84" t="s">
        <v>6</v>
      </c>
      <c r="B12" s="72" t="s">
        <v>7</v>
      </c>
      <c r="C12" s="172">
        <v>28653494.332499996</v>
      </c>
      <c r="D12" s="171">
        <v>27366364.039999999</v>
      </c>
      <c r="E12" s="171">
        <v>26202603.800000001</v>
      </c>
      <c r="F12" s="171">
        <v>29933635.640000001</v>
      </c>
      <c r="G12" s="171">
        <v>30016676.059999999</v>
      </c>
      <c r="H12" s="171">
        <v>28841507.399999999</v>
      </c>
      <c r="I12" s="171">
        <v>29348625.32</v>
      </c>
      <c r="J12" s="171">
        <v>28837171.829999998</v>
      </c>
      <c r="K12" s="171">
        <v>28421538.350000001</v>
      </c>
      <c r="L12" s="171">
        <v>27061555.82</v>
      </c>
      <c r="M12" s="171">
        <v>30725145.940000001</v>
      </c>
      <c r="N12" s="171">
        <v>27312078.52</v>
      </c>
      <c r="O12" s="171">
        <v>29775029.27</v>
      </c>
      <c r="P12" s="172">
        <v>30638179.755000006</v>
      </c>
      <c r="Q12" s="171">
        <v>26165515.52</v>
      </c>
      <c r="R12" s="171">
        <v>29318665.82</v>
      </c>
      <c r="S12" s="171">
        <v>30967080.300000001</v>
      </c>
      <c r="T12" s="171">
        <v>29361607.91</v>
      </c>
      <c r="U12" s="171">
        <v>31244294.629999999</v>
      </c>
      <c r="V12" s="171">
        <v>32644004.780000001</v>
      </c>
      <c r="W12" s="171">
        <v>30600321.530000001</v>
      </c>
      <c r="X12" s="171">
        <v>32334031.309999999</v>
      </c>
      <c r="Y12" s="171">
        <v>33208455.670000002</v>
      </c>
      <c r="Z12" s="171">
        <v>33163764.600000001</v>
      </c>
      <c r="AA12" s="171">
        <v>30208461.699999999</v>
      </c>
      <c r="AB12" s="171">
        <v>28441953.289999999</v>
      </c>
      <c r="AC12" s="173">
        <v>31400658.837500002</v>
      </c>
      <c r="AD12" s="171">
        <v>28932477.870000001</v>
      </c>
      <c r="AE12" s="171">
        <v>28166907.25</v>
      </c>
      <c r="AF12" s="171">
        <v>33877260.280000001</v>
      </c>
      <c r="AG12" s="171">
        <v>30682138.079999998</v>
      </c>
      <c r="AH12" s="171">
        <v>34156113.899999999</v>
      </c>
      <c r="AI12" s="171">
        <v>33178871.190000001</v>
      </c>
      <c r="AJ12" s="171">
        <v>30538691.66</v>
      </c>
      <c r="AK12" s="171">
        <v>27714692.109999999</v>
      </c>
      <c r="AL12" s="171">
        <v>31759478.370000001</v>
      </c>
      <c r="AM12" s="171">
        <v>35842916.75</v>
      </c>
      <c r="AN12" s="171">
        <v>33329932.530000001</v>
      </c>
      <c r="AO12" s="171">
        <v>28628426.059999999</v>
      </c>
      <c r="AP12" s="174">
        <f>AVERAGE(AQ12:BB12)</f>
        <v>33115723.824166667</v>
      </c>
      <c r="AQ12" s="171">
        <f>28532226.03+0</f>
        <v>28532226.030000001</v>
      </c>
      <c r="AR12" s="171">
        <f>25446342.41+0</f>
        <v>25446342.41</v>
      </c>
      <c r="AS12" s="171">
        <f>30736618.5+1778813</f>
        <v>32515431.5</v>
      </c>
      <c r="AT12" s="171">
        <f>30525791.66+4361266</f>
        <v>34887057.659999996</v>
      </c>
      <c r="AU12" s="171">
        <f>33180775.19+4602752</f>
        <v>37783527.189999998</v>
      </c>
      <c r="AV12" s="171">
        <f>31991574.41+4887487</f>
        <v>36879061.409999996</v>
      </c>
      <c r="AW12" s="171">
        <f>28766371.16+4747365</f>
        <v>33513736.16</v>
      </c>
      <c r="AX12" s="171">
        <f>27717348.37+7347986</f>
        <v>35065334.370000005</v>
      </c>
      <c r="AY12" s="171">
        <f>25779257.6+5501296</f>
        <v>31280553.600000001</v>
      </c>
      <c r="AZ12" s="171">
        <f>28092362.85+8513687</f>
        <v>36606049.850000001</v>
      </c>
      <c r="BA12" s="171">
        <f>25392406.38+9071736</f>
        <v>34464142.379999995</v>
      </c>
      <c r="BB12" s="171">
        <f>22976901.33+7438322</f>
        <v>30415223.329999998</v>
      </c>
      <c r="BC12" s="176">
        <v>36060184</v>
      </c>
      <c r="BD12" s="176">
        <v>30682581</v>
      </c>
      <c r="BE12" s="176">
        <v>33548781</v>
      </c>
      <c r="BF12" s="176">
        <v>34902985</v>
      </c>
      <c r="BG12" s="176">
        <v>36687108</v>
      </c>
      <c r="BH12" s="176">
        <v>32338958</v>
      </c>
      <c r="BI12" s="176">
        <v>35658241</v>
      </c>
      <c r="BJ12" s="176">
        <v>34753774</v>
      </c>
      <c r="BK12" s="176">
        <v>36906606.149999999</v>
      </c>
      <c r="BL12" s="176">
        <v>41183672.100000001</v>
      </c>
      <c r="BM12" s="176">
        <v>37236332.700000003</v>
      </c>
      <c r="BN12" s="176">
        <v>37248797.710000001</v>
      </c>
      <c r="BO12" s="173">
        <v>35600668.388333328</v>
      </c>
      <c r="BP12" s="176">
        <v>39130566.950000003</v>
      </c>
      <c r="BQ12" s="176">
        <v>35331052.219999999</v>
      </c>
      <c r="BR12" s="176">
        <v>44194205.93</v>
      </c>
      <c r="BS12" s="176">
        <v>29980818.350000001</v>
      </c>
      <c r="BT12" s="176">
        <v>31184394.780000001</v>
      </c>
      <c r="BU12" s="176">
        <v>37051884.909999996</v>
      </c>
      <c r="BV12" s="176">
        <v>36525010</v>
      </c>
      <c r="BW12" s="176">
        <v>34767967.799999997</v>
      </c>
      <c r="BX12" s="176">
        <v>36099686.630000003</v>
      </c>
      <c r="BY12" s="176">
        <v>38617069.079999998</v>
      </c>
      <c r="BZ12" s="176">
        <v>36645651.020000003</v>
      </c>
      <c r="CA12" s="176">
        <v>35883524.979999997</v>
      </c>
      <c r="CB12" s="173">
        <v>36284319.387499996</v>
      </c>
      <c r="CC12" s="176">
        <v>34580572.350000001</v>
      </c>
      <c r="CD12" s="176">
        <v>30733848.989999998</v>
      </c>
      <c r="CE12" s="176">
        <v>40658247.600000001</v>
      </c>
      <c r="CF12" s="176">
        <v>39273804.07</v>
      </c>
      <c r="CG12" s="176">
        <v>34945079.75</v>
      </c>
      <c r="CH12" s="176">
        <v>39401358.780000001</v>
      </c>
      <c r="CI12" s="176">
        <v>38778069.270000003</v>
      </c>
      <c r="CJ12" s="176">
        <v>39209865.119999997</v>
      </c>
      <c r="CK12" s="176">
        <v>40097520.759999998</v>
      </c>
      <c r="CL12" s="176">
        <v>39432603.729999997</v>
      </c>
      <c r="CM12" s="176">
        <v>39681768.5</v>
      </c>
      <c r="CN12" s="176">
        <v>37491955.219999999</v>
      </c>
      <c r="CO12" s="173">
        <v>37857057.844999999</v>
      </c>
      <c r="CP12" s="176">
        <v>34837574.140000001</v>
      </c>
      <c r="CQ12" s="176">
        <v>34184387.009999998</v>
      </c>
      <c r="CR12" s="176">
        <v>40924822.329999998</v>
      </c>
      <c r="CS12" s="176">
        <v>38755522.729999997</v>
      </c>
      <c r="CT12" s="176">
        <v>38556696.859999999</v>
      </c>
      <c r="CU12" s="176">
        <v>38976761.960000001</v>
      </c>
      <c r="CV12" s="176">
        <v>37017632.460000001</v>
      </c>
      <c r="CW12" s="176">
        <v>41460599.960000001</v>
      </c>
      <c r="CX12" s="176">
        <v>37576644.659999996</v>
      </c>
      <c r="CY12" s="176">
        <v>38847476.770000003</v>
      </c>
      <c r="CZ12" s="176">
        <v>35406002.079999998</v>
      </c>
      <c r="DA12" s="176">
        <v>30684531.559999999</v>
      </c>
      <c r="DB12" s="173">
        <v>37269054.376666665</v>
      </c>
      <c r="DC12" s="176">
        <v>32960922.23</v>
      </c>
      <c r="DD12" s="176">
        <v>27106206.34</v>
      </c>
      <c r="DE12" s="176">
        <v>34919082.789999999</v>
      </c>
      <c r="DF12" s="176">
        <v>30412891.629999999</v>
      </c>
      <c r="DG12" s="176">
        <v>34451701.719999999</v>
      </c>
      <c r="DH12" s="176">
        <v>34579289.299999997</v>
      </c>
      <c r="DI12" s="176">
        <v>31444793.550000001</v>
      </c>
      <c r="DJ12" s="176">
        <f>+$DN12</f>
        <v>36218933.82</v>
      </c>
      <c r="DK12" s="173">
        <f t="shared" si="0"/>
        <v>32761727.672499999</v>
      </c>
      <c r="DL12" s="27"/>
      <c r="DM12" t="s">
        <v>34</v>
      </c>
      <c r="DN12" s="175">
        <f>IF(ISERROR(VLOOKUP(DM12,iqbpfrtbs!$B$1:$N$53,2,0)),0,VLOOKUP(DM12,iqbpfrtbs!$B$1:$N$53,2,0))</f>
        <v>36218933.82</v>
      </c>
    </row>
    <row r="13" spans="1:124" s="5" customFormat="1" ht="15" customHeight="1" x14ac:dyDescent="0.25">
      <c r="A13" s="81"/>
      <c r="B13" s="72" t="s">
        <v>5</v>
      </c>
      <c r="C13" s="4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120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145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20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20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120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120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f>+$DN13</f>
        <v>0</v>
      </c>
      <c r="DK13" s="120">
        <f t="shared" si="0"/>
        <v>0</v>
      </c>
      <c r="DL13" s="27"/>
      <c r="DM13" t="s">
        <v>32</v>
      </c>
      <c r="DN13" s="22">
        <f>IF(ISERROR(VLOOKUP(DM13,iqbpfrtbs!$B$1:$N$53,2,0)),0,VLOOKUP(DM13,iqbpfrtbs!$B$1:$N$53,2,0))</f>
        <v>0</v>
      </c>
    </row>
    <row r="14" spans="1:124" s="5" customFormat="1" ht="15" customHeight="1" thickBot="1" x14ac:dyDescent="0.3">
      <c r="A14" s="85"/>
      <c r="B14" s="75" t="s">
        <v>13</v>
      </c>
      <c r="C14" s="53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53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50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6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50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50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50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50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f>+$DN14</f>
        <v>0</v>
      </c>
      <c r="DK14" s="50">
        <f t="shared" si="0"/>
        <v>0</v>
      </c>
      <c r="DL14" s="27"/>
      <c r="DM14" t="s">
        <v>31</v>
      </c>
      <c r="DN14" s="22">
        <f>IF(ISERROR(VLOOKUP(DM14,iqbpfrtbs!$B$1:$N$53,2,0)),0,VLOOKUP(DM14,iqbpfrtbs!$B$1:$N$53,2,0))</f>
        <v>0</v>
      </c>
    </row>
    <row r="15" spans="1:124" s="11" customFormat="1" ht="15" customHeight="1" thickBot="1" x14ac:dyDescent="0.3">
      <c r="A15" s="82" t="s">
        <v>16</v>
      </c>
      <c r="B15" s="66"/>
      <c r="C15" s="52">
        <v>28653494.352500003</v>
      </c>
      <c r="D15" s="10">
        <v>27366364.059999999</v>
      </c>
      <c r="E15" s="10">
        <v>26202603.82</v>
      </c>
      <c r="F15" s="10">
        <v>29933635.66</v>
      </c>
      <c r="G15" s="10">
        <v>30016676.079999998</v>
      </c>
      <c r="H15" s="10">
        <v>28841507.419999998</v>
      </c>
      <c r="I15" s="10">
        <v>29348625.34</v>
      </c>
      <c r="J15" s="10">
        <v>28837171.849999998</v>
      </c>
      <c r="K15" s="10">
        <v>28421538.370000001</v>
      </c>
      <c r="L15" s="10">
        <v>27061555.84</v>
      </c>
      <c r="M15" s="10">
        <v>30725145.960000001</v>
      </c>
      <c r="N15" s="10">
        <v>27312078.539999999</v>
      </c>
      <c r="O15" s="10">
        <v>29775029.289999999</v>
      </c>
      <c r="P15" s="52">
        <v>30638179.775000002</v>
      </c>
      <c r="Q15" s="10">
        <v>26165515.539999999</v>
      </c>
      <c r="R15" s="10">
        <v>29318665.84</v>
      </c>
      <c r="S15" s="10">
        <v>30967080.32</v>
      </c>
      <c r="T15" s="10">
        <v>29361607.93</v>
      </c>
      <c r="U15" s="10">
        <v>31244294.649999999</v>
      </c>
      <c r="V15" s="10">
        <v>32644004.800000001</v>
      </c>
      <c r="W15" s="10">
        <v>30600321.550000001</v>
      </c>
      <c r="X15" s="10">
        <v>32334031.329999998</v>
      </c>
      <c r="Y15" s="10">
        <v>33208455.690000001</v>
      </c>
      <c r="Z15" s="10">
        <v>33163764.620000001</v>
      </c>
      <c r="AA15" s="10">
        <v>30208461.719999999</v>
      </c>
      <c r="AB15" s="10">
        <v>28441953.309999999</v>
      </c>
      <c r="AC15" s="52">
        <v>31400658.837500002</v>
      </c>
      <c r="AD15" s="10">
        <v>28932477.870000001</v>
      </c>
      <c r="AE15" s="10">
        <v>28166907.25</v>
      </c>
      <c r="AF15" s="10">
        <v>33877260.280000001</v>
      </c>
      <c r="AG15" s="10">
        <v>30682138.079999998</v>
      </c>
      <c r="AH15" s="10">
        <v>34156113.899999999</v>
      </c>
      <c r="AI15" s="10">
        <v>33178871.190000001</v>
      </c>
      <c r="AJ15" s="10">
        <v>30538691.66</v>
      </c>
      <c r="AK15" s="10">
        <v>27714692.109999999</v>
      </c>
      <c r="AL15" s="10">
        <v>31759478.370000001</v>
      </c>
      <c r="AM15" s="10">
        <v>35842916.75</v>
      </c>
      <c r="AN15" s="10">
        <v>33329932.530000001</v>
      </c>
      <c r="AO15" s="10">
        <v>28628426.059999999</v>
      </c>
      <c r="AP15" s="148">
        <f t="shared" ref="AP15:BB15" si="1">SUM(AP10:AP14)</f>
        <v>33115723.824166667</v>
      </c>
      <c r="AQ15" s="10">
        <f t="shared" si="1"/>
        <v>28532226.030000001</v>
      </c>
      <c r="AR15" s="10">
        <f t="shared" si="1"/>
        <v>25446342.41</v>
      </c>
      <c r="AS15" s="10">
        <f t="shared" si="1"/>
        <v>32515431.5</v>
      </c>
      <c r="AT15" s="10">
        <f t="shared" si="1"/>
        <v>34887057.659999996</v>
      </c>
      <c r="AU15" s="10">
        <f t="shared" si="1"/>
        <v>37783527.189999998</v>
      </c>
      <c r="AV15" s="10">
        <f t="shared" si="1"/>
        <v>36879061.409999996</v>
      </c>
      <c r="AW15" s="10">
        <f t="shared" si="1"/>
        <v>33513736.16</v>
      </c>
      <c r="AX15" s="10">
        <f t="shared" si="1"/>
        <v>35065334.370000005</v>
      </c>
      <c r="AY15" s="10">
        <f t="shared" si="1"/>
        <v>31280553.600000001</v>
      </c>
      <c r="AZ15" s="10">
        <f t="shared" si="1"/>
        <v>36606049.850000001</v>
      </c>
      <c r="BA15" s="10">
        <f t="shared" si="1"/>
        <v>34464142.379999995</v>
      </c>
      <c r="BB15" s="10">
        <f t="shared" si="1"/>
        <v>30415223.329999998</v>
      </c>
      <c r="BC15" s="10">
        <f t="shared" ref="BC15:BM15" si="2">SUM(BC10:BC14)</f>
        <v>36060184</v>
      </c>
      <c r="BD15" s="10">
        <f t="shared" si="2"/>
        <v>30682581</v>
      </c>
      <c r="BE15" s="10">
        <f t="shared" si="2"/>
        <v>33548781</v>
      </c>
      <c r="BF15" s="10">
        <f t="shared" si="2"/>
        <v>34902985</v>
      </c>
      <c r="BG15" s="10">
        <f t="shared" si="2"/>
        <v>36687108</v>
      </c>
      <c r="BH15" s="10">
        <f t="shared" si="2"/>
        <v>32338958</v>
      </c>
      <c r="BI15" s="10">
        <f t="shared" si="2"/>
        <v>35658241</v>
      </c>
      <c r="BJ15" s="10">
        <f t="shared" si="2"/>
        <v>34753774</v>
      </c>
      <c r="BK15" s="10">
        <f t="shared" si="2"/>
        <v>36906606.149999999</v>
      </c>
      <c r="BL15" s="10">
        <f t="shared" si="2"/>
        <v>41183672.100000001</v>
      </c>
      <c r="BM15" s="10">
        <f t="shared" si="2"/>
        <v>37236332.700000003</v>
      </c>
      <c r="BN15" s="10">
        <v>37248797.710000001</v>
      </c>
      <c r="BO15" s="52">
        <v>35600668.388333328</v>
      </c>
      <c r="BP15" s="10">
        <v>39130566.950000003</v>
      </c>
      <c r="BQ15" s="10">
        <v>35331052.219999999</v>
      </c>
      <c r="BR15" s="10">
        <v>44194205.93</v>
      </c>
      <c r="BS15" s="10">
        <v>29980818.350000001</v>
      </c>
      <c r="BT15" s="10">
        <v>31184394.780000001</v>
      </c>
      <c r="BU15" s="10">
        <v>37051884.909999996</v>
      </c>
      <c r="BV15" s="10">
        <v>36525010</v>
      </c>
      <c r="BW15" s="10">
        <v>34767967.799999997</v>
      </c>
      <c r="BX15" s="10">
        <v>36099686.630000003</v>
      </c>
      <c r="BY15" s="10">
        <v>38617069.079999998</v>
      </c>
      <c r="BZ15" s="10">
        <v>36645651.020000003</v>
      </c>
      <c r="CA15" s="10">
        <v>35883524.979999997</v>
      </c>
      <c r="CB15" s="52">
        <v>36284319.387499996</v>
      </c>
      <c r="CC15" s="10">
        <v>34580572.350000001</v>
      </c>
      <c r="CD15" s="10">
        <v>30733848.989999998</v>
      </c>
      <c r="CE15" s="10">
        <v>40658247.600000001</v>
      </c>
      <c r="CF15" s="10">
        <v>39273804.07</v>
      </c>
      <c r="CG15" s="10">
        <v>34945079.75</v>
      </c>
      <c r="CH15" s="10">
        <v>39401358.780000001</v>
      </c>
      <c r="CI15" s="10">
        <v>38778069.270000003</v>
      </c>
      <c r="CJ15" s="10">
        <v>39209865.119999997</v>
      </c>
      <c r="CK15" s="10">
        <v>40097520.759999998</v>
      </c>
      <c r="CL15" s="10">
        <v>39432603.729999997</v>
      </c>
      <c r="CM15" s="10">
        <v>39681768.5</v>
      </c>
      <c r="CN15" s="10">
        <v>37491955.219999999</v>
      </c>
      <c r="CO15" s="52">
        <v>37857057.844999999</v>
      </c>
      <c r="CP15" s="10">
        <v>34837574.140000001</v>
      </c>
      <c r="CQ15" s="10">
        <v>34184387.009999998</v>
      </c>
      <c r="CR15" s="10">
        <v>40924822.329999998</v>
      </c>
      <c r="CS15" s="10">
        <v>38755522.729999997</v>
      </c>
      <c r="CT15" s="10">
        <v>38556696.859999999</v>
      </c>
      <c r="CU15" s="10">
        <v>38976761.960000001</v>
      </c>
      <c r="CV15" s="10">
        <v>37017632.460000001</v>
      </c>
      <c r="CW15" s="10">
        <v>41460599.960000001</v>
      </c>
      <c r="CX15" s="10">
        <v>37576644.659999996</v>
      </c>
      <c r="CY15" s="10">
        <v>38847476.770000003</v>
      </c>
      <c r="CZ15" s="10">
        <v>35406002.079999998</v>
      </c>
      <c r="DA15" s="10">
        <v>30684531.559999999</v>
      </c>
      <c r="DB15" s="52">
        <v>37269054.376666665</v>
      </c>
      <c r="DC15" s="10">
        <v>32960922.23</v>
      </c>
      <c r="DD15" s="10">
        <v>27106206.34</v>
      </c>
      <c r="DE15" s="10">
        <v>34919082.789999999</v>
      </c>
      <c r="DF15" s="10">
        <v>30412891.629999999</v>
      </c>
      <c r="DG15" s="10">
        <v>34451701.719999999</v>
      </c>
      <c r="DH15" s="10">
        <v>34579289.299999997</v>
      </c>
      <c r="DI15" s="10">
        <v>31444793.550000001</v>
      </c>
      <c r="DJ15" s="10">
        <f>SUM(DJ10:DJ14)</f>
        <v>36218933.82</v>
      </c>
      <c r="DK15" s="52">
        <f t="shared" si="0"/>
        <v>32761727.672499999</v>
      </c>
      <c r="DL15" s="27"/>
      <c r="DN15" s="23"/>
    </row>
    <row r="16" spans="1:124" s="5" customFormat="1" ht="15" customHeight="1" thickTop="1" x14ac:dyDescent="0.25">
      <c r="A16" s="84"/>
      <c r="B16" s="71" t="s">
        <v>9</v>
      </c>
      <c r="C16" s="44">
        <v>4297321.3466666667</v>
      </c>
      <c r="D16" s="4">
        <v>3905171.06</v>
      </c>
      <c r="E16" s="4">
        <v>3635759.76</v>
      </c>
      <c r="F16" s="4">
        <v>4977312.83</v>
      </c>
      <c r="G16" s="4">
        <v>5026419.34</v>
      </c>
      <c r="H16" s="4">
        <v>4487853.33</v>
      </c>
      <c r="I16" s="4">
        <v>4591350.13</v>
      </c>
      <c r="J16" s="4">
        <v>4525422.05</v>
      </c>
      <c r="K16" s="4">
        <v>4252705.4800000004</v>
      </c>
      <c r="L16" s="4">
        <v>4257893.87</v>
      </c>
      <c r="M16" s="4">
        <v>4241830.49</v>
      </c>
      <c r="N16" s="4">
        <v>3723962.63</v>
      </c>
      <c r="O16" s="4">
        <v>3942175.19</v>
      </c>
      <c r="P16" s="44">
        <v>4166769.540833334</v>
      </c>
      <c r="Q16" s="4">
        <v>4153353.02</v>
      </c>
      <c r="R16" s="4">
        <v>4651962.1399999997</v>
      </c>
      <c r="S16" s="4">
        <v>4828082.2300000004</v>
      </c>
      <c r="T16" s="4">
        <v>4737966.5199999996</v>
      </c>
      <c r="U16" s="4">
        <v>4509983.6399999997</v>
      </c>
      <c r="V16" s="4">
        <v>4307023.4000000004</v>
      </c>
      <c r="W16" s="4">
        <v>3467812.62</v>
      </c>
      <c r="X16" s="4">
        <v>4567455.41</v>
      </c>
      <c r="Y16" s="4">
        <v>4794584.93</v>
      </c>
      <c r="Z16" s="4">
        <v>4271975.1100000003</v>
      </c>
      <c r="AA16" s="4">
        <v>2550394.38</v>
      </c>
      <c r="AB16" s="4">
        <v>3160641.09</v>
      </c>
      <c r="AC16" s="44">
        <v>3437182.7583333333</v>
      </c>
      <c r="AD16" s="4">
        <v>3363844.46</v>
      </c>
      <c r="AE16" s="4">
        <v>3475077.16</v>
      </c>
      <c r="AF16" s="4">
        <v>4018962.96</v>
      </c>
      <c r="AG16" s="4">
        <v>4293119.1399999997</v>
      </c>
      <c r="AH16" s="4">
        <v>4345490.28</v>
      </c>
      <c r="AI16" s="4">
        <v>3383140.15</v>
      </c>
      <c r="AJ16" s="4">
        <v>3067559.93</v>
      </c>
      <c r="AK16" s="4">
        <v>2812496.85</v>
      </c>
      <c r="AL16" s="4">
        <v>4422329.5999999996</v>
      </c>
      <c r="AM16" s="4">
        <v>3292338.57</v>
      </c>
      <c r="AN16" s="4">
        <v>2550275.7400000002</v>
      </c>
      <c r="AO16" s="4">
        <v>2221558.2599999998</v>
      </c>
      <c r="AP16" s="144">
        <v>3685830.2816666667</v>
      </c>
      <c r="AQ16" s="4">
        <v>3642593.72</v>
      </c>
      <c r="AR16" s="4">
        <v>3705547.32</v>
      </c>
      <c r="AS16" s="4">
        <v>4132211.25</v>
      </c>
      <c r="AT16" s="4">
        <v>4219362.62</v>
      </c>
      <c r="AU16" s="4">
        <v>4819594.6500000004</v>
      </c>
      <c r="AV16" s="4">
        <v>4585570.0599999996</v>
      </c>
      <c r="AW16" s="4">
        <v>4064779.4</v>
      </c>
      <c r="AX16" s="4">
        <v>3636134.65</v>
      </c>
      <c r="AY16" s="4">
        <v>3349178.18</v>
      </c>
      <c r="AZ16" s="4">
        <v>3472434.92</v>
      </c>
      <c r="BA16" s="4">
        <v>2203293.21</v>
      </c>
      <c r="BB16" s="4">
        <v>2399263.4</v>
      </c>
      <c r="BC16" s="4">
        <v>3076972.83</v>
      </c>
      <c r="BD16" s="4">
        <v>2760922.36</v>
      </c>
      <c r="BE16" s="4">
        <v>3166660.48</v>
      </c>
      <c r="BF16" s="4">
        <v>3405563.18</v>
      </c>
      <c r="BG16" s="4">
        <v>3375751.25</v>
      </c>
      <c r="BH16" s="4">
        <v>2754339.82</v>
      </c>
      <c r="BI16" s="4">
        <v>2731670.83</v>
      </c>
      <c r="BJ16" s="4">
        <v>3009648.97</v>
      </c>
      <c r="BK16" s="4">
        <v>3153556.88</v>
      </c>
      <c r="BL16" s="4">
        <v>3043808.56</v>
      </c>
      <c r="BM16" s="4">
        <v>2608417.31</v>
      </c>
      <c r="BN16" s="4">
        <v>2217401.23</v>
      </c>
      <c r="BO16" s="44">
        <v>2942059.4749999996</v>
      </c>
      <c r="BP16" s="4">
        <v>3347942.52</v>
      </c>
      <c r="BQ16" s="4">
        <v>3434705.91</v>
      </c>
      <c r="BR16" s="4">
        <v>2941483.52</v>
      </c>
      <c r="BS16" s="4">
        <v>4113488.79</v>
      </c>
      <c r="BT16" s="4">
        <v>4945493.63</v>
      </c>
      <c r="BU16" s="4">
        <v>4068157.91</v>
      </c>
      <c r="BV16" s="4">
        <v>3424019.78</v>
      </c>
      <c r="BW16" s="4">
        <v>3948046.68</v>
      </c>
      <c r="BX16" s="4">
        <v>4745731.83</v>
      </c>
      <c r="BY16" s="4">
        <v>4200010.07</v>
      </c>
      <c r="BZ16" s="4">
        <v>3226941.8</v>
      </c>
      <c r="CA16" s="4">
        <v>2893898.15</v>
      </c>
      <c r="CB16" s="44">
        <v>3774160.0491666663</v>
      </c>
      <c r="CC16" s="4">
        <v>3139040.51</v>
      </c>
      <c r="CD16" s="4">
        <v>3160939.49</v>
      </c>
      <c r="CE16" s="4">
        <v>4720160.29</v>
      </c>
      <c r="CF16" s="4">
        <v>4768457.21</v>
      </c>
      <c r="CG16" s="4">
        <v>3389194.74</v>
      </c>
      <c r="CH16" s="4">
        <v>4609956.84</v>
      </c>
      <c r="CI16" s="4">
        <v>2982495.01</v>
      </c>
      <c r="CJ16" s="4">
        <v>3166500.82</v>
      </c>
      <c r="CK16" s="4">
        <v>4096526.39</v>
      </c>
      <c r="CL16" s="4">
        <v>3065452.76</v>
      </c>
      <c r="CM16" s="4">
        <v>3095870.59</v>
      </c>
      <c r="CN16" s="4">
        <v>2198641.88</v>
      </c>
      <c r="CO16" s="44">
        <v>3532769.7108333339</v>
      </c>
      <c r="CP16" s="4">
        <v>3946942.37</v>
      </c>
      <c r="CQ16" s="4">
        <v>3373307.75</v>
      </c>
      <c r="CR16" s="4">
        <v>5070689.3499999996</v>
      </c>
      <c r="CS16" s="4">
        <v>4667697.13</v>
      </c>
      <c r="CT16" s="4">
        <v>4796884.13</v>
      </c>
      <c r="CU16" s="4">
        <v>4787564.5999999996</v>
      </c>
      <c r="CV16" s="4">
        <v>3558947.87</v>
      </c>
      <c r="CW16" s="4">
        <v>3524778.12</v>
      </c>
      <c r="CX16" s="4">
        <v>3572724.17</v>
      </c>
      <c r="CY16" s="4">
        <v>3368885.12</v>
      </c>
      <c r="CZ16" s="4">
        <v>2946563.14</v>
      </c>
      <c r="DA16" s="4">
        <v>2174251.17</v>
      </c>
      <c r="DB16" s="44">
        <v>3815769.5766666667</v>
      </c>
      <c r="DC16" s="4">
        <v>3026954.57</v>
      </c>
      <c r="DD16" s="4">
        <v>3569593.41</v>
      </c>
      <c r="DE16" s="4">
        <v>4654027.6500000004</v>
      </c>
      <c r="DF16" s="4">
        <v>3813368.75</v>
      </c>
      <c r="DG16" s="4">
        <v>4531809.5</v>
      </c>
      <c r="DH16" s="4">
        <v>4235363.57</v>
      </c>
      <c r="DI16" s="4">
        <v>3296173.16</v>
      </c>
      <c r="DJ16" s="4">
        <f>+$DN16</f>
        <v>3801019.94</v>
      </c>
      <c r="DK16" s="44">
        <f t="shared" si="0"/>
        <v>3866038.8187500006</v>
      </c>
      <c r="DL16" s="27"/>
      <c r="DM16" t="s">
        <v>28</v>
      </c>
      <c r="DN16" s="22">
        <f>IF(ISERROR(VLOOKUP(DM16,IQBPFRT!$B$1:$N$56,2,0)),0,VLOOKUP(DM16,IQBPFRT!$B$1:$N$56,2,0))</f>
        <v>3801019.94</v>
      </c>
    </row>
    <row r="17" spans="1:124" s="5" customFormat="1" ht="15" customHeight="1" x14ac:dyDescent="0.25">
      <c r="A17" s="84" t="s">
        <v>10</v>
      </c>
      <c r="B17" s="72" t="s">
        <v>11</v>
      </c>
      <c r="C17" s="44">
        <v>4746458.32</v>
      </c>
      <c r="D17" s="4">
        <v>4328645.76</v>
      </c>
      <c r="E17" s="4">
        <v>4578477.3</v>
      </c>
      <c r="F17" s="4">
        <v>4077318.18</v>
      </c>
      <c r="G17" s="4">
        <v>4747833.6500000004</v>
      </c>
      <c r="H17" s="4">
        <v>5989572.4100000001</v>
      </c>
      <c r="I17" s="4">
        <v>4865323.74</v>
      </c>
      <c r="J17" s="4">
        <v>5572459</v>
      </c>
      <c r="K17" s="4">
        <v>4419477.17</v>
      </c>
      <c r="L17" s="4">
        <v>4547041.5999999996</v>
      </c>
      <c r="M17" s="4">
        <v>4698113.28</v>
      </c>
      <c r="N17" s="4">
        <v>4805353.34</v>
      </c>
      <c r="O17" s="4">
        <v>4327884.41</v>
      </c>
      <c r="P17" s="44">
        <v>5001779.7608333342</v>
      </c>
      <c r="Q17" s="4">
        <v>4476515.9000000004</v>
      </c>
      <c r="R17" s="4">
        <v>4446398.74</v>
      </c>
      <c r="S17" s="4">
        <v>6810708.1500000004</v>
      </c>
      <c r="T17" s="4">
        <v>6635353.5899999999</v>
      </c>
      <c r="U17" s="4">
        <v>4055296.87</v>
      </c>
      <c r="V17" s="4">
        <v>6231782.0499999998</v>
      </c>
      <c r="W17" s="4">
        <v>4618916.7699999996</v>
      </c>
      <c r="X17" s="4">
        <v>5378006.96</v>
      </c>
      <c r="Y17" s="4">
        <v>3986084.64</v>
      </c>
      <c r="Z17" s="4">
        <v>4833037.91</v>
      </c>
      <c r="AA17" s="4">
        <v>5213673.3600000003</v>
      </c>
      <c r="AB17" s="4">
        <v>3335582.19</v>
      </c>
      <c r="AC17" s="120">
        <v>4868312.0791666666</v>
      </c>
      <c r="AD17" s="4">
        <v>3343855.83</v>
      </c>
      <c r="AE17" s="4">
        <v>4119971.64</v>
      </c>
      <c r="AF17" s="4">
        <v>6994057.8200000003</v>
      </c>
      <c r="AG17" s="4">
        <v>6703119.5599999996</v>
      </c>
      <c r="AH17" s="4">
        <v>6158995.75</v>
      </c>
      <c r="AI17" s="4">
        <v>6297551.8499999996</v>
      </c>
      <c r="AJ17" s="4">
        <v>4986352.1500000004</v>
      </c>
      <c r="AK17" s="4">
        <v>4203153.8</v>
      </c>
      <c r="AL17" s="4">
        <v>3193972.77</v>
      </c>
      <c r="AM17" s="4">
        <v>3864799.66</v>
      </c>
      <c r="AN17" s="4">
        <v>4590279.0199999996</v>
      </c>
      <c r="AO17" s="4">
        <v>3963635.1</v>
      </c>
      <c r="AP17" s="145">
        <v>5470834.0949999988</v>
      </c>
      <c r="AQ17" s="4">
        <v>4191250.61</v>
      </c>
      <c r="AR17" s="4">
        <v>4860360.2300000004</v>
      </c>
      <c r="AS17" s="4">
        <v>6608567.0099999998</v>
      </c>
      <c r="AT17" s="4">
        <v>6446979.8399999999</v>
      </c>
      <c r="AU17" s="4">
        <v>5851599.2300000004</v>
      </c>
      <c r="AV17" s="4">
        <v>7028149.21</v>
      </c>
      <c r="AW17" s="4">
        <v>7720446.4100000001</v>
      </c>
      <c r="AX17" s="4">
        <v>5384388.6799999997</v>
      </c>
      <c r="AY17" s="4">
        <v>4795379.05</v>
      </c>
      <c r="AZ17" s="4">
        <v>4498931.7</v>
      </c>
      <c r="BA17" s="4">
        <v>4431400.12</v>
      </c>
      <c r="BB17" s="4">
        <v>3832557.05</v>
      </c>
      <c r="BC17" s="4">
        <v>5394825.4299999997</v>
      </c>
      <c r="BD17" s="4">
        <v>6153487.8300000001</v>
      </c>
      <c r="BE17" s="4">
        <v>6669328.7699999996</v>
      </c>
      <c r="BF17" s="4">
        <v>5613989.7000000002</v>
      </c>
      <c r="BG17" s="4">
        <v>4651266.57</v>
      </c>
      <c r="BH17" s="4">
        <v>3448096.17</v>
      </c>
      <c r="BI17" s="4">
        <v>5489434.4800000004</v>
      </c>
      <c r="BJ17" s="4">
        <v>4934321.54</v>
      </c>
      <c r="BK17" s="4">
        <v>4533889.6399999997</v>
      </c>
      <c r="BL17" s="4">
        <v>4259331.42</v>
      </c>
      <c r="BM17" s="4">
        <v>3936082.1</v>
      </c>
      <c r="BN17" s="4">
        <v>4361223.54</v>
      </c>
      <c r="BO17" s="120">
        <v>4953773.0991666671</v>
      </c>
      <c r="BP17" s="4">
        <v>5052251.12</v>
      </c>
      <c r="BQ17" s="4">
        <v>6802201.0700000003</v>
      </c>
      <c r="BR17" s="4">
        <v>7923666.6399999997</v>
      </c>
      <c r="BS17" s="4">
        <v>7723078.1200000001</v>
      </c>
      <c r="BT17" s="4">
        <v>5558836.8600000003</v>
      </c>
      <c r="BU17" s="4">
        <v>4949970.58</v>
      </c>
      <c r="BV17" s="4">
        <v>5509304.6799999997</v>
      </c>
      <c r="BW17" s="4">
        <v>6216756.9500000002</v>
      </c>
      <c r="BX17" s="4">
        <v>4391987.5199999996</v>
      </c>
      <c r="BY17" s="4">
        <v>4657432.29</v>
      </c>
      <c r="BZ17" s="4">
        <v>4490998.3899999997</v>
      </c>
      <c r="CA17" s="4">
        <v>5738068.2999999998</v>
      </c>
      <c r="CB17" s="120">
        <v>5751212.7100000009</v>
      </c>
      <c r="CC17" s="4">
        <v>6027729.9000000004</v>
      </c>
      <c r="CD17" s="4">
        <v>6646057.5</v>
      </c>
      <c r="CE17" s="4">
        <v>6153050.2300000004</v>
      </c>
      <c r="CF17" s="4">
        <v>4203977.7300000004</v>
      </c>
      <c r="CG17" s="4">
        <v>3915508.17</v>
      </c>
      <c r="CH17" s="4">
        <v>5517590.0700000003</v>
      </c>
      <c r="CI17" s="4">
        <v>5786809.5099999998</v>
      </c>
      <c r="CJ17" s="4">
        <v>7582357.7400000002</v>
      </c>
      <c r="CK17" s="4">
        <v>9695266.3100000005</v>
      </c>
      <c r="CL17" s="4">
        <v>7348225.8099999996</v>
      </c>
      <c r="CM17" s="4">
        <v>5527319.7400000002</v>
      </c>
      <c r="CN17" s="4">
        <v>4985054.92</v>
      </c>
      <c r="CO17" s="120">
        <v>6115745.6358333342</v>
      </c>
      <c r="CP17" s="4">
        <v>6835047.1200000001</v>
      </c>
      <c r="CQ17" s="4">
        <v>7859809</v>
      </c>
      <c r="CR17" s="4">
        <v>9541196.1600000001</v>
      </c>
      <c r="CS17" s="4">
        <v>6723267.2699999996</v>
      </c>
      <c r="CT17" s="4">
        <v>9142337.0199999996</v>
      </c>
      <c r="CU17" s="4">
        <v>7804953.6600000001</v>
      </c>
      <c r="CV17" s="4">
        <v>6152017.4500000002</v>
      </c>
      <c r="CW17" s="4">
        <v>3368190.4</v>
      </c>
      <c r="CX17" s="4">
        <v>2916055.37</v>
      </c>
      <c r="CY17" s="4">
        <v>3733570.32</v>
      </c>
      <c r="CZ17" s="4">
        <v>3671323.73</v>
      </c>
      <c r="DA17" s="4">
        <v>3681651.63</v>
      </c>
      <c r="DB17" s="120">
        <v>5952451.5941666663</v>
      </c>
      <c r="DC17" s="4">
        <v>5849730.6699999999</v>
      </c>
      <c r="DD17" s="4">
        <v>6224741.3700000001</v>
      </c>
      <c r="DE17" s="4">
        <v>5960951.4800000004</v>
      </c>
      <c r="DF17" s="4">
        <v>4831559.1100000003</v>
      </c>
      <c r="DG17" s="4">
        <v>5768944.8300000001</v>
      </c>
      <c r="DH17" s="4">
        <v>5590546.2800000003</v>
      </c>
      <c r="DI17" s="4">
        <v>4938665.05</v>
      </c>
      <c r="DJ17" s="4">
        <f>+$DN17</f>
        <v>2668602.38</v>
      </c>
      <c r="DK17" s="120">
        <f t="shared" si="0"/>
        <v>5229217.6462500002</v>
      </c>
      <c r="DL17" s="27"/>
      <c r="DM17" t="s">
        <v>29</v>
      </c>
      <c r="DN17" s="22">
        <f>IF(ISERROR(VLOOKUP(DM17,IQBPFRT!$B$1:$N$56,2,0)),0,VLOOKUP(DM17,IQBPFRT!$B$1:$N$56,2,0))</f>
        <v>2668602.38</v>
      </c>
    </row>
    <row r="18" spans="1:124" s="5" customFormat="1" ht="15" customHeight="1" thickBot="1" x14ac:dyDescent="0.3">
      <c r="A18" s="81"/>
      <c r="B18" s="72" t="s">
        <v>12</v>
      </c>
      <c r="C18" s="50">
        <v>1257900.5283333333</v>
      </c>
      <c r="D18" s="14">
        <v>1367735.17</v>
      </c>
      <c r="E18" s="14">
        <v>1175139.1299999999</v>
      </c>
      <c r="F18" s="14">
        <v>1227932.3899999999</v>
      </c>
      <c r="G18" s="14">
        <v>1373387.56</v>
      </c>
      <c r="H18" s="14">
        <v>1179124.73</v>
      </c>
      <c r="I18" s="14">
        <v>1312152.49</v>
      </c>
      <c r="J18" s="14">
        <v>1428356.26</v>
      </c>
      <c r="K18" s="14">
        <v>1458303.09</v>
      </c>
      <c r="L18" s="14">
        <v>1332978.8799999999</v>
      </c>
      <c r="M18" s="14">
        <v>1314016.3999999999</v>
      </c>
      <c r="N18" s="14">
        <v>854044.89</v>
      </c>
      <c r="O18" s="14">
        <v>1071635.3500000001</v>
      </c>
      <c r="P18" s="50">
        <v>1106126.9566666668</v>
      </c>
      <c r="Q18" s="14">
        <v>1182563.99</v>
      </c>
      <c r="R18" s="14">
        <v>1115017.1599999999</v>
      </c>
      <c r="S18" s="14">
        <v>1403826.98</v>
      </c>
      <c r="T18" s="14">
        <v>1015994.91</v>
      </c>
      <c r="U18" s="14">
        <v>1129051.26</v>
      </c>
      <c r="V18" s="14">
        <v>1232648.3799999999</v>
      </c>
      <c r="W18" s="14">
        <v>1033644.94</v>
      </c>
      <c r="X18" s="14">
        <v>1256690.72</v>
      </c>
      <c r="Y18" s="14">
        <v>1155656.6200000001</v>
      </c>
      <c r="Z18" s="14">
        <v>1050583.43</v>
      </c>
      <c r="AA18" s="14">
        <v>761789.86</v>
      </c>
      <c r="AB18" s="14">
        <v>936055.23</v>
      </c>
      <c r="AC18" s="50">
        <v>1108687.1816666666</v>
      </c>
      <c r="AD18" s="14">
        <v>1126905.1599999999</v>
      </c>
      <c r="AE18" s="14">
        <v>1253954.1599999999</v>
      </c>
      <c r="AF18" s="14">
        <v>1356501.88</v>
      </c>
      <c r="AG18" s="14">
        <v>1219027.8700000001</v>
      </c>
      <c r="AH18" s="14">
        <v>926535.59</v>
      </c>
      <c r="AI18" s="14">
        <v>833773.66</v>
      </c>
      <c r="AJ18" s="14">
        <v>1028478.46</v>
      </c>
      <c r="AK18" s="14">
        <v>703460.72</v>
      </c>
      <c r="AL18" s="14">
        <v>1258319.01</v>
      </c>
      <c r="AM18" s="14">
        <v>1341394.25</v>
      </c>
      <c r="AN18" s="14">
        <v>1178700.2</v>
      </c>
      <c r="AO18" s="14">
        <v>1077195.22</v>
      </c>
      <c r="AP18" s="146">
        <v>988997.19416666671</v>
      </c>
      <c r="AQ18" s="14">
        <v>932767.41</v>
      </c>
      <c r="AR18" s="14">
        <v>1127158.3500000001</v>
      </c>
      <c r="AS18" s="14">
        <v>1152097.04</v>
      </c>
      <c r="AT18" s="14">
        <v>1328725.79</v>
      </c>
      <c r="AU18" s="14">
        <v>1133542.21</v>
      </c>
      <c r="AV18" s="14">
        <v>1145326.44</v>
      </c>
      <c r="AW18" s="14">
        <v>727729.43</v>
      </c>
      <c r="AX18" s="14">
        <v>833340.13</v>
      </c>
      <c r="AY18" s="14">
        <v>871287.16</v>
      </c>
      <c r="AZ18" s="14">
        <v>984125.54</v>
      </c>
      <c r="BA18" s="14">
        <v>746159.71</v>
      </c>
      <c r="BB18" s="14">
        <v>885707.12</v>
      </c>
      <c r="BC18" s="14">
        <v>720305.25</v>
      </c>
      <c r="BD18" s="14">
        <v>931024.86</v>
      </c>
      <c r="BE18" s="14">
        <v>1147575.95</v>
      </c>
      <c r="BF18" s="14">
        <v>1010264.87</v>
      </c>
      <c r="BG18" s="14">
        <v>1026510.73</v>
      </c>
      <c r="BH18" s="14">
        <v>1231977.8500000001</v>
      </c>
      <c r="BI18" s="14">
        <v>1229884.73</v>
      </c>
      <c r="BJ18" s="14">
        <v>1106832.76</v>
      </c>
      <c r="BK18" s="14">
        <v>1005007.58</v>
      </c>
      <c r="BL18" s="14">
        <v>1195597.8799999999</v>
      </c>
      <c r="BM18" s="14">
        <v>846320.97</v>
      </c>
      <c r="BN18" s="14">
        <v>687032.89</v>
      </c>
      <c r="BO18" s="50">
        <v>1011528.0266666668</v>
      </c>
      <c r="BP18" s="14">
        <v>764775.45</v>
      </c>
      <c r="BQ18" s="14">
        <v>754638.44</v>
      </c>
      <c r="BR18" s="14">
        <v>911920.39</v>
      </c>
      <c r="BS18" s="14">
        <v>875870.73</v>
      </c>
      <c r="BT18" s="14">
        <v>739236.38</v>
      </c>
      <c r="BU18" s="14">
        <v>989565.63</v>
      </c>
      <c r="BV18" s="14">
        <v>868842.2</v>
      </c>
      <c r="BW18" s="14">
        <v>741840.29</v>
      </c>
      <c r="BX18" s="14">
        <v>967650</v>
      </c>
      <c r="BY18" s="14">
        <v>629952.89</v>
      </c>
      <c r="BZ18" s="14">
        <v>675409.65</v>
      </c>
      <c r="CA18" s="14">
        <v>723974.38</v>
      </c>
      <c r="CB18" s="50">
        <v>803639.70250000001</v>
      </c>
      <c r="CC18" s="14">
        <v>910165.78</v>
      </c>
      <c r="CD18" s="14">
        <v>882439.97</v>
      </c>
      <c r="CE18" s="14">
        <v>974522.97</v>
      </c>
      <c r="CF18" s="14">
        <v>921037.95</v>
      </c>
      <c r="CG18" s="14">
        <v>815506.82</v>
      </c>
      <c r="CH18" s="14">
        <v>845880.85</v>
      </c>
      <c r="CI18" s="14">
        <v>1006126.67</v>
      </c>
      <c r="CJ18" s="14">
        <v>702527.46</v>
      </c>
      <c r="CK18" s="14">
        <v>693574.15</v>
      </c>
      <c r="CL18" s="14">
        <v>614113.38</v>
      </c>
      <c r="CM18" s="14">
        <v>623909</v>
      </c>
      <c r="CN18" s="14">
        <v>785670.52</v>
      </c>
      <c r="CO18" s="50">
        <v>814622.96</v>
      </c>
      <c r="CP18" s="14">
        <v>917429.95</v>
      </c>
      <c r="CQ18" s="14">
        <v>980791.35</v>
      </c>
      <c r="CR18" s="14">
        <v>1157811.3500000001</v>
      </c>
      <c r="CS18" s="14">
        <v>1109374.6499999999</v>
      </c>
      <c r="CT18" s="14">
        <v>1186917.8700000001</v>
      </c>
      <c r="CU18" s="14">
        <v>1142609.83</v>
      </c>
      <c r="CV18" s="14">
        <v>902502.56</v>
      </c>
      <c r="CW18" s="14">
        <v>812354.75</v>
      </c>
      <c r="CX18" s="14">
        <v>804214.39</v>
      </c>
      <c r="CY18" s="14">
        <v>1008374.14</v>
      </c>
      <c r="CZ18" s="14">
        <v>562304.34</v>
      </c>
      <c r="DA18" s="14">
        <v>849673.22</v>
      </c>
      <c r="DB18" s="50">
        <v>952863.20000000019</v>
      </c>
      <c r="DC18" s="14">
        <v>808636.86</v>
      </c>
      <c r="DD18" s="14">
        <v>612202.54</v>
      </c>
      <c r="DE18" s="14">
        <v>688838.91</v>
      </c>
      <c r="DF18" s="14">
        <v>644958.51</v>
      </c>
      <c r="DG18" s="14">
        <v>522399.72</v>
      </c>
      <c r="DH18" s="14">
        <v>781311.68</v>
      </c>
      <c r="DI18" s="14">
        <v>530313.92000000004</v>
      </c>
      <c r="DJ18" s="14">
        <f>+$DN18</f>
        <v>723092.71</v>
      </c>
      <c r="DK18" s="50">
        <f t="shared" si="0"/>
        <v>663969.35625000007</v>
      </c>
      <c r="DL18" s="27"/>
      <c r="DM18" t="s">
        <v>30</v>
      </c>
      <c r="DN18" s="22">
        <f>IF(ISERROR(VLOOKUP(DM18,IQBPFRT!$B$1:$N$56,2,0)),0,VLOOKUP(DM18,IQBPFRT!$B$1:$N$56,2,0))</f>
        <v>723092.71</v>
      </c>
    </row>
    <row r="19" spans="1:124" s="11" customFormat="1" ht="15" customHeight="1" thickBot="1" x14ac:dyDescent="0.3">
      <c r="A19" s="86" t="s">
        <v>17</v>
      </c>
      <c r="B19" s="67"/>
      <c r="C19" s="51">
        <v>10301680.194999998</v>
      </c>
      <c r="D19" s="10">
        <v>9601551.9900000002</v>
      </c>
      <c r="E19" s="10">
        <v>9389376.1899999995</v>
      </c>
      <c r="F19" s="10">
        <v>10282563.4</v>
      </c>
      <c r="G19" s="10">
        <v>11147640.550000001</v>
      </c>
      <c r="H19" s="10">
        <v>11656550.470000001</v>
      </c>
      <c r="I19" s="10">
        <v>10768826.360000001</v>
      </c>
      <c r="J19" s="10">
        <v>11526237.310000001</v>
      </c>
      <c r="K19" s="10">
        <v>10130485.74</v>
      </c>
      <c r="L19" s="10">
        <v>10137914.349999998</v>
      </c>
      <c r="M19" s="10">
        <v>10253960.17</v>
      </c>
      <c r="N19" s="10">
        <v>9383360.8599999994</v>
      </c>
      <c r="O19" s="10">
        <v>9341694.9499999993</v>
      </c>
      <c r="P19" s="51">
        <v>10274676.258333333</v>
      </c>
      <c r="Q19" s="10">
        <v>9812432.9100000001</v>
      </c>
      <c r="R19" s="10">
        <v>10213378.039999999</v>
      </c>
      <c r="S19" s="10">
        <v>13042617.360000001</v>
      </c>
      <c r="T19" s="10">
        <v>12389315.02</v>
      </c>
      <c r="U19" s="10">
        <v>9694331.7699999996</v>
      </c>
      <c r="V19" s="10">
        <v>11771453.829999998</v>
      </c>
      <c r="W19" s="10">
        <v>9120374.3300000001</v>
      </c>
      <c r="X19" s="10">
        <v>11202153.090000002</v>
      </c>
      <c r="Y19" s="10">
        <v>9936326.1900000013</v>
      </c>
      <c r="Z19" s="10">
        <v>10155596.449999999</v>
      </c>
      <c r="AA19" s="10">
        <v>8525857.5999999996</v>
      </c>
      <c r="AB19" s="10">
        <v>7432278.5099999998</v>
      </c>
      <c r="AC19" s="51">
        <v>9414182.019166667</v>
      </c>
      <c r="AD19" s="10">
        <v>7834605.4500000002</v>
      </c>
      <c r="AE19" s="10">
        <v>8849002.9600000009</v>
      </c>
      <c r="AF19" s="10">
        <v>12369522.66</v>
      </c>
      <c r="AG19" s="10">
        <v>12215266.57</v>
      </c>
      <c r="AH19" s="10">
        <v>11431021.620000001</v>
      </c>
      <c r="AI19" s="10">
        <v>10514465.66</v>
      </c>
      <c r="AJ19" s="10">
        <v>9082390.5399999991</v>
      </c>
      <c r="AK19" s="10">
        <v>7719111.3700000001</v>
      </c>
      <c r="AL19" s="10">
        <v>8874621.379999999</v>
      </c>
      <c r="AM19" s="10">
        <v>8498532.4800000004</v>
      </c>
      <c r="AN19" s="10">
        <v>8319254.96</v>
      </c>
      <c r="AO19" s="10">
        <v>7262388.5799999991</v>
      </c>
      <c r="AP19" s="149">
        <v>10145661.570833333</v>
      </c>
      <c r="AQ19" s="10">
        <v>8766611.7400000002</v>
      </c>
      <c r="AR19" s="10">
        <v>9693065.9000000004</v>
      </c>
      <c r="AS19" s="10">
        <v>11892875.300000001</v>
      </c>
      <c r="AT19" s="10">
        <v>11995068.25</v>
      </c>
      <c r="AU19" s="10">
        <v>11804736.09</v>
      </c>
      <c r="AV19" s="10">
        <v>12759045.709999999</v>
      </c>
      <c r="AW19" s="10">
        <v>12512955.24</v>
      </c>
      <c r="AX19" s="10">
        <v>9853863.4600000009</v>
      </c>
      <c r="AY19" s="10">
        <v>9015844.3900000006</v>
      </c>
      <c r="AZ19" s="10">
        <v>8955492.1600000001</v>
      </c>
      <c r="BA19" s="10">
        <v>7380853.04</v>
      </c>
      <c r="BB19" s="10">
        <v>7117527.5699999994</v>
      </c>
      <c r="BC19" s="10">
        <v>9192103.5099999998</v>
      </c>
      <c r="BD19" s="10">
        <v>9845435.0499999989</v>
      </c>
      <c r="BE19" s="10">
        <v>10983565.199999999</v>
      </c>
      <c r="BF19" s="10">
        <v>10029817.75</v>
      </c>
      <c r="BG19" s="10">
        <v>9053528.5500000007</v>
      </c>
      <c r="BH19" s="10">
        <v>7434413.8399999999</v>
      </c>
      <c r="BI19" s="10">
        <v>9450990.040000001</v>
      </c>
      <c r="BJ19" s="10">
        <v>9050803.2699999996</v>
      </c>
      <c r="BK19" s="10">
        <v>8692454.0999999996</v>
      </c>
      <c r="BL19" s="10">
        <v>8498737.8599999994</v>
      </c>
      <c r="BM19" s="10">
        <v>7390820.3799999999</v>
      </c>
      <c r="BN19" s="10">
        <v>7265657.6599999992</v>
      </c>
      <c r="BO19" s="51">
        <v>8907360.6008333322</v>
      </c>
      <c r="BP19" s="10">
        <v>9164969.0899999999</v>
      </c>
      <c r="BQ19" s="10">
        <v>10991545.42</v>
      </c>
      <c r="BR19" s="10">
        <v>11777070.550000001</v>
      </c>
      <c r="BS19" s="10">
        <v>12712437.640000001</v>
      </c>
      <c r="BT19" s="10">
        <v>11243566.870000001</v>
      </c>
      <c r="BU19" s="10">
        <v>10007694.120000001</v>
      </c>
      <c r="BV19" s="10">
        <v>9802166.6599999983</v>
      </c>
      <c r="BW19" s="10">
        <v>10906643.920000002</v>
      </c>
      <c r="BX19" s="10">
        <v>10105369.35</v>
      </c>
      <c r="BY19" s="10">
        <v>9487395.25</v>
      </c>
      <c r="BZ19" s="10">
        <v>8393349.8399999999</v>
      </c>
      <c r="CA19" s="10">
        <v>9355940.8300000001</v>
      </c>
      <c r="CB19" s="51">
        <v>10329012.461666668</v>
      </c>
      <c r="CC19" s="10">
        <v>10076936.189999999</v>
      </c>
      <c r="CD19" s="10">
        <v>10689436.960000001</v>
      </c>
      <c r="CE19" s="10">
        <v>11847733.49</v>
      </c>
      <c r="CF19" s="10">
        <v>9893472.8900000006</v>
      </c>
      <c r="CG19" s="10">
        <v>8120209.7300000004</v>
      </c>
      <c r="CH19" s="10">
        <v>10973427.76</v>
      </c>
      <c r="CI19" s="10">
        <v>9775431.1899999995</v>
      </c>
      <c r="CJ19" s="10">
        <v>11451386.02</v>
      </c>
      <c r="CK19" s="10">
        <v>14485366.850000001</v>
      </c>
      <c r="CL19" s="10">
        <v>11027791.950000001</v>
      </c>
      <c r="CM19" s="10">
        <v>9247099.3300000001</v>
      </c>
      <c r="CN19" s="10">
        <v>7969367.3200000003</v>
      </c>
      <c r="CO19" s="51">
        <v>10463138.306666667</v>
      </c>
      <c r="CP19" s="10">
        <v>11699419.439999999</v>
      </c>
      <c r="CQ19" s="10">
        <v>12213908.1</v>
      </c>
      <c r="CR19" s="10">
        <v>15769696.859999999</v>
      </c>
      <c r="CS19" s="10">
        <v>12500339.049999999</v>
      </c>
      <c r="CT19" s="10">
        <v>15126139.02</v>
      </c>
      <c r="CU19" s="10">
        <v>13735128.09</v>
      </c>
      <c r="CV19" s="10">
        <v>10613467.880000001</v>
      </c>
      <c r="CW19" s="10">
        <v>7705323.2699999996</v>
      </c>
      <c r="CX19" s="10">
        <v>7292993.9299999997</v>
      </c>
      <c r="CY19" s="10">
        <v>8110829.5799999991</v>
      </c>
      <c r="CZ19" s="10">
        <v>7180191.21</v>
      </c>
      <c r="DA19" s="10">
        <v>6705576.0199999996</v>
      </c>
      <c r="DB19" s="51">
        <v>10721084.370833332</v>
      </c>
      <c r="DC19" s="10">
        <v>9685322.0999999996</v>
      </c>
      <c r="DD19" s="10">
        <v>10406537.32</v>
      </c>
      <c r="DE19" s="10">
        <v>11303818.040000001</v>
      </c>
      <c r="DF19" s="10">
        <v>9289886.3699999992</v>
      </c>
      <c r="DG19" s="10">
        <v>10823154.050000001</v>
      </c>
      <c r="DH19" s="10">
        <v>10607221.530000001</v>
      </c>
      <c r="DI19" s="10">
        <v>8765152.1300000008</v>
      </c>
      <c r="DJ19" s="10">
        <f>SUM(DJ16:DJ18)</f>
        <v>7192715.0300000003</v>
      </c>
      <c r="DK19" s="51">
        <f t="shared" si="0"/>
        <v>9759225.8212499991</v>
      </c>
      <c r="DL19" s="27"/>
    </row>
    <row r="20" spans="1:124" s="11" customFormat="1" ht="24.6" customHeight="1" thickTop="1" thickBot="1" x14ac:dyDescent="0.3">
      <c r="A20" s="87" t="s">
        <v>18</v>
      </c>
      <c r="B20" s="68"/>
      <c r="C20" s="62">
        <v>71172579.709166661</v>
      </c>
      <c r="D20" s="61">
        <v>70374435.019999996</v>
      </c>
      <c r="E20" s="61">
        <v>65658655.159999996</v>
      </c>
      <c r="F20" s="61">
        <v>72826437.960000008</v>
      </c>
      <c r="G20" s="61">
        <v>74794711.579999998</v>
      </c>
      <c r="H20" s="61">
        <v>70992361.789999992</v>
      </c>
      <c r="I20" s="61">
        <v>73922163.150000006</v>
      </c>
      <c r="J20" s="61">
        <v>75728127.849999994</v>
      </c>
      <c r="K20" s="61">
        <v>69335283.109999999</v>
      </c>
      <c r="L20" s="61">
        <v>71156649.049999997</v>
      </c>
      <c r="M20" s="61">
        <v>75126618.810000002</v>
      </c>
      <c r="N20" s="61">
        <v>65292858.049999997</v>
      </c>
      <c r="O20" s="61">
        <v>68862654.980000004</v>
      </c>
      <c r="P20" s="62">
        <v>72843751.864999995</v>
      </c>
      <c r="Q20" s="61">
        <v>68468609</v>
      </c>
      <c r="R20" s="61">
        <v>72015400.960000008</v>
      </c>
      <c r="S20" s="61">
        <v>80375292.11999999</v>
      </c>
      <c r="T20" s="61">
        <v>76152760.099999994</v>
      </c>
      <c r="U20" s="61">
        <v>73387540.75</v>
      </c>
      <c r="V20" s="61">
        <v>75545487.150000006</v>
      </c>
      <c r="W20" s="61">
        <v>69326209.810000002</v>
      </c>
      <c r="X20" s="61">
        <v>77580328.5</v>
      </c>
      <c r="Y20" s="61">
        <v>76884065.780000001</v>
      </c>
      <c r="Z20" s="61">
        <v>75281834</v>
      </c>
      <c r="AA20" s="61">
        <v>67603088.719999999</v>
      </c>
      <c r="AB20" s="61">
        <v>61504405.490000002</v>
      </c>
      <c r="AC20" s="53">
        <v>73306180.55583334</v>
      </c>
      <c r="AD20" s="61">
        <v>67785214.180000007</v>
      </c>
      <c r="AE20" s="61">
        <v>69469612.729999989</v>
      </c>
      <c r="AF20" s="61">
        <v>82628339.299999997</v>
      </c>
      <c r="AG20" s="61">
        <v>71577516.669999987</v>
      </c>
      <c r="AH20" s="61">
        <v>76431820.359999999</v>
      </c>
      <c r="AI20" s="61">
        <v>77988857.36999999</v>
      </c>
      <c r="AJ20" s="61">
        <v>71623852.75999999</v>
      </c>
      <c r="AK20" s="61">
        <v>64724986.499999993</v>
      </c>
      <c r="AL20" s="61">
        <v>78444658.090000004</v>
      </c>
      <c r="AM20" s="61">
        <v>81061107.450000003</v>
      </c>
      <c r="AN20" s="61">
        <v>73894327.810000002</v>
      </c>
      <c r="AO20" s="61">
        <v>64043873.450000003</v>
      </c>
      <c r="AP20" s="150">
        <f t="shared" ref="AP20:BB20" si="3">AP9+AP15+AP19</f>
        <v>76570021.838333338</v>
      </c>
      <c r="AQ20" s="61">
        <f t="shared" si="3"/>
        <v>70251029.909999996</v>
      </c>
      <c r="AR20" s="61">
        <f t="shared" si="3"/>
        <v>65850443.559999995</v>
      </c>
      <c r="AS20" s="61">
        <f t="shared" si="3"/>
        <v>79605194.359999999</v>
      </c>
      <c r="AT20" s="61">
        <f t="shared" si="3"/>
        <v>83231400.729999989</v>
      </c>
      <c r="AU20" s="61">
        <f t="shared" si="3"/>
        <v>83829991.700000003</v>
      </c>
      <c r="AV20" s="61">
        <f t="shared" si="3"/>
        <v>82955127.609999985</v>
      </c>
      <c r="AW20" s="61">
        <f t="shared" si="3"/>
        <v>81148010.919999987</v>
      </c>
      <c r="AX20" s="61">
        <f t="shared" si="3"/>
        <v>80464068.230000019</v>
      </c>
      <c r="AY20" s="61">
        <f t="shared" si="3"/>
        <v>73648011.409999996</v>
      </c>
      <c r="AZ20" s="61">
        <f t="shared" si="3"/>
        <v>83761978.449999988</v>
      </c>
      <c r="BA20" s="61">
        <f t="shared" si="3"/>
        <v>70719369.390000001</v>
      </c>
      <c r="BB20" s="61">
        <f t="shared" si="3"/>
        <v>63375635.789999999</v>
      </c>
      <c r="BC20" s="61">
        <f t="shared" ref="BC20:BM20" si="4">BC9+BC15+BC19</f>
        <v>82274860.440000013</v>
      </c>
      <c r="BD20" s="61">
        <f t="shared" si="4"/>
        <v>72882680.189999998</v>
      </c>
      <c r="BE20" s="61">
        <f t="shared" si="4"/>
        <v>77779841.079999998</v>
      </c>
      <c r="BF20" s="61">
        <f t="shared" si="4"/>
        <v>81576863.629999995</v>
      </c>
      <c r="BG20" s="61">
        <f t="shared" si="4"/>
        <v>83363431.969999999</v>
      </c>
      <c r="BH20" s="61">
        <f t="shared" si="4"/>
        <v>72579249.680000007</v>
      </c>
      <c r="BI20" s="61">
        <f t="shared" si="4"/>
        <v>78767265.49000001</v>
      </c>
      <c r="BJ20" s="61">
        <f t="shared" si="4"/>
        <v>78530546.450000003</v>
      </c>
      <c r="BK20" s="61">
        <f t="shared" si="4"/>
        <v>81604069.939999998</v>
      </c>
      <c r="BL20" s="61">
        <f t="shared" si="4"/>
        <v>88641309.519999996</v>
      </c>
      <c r="BM20" s="61">
        <f t="shared" si="4"/>
        <v>76231930.930000007</v>
      </c>
      <c r="BN20" s="61">
        <v>75485815.00999999</v>
      </c>
      <c r="BO20" s="62">
        <v>79143155.360833347</v>
      </c>
      <c r="BP20" s="61">
        <v>88478338.560000002</v>
      </c>
      <c r="BQ20" s="61">
        <v>82223418.239999995</v>
      </c>
      <c r="BR20" s="61">
        <v>95424819.049999997</v>
      </c>
      <c r="BS20" s="61">
        <v>78936558.390000001</v>
      </c>
      <c r="BT20" s="61">
        <v>75294231.290000007</v>
      </c>
      <c r="BU20" s="61">
        <v>82017096.210000008</v>
      </c>
      <c r="BV20" s="61">
        <v>87737192.209999993</v>
      </c>
      <c r="BW20" s="61">
        <v>84003189.679999992</v>
      </c>
      <c r="BX20" s="61">
        <v>86124802.189999998</v>
      </c>
      <c r="BY20" s="61">
        <v>85844568.289999992</v>
      </c>
      <c r="BZ20" s="61">
        <v>76120088.040000007</v>
      </c>
      <c r="CA20" s="61">
        <v>76715973.289999992</v>
      </c>
      <c r="CB20" s="62">
        <v>83243356.286666647</v>
      </c>
      <c r="CC20" s="61">
        <v>83077238.640000001</v>
      </c>
      <c r="CD20" s="61">
        <v>72405844.159999996</v>
      </c>
      <c r="CE20" s="61">
        <v>88098013.899999991</v>
      </c>
      <c r="CF20" s="61">
        <v>87257283.959999993</v>
      </c>
      <c r="CG20" s="61">
        <v>77573918.269999996</v>
      </c>
      <c r="CH20" s="61">
        <v>87281022.180000007</v>
      </c>
      <c r="CI20" s="61">
        <v>85396964.219999999</v>
      </c>
      <c r="CJ20" s="61">
        <v>86000824.010000005</v>
      </c>
      <c r="CK20" s="61">
        <v>91381725</v>
      </c>
      <c r="CL20" s="61">
        <v>85558536.040000007</v>
      </c>
      <c r="CM20" s="61">
        <v>83282700.989999995</v>
      </c>
      <c r="CN20" s="61">
        <v>78549181.939999998</v>
      </c>
      <c r="CO20" s="62">
        <v>83821937.775833324</v>
      </c>
      <c r="CP20" s="61">
        <v>82664743.579999998</v>
      </c>
      <c r="CQ20" s="61">
        <v>78092803.449999988</v>
      </c>
      <c r="CR20" s="61">
        <v>98842016.609999999</v>
      </c>
      <c r="CS20" s="61">
        <v>89629034.739999995</v>
      </c>
      <c r="CT20" s="61">
        <v>91085087.679999992</v>
      </c>
      <c r="CU20" s="61">
        <v>93224890.730000004</v>
      </c>
      <c r="CV20" s="61">
        <v>81038241.340000004</v>
      </c>
      <c r="CW20" s="61">
        <v>85699016.529999986</v>
      </c>
      <c r="CX20" s="61">
        <v>78775911.810000002</v>
      </c>
      <c r="CY20" s="61">
        <v>82583951.609999999</v>
      </c>
      <c r="CZ20" s="61">
        <v>75357078.809999987</v>
      </c>
      <c r="DA20" s="61">
        <v>66329104.579999998</v>
      </c>
      <c r="DB20" s="62">
        <v>83610156.789166674</v>
      </c>
      <c r="DC20" s="61">
        <v>76569518.959999993</v>
      </c>
      <c r="DD20" s="61">
        <v>69348356.659999996</v>
      </c>
      <c r="DE20" s="61">
        <v>85071277.549999997</v>
      </c>
      <c r="DF20" s="61">
        <v>68999327</v>
      </c>
      <c r="DG20" s="61">
        <v>75991918.769999996</v>
      </c>
      <c r="DH20" s="61">
        <v>77990274.829999998</v>
      </c>
      <c r="DI20" s="61">
        <v>70149558.679999992</v>
      </c>
      <c r="DJ20" s="61">
        <f>DJ9+DJ15+DJ19</f>
        <v>79243938.849999994</v>
      </c>
      <c r="DK20" s="62">
        <f t="shared" si="0"/>
        <v>75420521.412499994</v>
      </c>
      <c r="DL20" s="27"/>
    </row>
    <row r="21" spans="1:124" ht="15" customHeight="1" thickTop="1" x14ac:dyDescent="0.25">
      <c r="A21" s="28" t="s">
        <v>44</v>
      </c>
      <c r="B21" s="28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1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142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31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31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31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31"/>
      <c r="DC21" s="24"/>
      <c r="DD21" s="24"/>
      <c r="DE21" s="24"/>
      <c r="DF21" s="24"/>
      <c r="DG21" s="24"/>
      <c r="DH21" s="24"/>
      <c r="DI21" s="24"/>
      <c r="DJ21" s="24"/>
      <c r="DK21" s="31"/>
      <c r="DL21" s="27"/>
    </row>
    <row r="22" spans="1:124" ht="6" customHeight="1" thickBot="1" x14ac:dyDescent="0.3">
      <c r="P22" s="30"/>
      <c r="DL22" s="27"/>
    </row>
    <row r="23" spans="1:124" s="46" customFormat="1" ht="15" customHeight="1" thickBot="1" x14ac:dyDescent="0.3">
      <c r="A23" s="134" t="s">
        <v>0</v>
      </c>
      <c r="B23" s="134" t="s">
        <v>1</v>
      </c>
      <c r="C23" s="136" t="s">
        <v>45</v>
      </c>
      <c r="D23" s="135">
        <v>42005</v>
      </c>
      <c r="E23" s="135">
        <v>42036</v>
      </c>
      <c r="F23" s="135">
        <v>42064</v>
      </c>
      <c r="G23" s="135">
        <v>42095</v>
      </c>
      <c r="H23" s="135">
        <v>42125</v>
      </c>
      <c r="I23" s="135">
        <v>42156</v>
      </c>
      <c r="J23" s="135">
        <f>+J5</f>
        <v>42186</v>
      </c>
      <c r="K23" s="135">
        <v>42217</v>
      </c>
      <c r="L23" s="135">
        <v>42248</v>
      </c>
      <c r="M23" s="135">
        <v>42278</v>
      </c>
      <c r="N23" s="135">
        <v>42309</v>
      </c>
      <c r="O23" s="135">
        <v>42339</v>
      </c>
      <c r="P23" s="136" t="s">
        <v>47</v>
      </c>
      <c r="Q23" s="135">
        <v>42370</v>
      </c>
      <c r="R23" s="135">
        <v>42401</v>
      </c>
      <c r="S23" s="137">
        <v>42430</v>
      </c>
      <c r="T23" s="137">
        <v>42461</v>
      </c>
      <c r="U23" s="137">
        <v>42491</v>
      </c>
      <c r="V23" s="137">
        <v>42522</v>
      </c>
      <c r="W23" s="137">
        <v>42552</v>
      </c>
      <c r="X23" s="137">
        <v>42583</v>
      </c>
      <c r="Y23" s="137">
        <v>42614</v>
      </c>
      <c r="Z23" s="137">
        <v>42644</v>
      </c>
      <c r="AA23" s="137">
        <v>42675</v>
      </c>
      <c r="AB23" s="137">
        <v>42705</v>
      </c>
      <c r="AC23" s="136" t="s">
        <v>48</v>
      </c>
      <c r="AD23" s="137">
        <v>42736</v>
      </c>
      <c r="AE23" s="137">
        <v>42767</v>
      </c>
      <c r="AF23" s="137">
        <v>42795</v>
      </c>
      <c r="AG23" s="137">
        <v>42826</v>
      </c>
      <c r="AH23" s="137">
        <v>42856</v>
      </c>
      <c r="AI23" s="137">
        <v>42887</v>
      </c>
      <c r="AJ23" s="137">
        <v>42917</v>
      </c>
      <c r="AK23" s="137">
        <v>42948</v>
      </c>
      <c r="AL23" s="137">
        <v>42979</v>
      </c>
      <c r="AM23" s="137">
        <v>43009</v>
      </c>
      <c r="AN23" s="137">
        <v>43040</v>
      </c>
      <c r="AO23" s="137">
        <v>43070</v>
      </c>
      <c r="AP23" s="143" t="s">
        <v>52</v>
      </c>
      <c r="AQ23" s="137">
        <v>43101</v>
      </c>
      <c r="AR23" s="137">
        <v>43132</v>
      </c>
      <c r="AS23" s="137">
        <v>43160</v>
      </c>
      <c r="AT23" s="137">
        <v>43191</v>
      </c>
      <c r="AU23" s="137">
        <v>43221</v>
      </c>
      <c r="AV23" s="137">
        <v>43252</v>
      </c>
      <c r="AW23" s="137">
        <v>43282</v>
      </c>
      <c r="AX23" s="137">
        <v>43313</v>
      </c>
      <c r="AY23" s="137">
        <v>43344</v>
      </c>
      <c r="AZ23" s="137">
        <v>43374</v>
      </c>
      <c r="BA23" s="137">
        <v>43405</v>
      </c>
      <c r="BB23" s="137">
        <v>43435</v>
      </c>
      <c r="BC23" s="137">
        <v>43466</v>
      </c>
      <c r="BD23" s="137">
        <v>43497</v>
      </c>
      <c r="BE23" s="137">
        <v>43525</v>
      </c>
      <c r="BF23" s="137">
        <v>43556</v>
      </c>
      <c r="BG23" s="137">
        <v>43586</v>
      </c>
      <c r="BH23" s="137">
        <v>43617</v>
      </c>
      <c r="BI23" s="137">
        <v>43647</v>
      </c>
      <c r="BJ23" s="137">
        <v>43678</v>
      </c>
      <c r="BK23" s="137">
        <v>43709</v>
      </c>
      <c r="BL23" s="137">
        <v>43739</v>
      </c>
      <c r="BM23" s="137">
        <v>43770</v>
      </c>
      <c r="BN23" s="137">
        <v>43800</v>
      </c>
      <c r="BO23" s="136" t="s">
        <v>53</v>
      </c>
      <c r="BP23" s="137">
        <v>43831</v>
      </c>
      <c r="BQ23" s="137">
        <v>43862</v>
      </c>
      <c r="BR23" s="137">
        <v>43891</v>
      </c>
      <c r="BS23" s="137">
        <v>43922</v>
      </c>
      <c r="BT23" s="137">
        <v>43952</v>
      </c>
      <c r="BU23" s="137">
        <v>43983</v>
      </c>
      <c r="BV23" s="137">
        <v>44013</v>
      </c>
      <c r="BW23" s="137">
        <v>44044</v>
      </c>
      <c r="BX23" s="137">
        <v>44075</v>
      </c>
      <c r="BY23" s="137">
        <v>44105</v>
      </c>
      <c r="BZ23" s="137">
        <v>44136</v>
      </c>
      <c r="CA23" s="137">
        <v>44166</v>
      </c>
      <c r="CB23" s="136" t="s">
        <v>60</v>
      </c>
      <c r="CC23" s="137">
        <v>44197</v>
      </c>
      <c r="CD23" s="137">
        <v>44228</v>
      </c>
      <c r="CE23" s="137">
        <v>44256</v>
      </c>
      <c r="CF23" s="137">
        <v>44287</v>
      </c>
      <c r="CG23" s="137">
        <v>44317</v>
      </c>
      <c r="CH23" s="137">
        <v>44348</v>
      </c>
      <c r="CI23" s="137">
        <v>44378</v>
      </c>
      <c r="CJ23" s="137">
        <v>44409</v>
      </c>
      <c r="CK23" s="137">
        <v>44440</v>
      </c>
      <c r="CL23" s="137">
        <v>44470</v>
      </c>
      <c r="CM23" s="137">
        <v>44501</v>
      </c>
      <c r="CN23" s="137">
        <v>44531</v>
      </c>
      <c r="CO23" s="136" t="s">
        <v>63</v>
      </c>
      <c r="CP23" s="137">
        <v>44562</v>
      </c>
      <c r="CQ23" s="137">
        <v>44593</v>
      </c>
      <c r="CR23" s="137">
        <v>44621</v>
      </c>
      <c r="CS23" s="137">
        <v>44652</v>
      </c>
      <c r="CT23" s="137">
        <v>44682</v>
      </c>
      <c r="CU23" s="137">
        <v>44713</v>
      </c>
      <c r="CV23" s="137">
        <v>44743</v>
      </c>
      <c r="CW23" s="137">
        <v>44774</v>
      </c>
      <c r="CX23" s="137">
        <v>44805</v>
      </c>
      <c r="CY23" s="137">
        <v>44835</v>
      </c>
      <c r="CZ23" s="137">
        <v>44866</v>
      </c>
      <c r="DA23" s="137">
        <v>44896</v>
      </c>
      <c r="DB23" s="136" t="s">
        <v>64</v>
      </c>
      <c r="DC23" s="137">
        <v>44927</v>
      </c>
      <c r="DD23" s="137">
        <v>44958</v>
      </c>
      <c r="DE23" s="137">
        <v>44986</v>
      </c>
      <c r="DF23" s="137">
        <v>45017</v>
      </c>
      <c r="DG23" s="137">
        <v>45047</v>
      </c>
      <c r="DH23" s="137">
        <v>45078</v>
      </c>
      <c r="DI23" s="137">
        <v>45108</v>
      </c>
      <c r="DJ23" s="137">
        <f>+DJ5</f>
        <v>45139</v>
      </c>
      <c r="DK23" s="136" t="str">
        <f>+DK5</f>
        <v>2023AVG</v>
      </c>
      <c r="DL23" s="27"/>
      <c r="DM23" s="29"/>
      <c r="DN23" s="29"/>
      <c r="DO23" s="29"/>
      <c r="DP23" s="29"/>
      <c r="DQ23" s="29"/>
      <c r="DR23" s="29"/>
      <c r="DS23" s="29"/>
      <c r="DT23" s="29"/>
    </row>
    <row r="24" spans="1:124" s="7" customFormat="1" ht="15" customHeight="1" x14ac:dyDescent="0.25">
      <c r="A24" s="80"/>
      <c r="B24" s="71" t="s">
        <v>2</v>
      </c>
      <c r="C24" s="41">
        <v>848393.06083333341</v>
      </c>
      <c r="D24" s="6">
        <v>889935.26</v>
      </c>
      <c r="E24" s="6">
        <v>818871.47</v>
      </c>
      <c r="F24" s="6">
        <v>838498</v>
      </c>
      <c r="G24" s="6">
        <v>875513.99</v>
      </c>
      <c r="H24" s="6">
        <v>793684.89</v>
      </c>
      <c r="I24" s="6">
        <v>915287.31</v>
      </c>
      <c r="J24" s="6">
        <v>995481.62</v>
      </c>
      <c r="K24" s="6">
        <v>825152.98</v>
      </c>
      <c r="L24" s="6">
        <v>957422.96</v>
      </c>
      <c r="M24" s="6">
        <v>845383.93</v>
      </c>
      <c r="N24" s="6">
        <v>687541.34</v>
      </c>
      <c r="O24" s="6">
        <v>737942.98</v>
      </c>
      <c r="P24" s="41">
        <v>745499.01416666666</v>
      </c>
      <c r="Q24" s="6">
        <v>779976.2</v>
      </c>
      <c r="R24" s="6">
        <v>756315.22</v>
      </c>
      <c r="S24" s="118">
        <v>824828.13</v>
      </c>
      <c r="T24" s="118">
        <v>734672.05</v>
      </c>
      <c r="U24" s="118">
        <v>746881.84</v>
      </c>
      <c r="V24" s="118">
        <v>804837.31</v>
      </c>
      <c r="W24" s="118">
        <v>732288.03</v>
      </c>
      <c r="X24" s="118">
        <v>823110.42</v>
      </c>
      <c r="Y24" s="118">
        <v>663132.6</v>
      </c>
      <c r="Z24" s="118">
        <v>742048.01</v>
      </c>
      <c r="AA24" s="118">
        <v>747236.3</v>
      </c>
      <c r="AB24" s="118">
        <v>590662.06000000006</v>
      </c>
      <c r="AC24" s="41">
        <v>830461.15916666668</v>
      </c>
      <c r="AD24" s="118">
        <v>792204.68</v>
      </c>
      <c r="AE24" s="118">
        <v>783537.68</v>
      </c>
      <c r="AF24" s="118">
        <v>892335.58</v>
      </c>
      <c r="AG24" s="118">
        <v>693868.68</v>
      </c>
      <c r="AH24" s="118">
        <v>782435.5</v>
      </c>
      <c r="AI24" s="118">
        <v>925258.66</v>
      </c>
      <c r="AJ24" s="118">
        <v>823761.16</v>
      </c>
      <c r="AK24" s="118">
        <v>719518.63</v>
      </c>
      <c r="AL24" s="118">
        <v>1026768</v>
      </c>
      <c r="AM24" s="118">
        <v>890746.82</v>
      </c>
      <c r="AN24" s="118">
        <v>885786.04</v>
      </c>
      <c r="AO24" s="118">
        <v>749312.48</v>
      </c>
      <c r="AP24" s="151">
        <v>1069879.6033333333</v>
      </c>
      <c r="AQ24" s="118">
        <v>1009227</v>
      </c>
      <c r="AR24" s="118">
        <v>944007.59</v>
      </c>
      <c r="AS24" s="118">
        <v>1367906.75</v>
      </c>
      <c r="AT24" s="118">
        <v>1252618.3799999999</v>
      </c>
      <c r="AU24" s="118">
        <v>1154050.6599999999</v>
      </c>
      <c r="AV24" s="118">
        <v>1118647.1499999999</v>
      </c>
      <c r="AW24" s="118">
        <v>1138017.56</v>
      </c>
      <c r="AX24" s="118">
        <v>1037245.16</v>
      </c>
      <c r="AY24" s="118">
        <v>952112.13</v>
      </c>
      <c r="AZ24" s="118">
        <v>1108324.7</v>
      </c>
      <c r="BA24" s="118">
        <v>944659.86</v>
      </c>
      <c r="BB24" s="118">
        <v>811738.3</v>
      </c>
      <c r="BC24" s="118">
        <v>1040886.69</v>
      </c>
      <c r="BD24" s="118">
        <v>1082008.31</v>
      </c>
      <c r="BE24" s="118">
        <v>1029383.12</v>
      </c>
      <c r="BF24" s="118">
        <v>1191633.83</v>
      </c>
      <c r="BG24" s="118">
        <v>1195348.19</v>
      </c>
      <c r="BH24" s="118">
        <v>1030670.38</v>
      </c>
      <c r="BI24" s="118">
        <v>1057272.43</v>
      </c>
      <c r="BJ24" s="118">
        <v>989948.77</v>
      </c>
      <c r="BK24" s="118">
        <v>1059921.33</v>
      </c>
      <c r="BL24" s="118">
        <v>998726.33</v>
      </c>
      <c r="BM24" s="118">
        <v>882505.62</v>
      </c>
      <c r="BN24" s="118">
        <v>838670.22</v>
      </c>
      <c r="BO24" s="41">
        <v>1033081.2683333334</v>
      </c>
      <c r="BP24" s="118">
        <v>1105219.96</v>
      </c>
      <c r="BQ24" s="118">
        <v>896499.28</v>
      </c>
      <c r="BR24" s="118">
        <v>1118437.8799999999</v>
      </c>
      <c r="BS24" s="118">
        <v>1111268.45</v>
      </c>
      <c r="BT24" s="118">
        <v>955678.55</v>
      </c>
      <c r="BU24" s="118">
        <v>949062.64</v>
      </c>
      <c r="BV24" s="118">
        <v>1237887.01</v>
      </c>
      <c r="BW24" s="118">
        <v>1141573.1599999999</v>
      </c>
      <c r="BX24" s="118">
        <v>1198404.8999999999</v>
      </c>
      <c r="BY24" s="118">
        <v>1092012.6499999999</v>
      </c>
      <c r="BZ24" s="118">
        <v>913201.62</v>
      </c>
      <c r="CA24" s="118">
        <v>942076.03</v>
      </c>
      <c r="CB24" s="41">
        <v>1055110.1775</v>
      </c>
      <c r="CC24" s="118">
        <v>1130394.27</v>
      </c>
      <c r="CD24" s="118">
        <v>933474.48</v>
      </c>
      <c r="CE24" s="118">
        <v>919782.18</v>
      </c>
      <c r="CF24" s="118">
        <v>1284650.3799999999</v>
      </c>
      <c r="CG24" s="118">
        <v>1247688.1100000001</v>
      </c>
      <c r="CH24" s="118">
        <v>1050203.43</v>
      </c>
      <c r="CI24" s="118">
        <v>1267863.3899999999</v>
      </c>
      <c r="CJ24" s="118">
        <v>1122462.8600000001</v>
      </c>
      <c r="CK24" s="118">
        <v>1152843.81</v>
      </c>
      <c r="CL24" s="118">
        <v>1191808.98</v>
      </c>
      <c r="CM24" s="118">
        <v>1224901.6000000001</v>
      </c>
      <c r="CN24" s="118">
        <v>1209908.75</v>
      </c>
      <c r="CO24" s="41">
        <v>1144665.1866666668</v>
      </c>
      <c r="CP24" s="118">
        <v>1330988.02</v>
      </c>
      <c r="CQ24" s="118">
        <v>1206862.49</v>
      </c>
      <c r="CR24" s="118">
        <v>1561031.41</v>
      </c>
      <c r="CS24" s="118">
        <v>1545277.82</v>
      </c>
      <c r="CT24" s="118">
        <v>1522343.39</v>
      </c>
      <c r="CU24" s="118">
        <v>1510209.67</v>
      </c>
      <c r="CV24" s="118">
        <v>1297195.53</v>
      </c>
      <c r="CW24" s="118">
        <v>1237913.29</v>
      </c>
      <c r="CX24" s="118">
        <v>1089526.8600000001</v>
      </c>
      <c r="CY24" s="118">
        <v>1133593.81</v>
      </c>
      <c r="CZ24" s="118">
        <v>1012960.02</v>
      </c>
      <c r="DA24" s="118">
        <v>800641.91</v>
      </c>
      <c r="DB24" s="41">
        <v>1270712.0183333333</v>
      </c>
      <c r="DC24" s="118">
        <v>1031563.27</v>
      </c>
      <c r="DD24" s="118">
        <v>871730.75</v>
      </c>
      <c r="DE24" s="118">
        <v>1056105.43</v>
      </c>
      <c r="DF24" s="118">
        <v>787847.97</v>
      </c>
      <c r="DG24" s="118">
        <v>841465.29</v>
      </c>
      <c r="DH24" s="118">
        <v>801782.58</v>
      </c>
      <c r="DI24" s="118">
        <v>705965.94</v>
      </c>
      <c r="DJ24" s="118">
        <f>+$DN24</f>
        <v>854245.16</v>
      </c>
      <c r="DK24" s="41">
        <f t="shared" ref="DK24:DK38" si="5">SUM(DC24:DJ24)/$DK$76</f>
        <v>868838.29875000007</v>
      </c>
      <c r="DL24" s="27"/>
      <c r="DM24" t="s">
        <v>24</v>
      </c>
      <c r="DN24" s="22">
        <f>IF(ISERROR(VLOOKUP(DM24,IQBPFRT!$B$1:$N$56,3,0)),0,VLOOKUP(DM24,IQBPFRT!$B$1:$N$56,3,0))</f>
        <v>854245.16</v>
      </c>
    </row>
    <row r="25" spans="1:124" s="7" customFormat="1" ht="15" customHeight="1" x14ac:dyDescent="0.25">
      <c r="A25" s="81" t="s">
        <v>3</v>
      </c>
      <c r="B25" s="72" t="s">
        <v>4</v>
      </c>
      <c r="C25" s="41">
        <v>959424.94083333341</v>
      </c>
      <c r="D25" s="6">
        <v>1002225.58</v>
      </c>
      <c r="E25" s="6">
        <v>839008.75</v>
      </c>
      <c r="F25" s="6">
        <v>1021867.45</v>
      </c>
      <c r="G25" s="6">
        <v>1060825.24</v>
      </c>
      <c r="H25" s="6">
        <v>974757.11</v>
      </c>
      <c r="I25" s="6">
        <v>1131929.6299999999</v>
      </c>
      <c r="J25" s="6">
        <v>1111938.06</v>
      </c>
      <c r="K25" s="6">
        <v>835573.51</v>
      </c>
      <c r="L25" s="6">
        <v>925458.14</v>
      </c>
      <c r="M25" s="6">
        <v>898182.77</v>
      </c>
      <c r="N25" s="6">
        <v>871953.65</v>
      </c>
      <c r="O25" s="6">
        <v>839379.4</v>
      </c>
      <c r="P25" s="41">
        <v>926451.04916666669</v>
      </c>
      <c r="Q25" s="6">
        <v>880574.48</v>
      </c>
      <c r="R25" s="6">
        <v>850084.49</v>
      </c>
      <c r="S25" s="118">
        <v>972296.28</v>
      </c>
      <c r="T25" s="118">
        <v>1042204.17</v>
      </c>
      <c r="U25" s="118">
        <v>1001978.12</v>
      </c>
      <c r="V25" s="118">
        <v>941192.7</v>
      </c>
      <c r="W25" s="118">
        <v>864896.38</v>
      </c>
      <c r="X25" s="118">
        <v>1004908.71</v>
      </c>
      <c r="Y25" s="118">
        <v>1090526.01</v>
      </c>
      <c r="Z25" s="118">
        <v>929228.6</v>
      </c>
      <c r="AA25" s="118">
        <v>784091.09</v>
      </c>
      <c r="AB25" s="118">
        <v>755431.56</v>
      </c>
      <c r="AC25" s="125">
        <v>963422.21916666673</v>
      </c>
      <c r="AD25" s="118">
        <v>888796.2</v>
      </c>
      <c r="AE25" s="118">
        <v>881543.25</v>
      </c>
      <c r="AF25" s="118">
        <v>1053888.54</v>
      </c>
      <c r="AG25" s="118">
        <v>804145.73</v>
      </c>
      <c r="AH25" s="118">
        <v>884410.94</v>
      </c>
      <c r="AI25" s="118">
        <v>968013.28</v>
      </c>
      <c r="AJ25" s="118">
        <v>931122.68</v>
      </c>
      <c r="AK25" s="118">
        <v>800230.12</v>
      </c>
      <c r="AL25" s="118">
        <v>1202477.49</v>
      </c>
      <c r="AM25" s="118">
        <v>1251519.22</v>
      </c>
      <c r="AN25" s="118">
        <v>973728</v>
      </c>
      <c r="AO25" s="118">
        <v>921191.18</v>
      </c>
      <c r="AP25" s="152">
        <v>1093172.0666666667</v>
      </c>
      <c r="AQ25" s="118">
        <v>964700.28</v>
      </c>
      <c r="AR25" s="118">
        <v>888068.91</v>
      </c>
      <c r="AS25" s="118">
        <v>1071523.21</v>
      </c>
      <c r="AT25" s="118">
        <v>1248810.53</v>
      </c>
      <c r="AU25" s="118">
        <v>1178260.53</v>
      </c>
      <c r="AV25" s="118">
        <v>1217822.4099999999</v>
      </c>
      <c r="AW25" s="118">
        <v>1337279.04</v>
      </c>
      <c r="AX25" s="118">
        <v>1177558.75</v>
      </c>
      <c r="AY25" s="118">
        <v>1081365.1100000001</v>
      </c>
      <c r="AZ25" s="118">
        <v>1307883.02</v>
      </c>
      <c r="BA25" s="118">
        <v>870943.22</v>
      </c>
      <c r="BB25" s="118">
        <v>773849.79</v>
      </c>
      <c r="BC25" s="118">
        <v>1106341.79</v>
      </c>
      <c r="BD25" s="118">
        <v>880157.16</v>
      </c>
      <c r="BE25" s="118">
        <v>1024311.49</v>
      </c>
      <c r="BF25" s="118">
        <v>1093036.81</v>
      </c>
      <c r="BG25" s="118">
        <v>1197398.3799999999</v>
      </c>
      <c r="BH25" s="118">
        <v>1068360.28</v>
      </c>
      <c r="BI25" s="118">
        <v>1006622.48</v>
      </c>
      <c r="BJ25" s="118">
        <v>962193.58</v>
      </c>
      <c r="BK25" s="118">
        <v>1039019.37</v>
      </c>
      <c r="BL25" s="118">
        <v>1202082.94</v>
      </c>
      <c r="BM25" s="118">
        <v>848115.42</v>
      </c>
      <c r="BN25" s="118">
        <v>900699.45</v>
      </c>
      <c r="BO25" s="125">
        <v>1027361.5958333332</v>
      </c>
      <c r="BP25" s="118">
        <v>1116705.27</v>
      </c>
      <c r="BQ25" s="118">
        <v>1004456.7</v>
      </c>
      <c r="BR25" s="118">
        <v>1082965.33</v>
      </c>
      <c r="BS25" s="118">
        <v>847409.39</v>
      </c>
      <c r="BT25" s="118">
        <v>758396.03</v>
      </c>
      <c r="BU25" s="118">
        <v>932035.84</v>
      </c>
      <c r="BV25" s="118">
        <v>1148886.05</v>
      </c>
      <c r="BW25" s="118">
        <v>1260066.17</v>
      </c>
      <c r="BX25" s="118">
        <v>1344667.78</v>
      </c>
      <c r="BY25" s="118">
        <v>1443034.43</v>
      </c>
      <c r="BZ25" s="118">
        <v>1180259.03</v>
      </c>
      <c r="CA25" s="118">
        <v>1130483.0900000001</v>
      </c>
      <c r="CB25" s="125">
        <v>1104113.7591666665</v>
      </c>
      <c r="CC25" s="118">
        <v>1335213.77</v>
      </c>
      <c r="CD25" s="118">
        <v>1168120.76</v>
      </c>
      <c r="CE25" s="118">
        <v>1711779.81</v>
      </c>
      <c r="CF25" s="118">
        <v>1634757.45</v>
      </c>
      <c r="CG25" s="118">
        <v>1405707.76</v>
      </c>
      <c r="CH25" s="118">
        <v>1946576.43</v>
      </c>
      <c r="CI25" s="118">
        <v>1899372.17</v>
      </c>
      <c r="CJ25" s="118">
        <v>1768660.05</v>
      </c>
      <c r="CK25" s="118">
        <v>1823431.54</v>
      </c>
      <c r="CL25" s="118">
        <v>1696599.17</v>
      </c>
      <c r="CM25" s="118">
        <v>1568156.04</v>
      </c>
      <c r="CN25" s="118">
        <v>1464637.21</v>
      </c>
      <c r="CO25" s="125">
        <v>1618584.3466666669</v>
      </c>
      <c r="CP25" s="118">
        <v>1661053.67</v>
      </c>
      <c r="CQ25" s="118">
        <v>1576954.95</v>
      </c>
      <c r="CR25" s="118">
        <v>2190219.71</v>
      </c>
      <c r="CS25" s="118">
        <v>2096817.29</v>
      </c>
      <c r="CT25" s="118">
        <v>1849781.91</v>
      </c>
      <c r="CU25" s="118">
        <v>2056968.9</v>
      </c>
      <c r="CV25" s="118">
        <v>1614838.58</v>
      </c>
      <c r="CW25" s="118">
        <v>1773884.31</v>
      </c>
      <c r="CX25" s="118">
        <v>1530935.61</v>
      </c>
      <c r="CY25" s="118">
        <v>1604177.6</v>
      </c>
      <c r="CZ25" s="118">
        <v>1422353.97</v>
      </c>
      <c r="DA25" s="118">
        <v>1350503.84</v>
      </c>
      <c r="DB25" s="125">
        <v>1727374.1950000001</v>
      </c>
      <c r="DC25" s="118">
        <v>1432281.1</v>
      </c>
      <c r="DD25" s="118">
        <v>1456004.48</v>
      </c>
      <c r="DE25" s="118">
        <v>1581152.66</v>
      </c>
      <c r="DF25" s="118">
        <v>1241859.29</v>
      </c>
      <c r="DG25" s="118">
        <v>1190166.42</v>
      </c>
      <c r="DH25" s="118">
        <v>1372030.26</v>
      </c>
      <c r="DI25" s="118">
        <v>1185860.31</v>
      </c>
      <c r="DJ25" s="118">
        <f>+$DN25</f>
        <v>1439700.91</v>
      </c>
      <c r="DK25" s="125">
        <f t="shared" si="5"/>
        <v>1362381.92875</v>
      </c>
      <c r="DL25" s="27"/>
      <c r="DM25" t="s">
        <v>26</v>
      </c>
      <c r="DN25" s="22">
        <f>IF(ISERROR(VLOOKUP(DM25,IQBPFRT!$B$1:$N$56,3,0)),0,VLOOKUP(DM25,IQBPFRT!$B$1:$N$56,3,0))</f>
        <v>1439700.91</v>
      </c>
    </row>
    <row r="26" spans="1:124" s="7" customFormat="1" ht="15" customHeight="1" thickBot="1" x14ac:dyDescent="0.3">
      <c r="A26" s="75"/>
      <c r="B26" s="73" t="s">
        <v>14</v>
      </c>
      <c r="C26" s="38">
        <v>93715.714166666672</v>
      </c>
      <c r="D26" s="16">
        <v>103960.55</v>
      </c>
      <c r="E26" s="16">
        <v>92220.08</v>
      </c>
      <c r="F26" s="16">
        <v>100307.64</v>
      </c>
      <c r="G26" s="16">
        <v>90970.57</v>
      </c>
      <c r="H26" s="16">
        <v>83867.179999999993</v>
      </c>
      <c r="I26" s="16">
        <v>102204.5</v>
      </c>
      <c r="J26" s="16">
        <v>88526</v>
      </c>
      <c r="K26" s="16">
        <v>85482.52</v>
      </c>
      <c r="L26" s="16">
        <v>77025.67</v>
      </c>
      <c r="M26" s="16">
        <v>107491.98</v>
      </c>
      <c r="N26" s="16">
        <v>103021.01</v>
      </c>
      <c r="O26" s="16">
        <v>89510.87</v>
      </c>
      <c r="P26" s="38">
        <v>83100.781666666662</v>
      </c>
      <c r="Q26" s="16">
        <v>96737.279999999999</v>
      </c>
      <c r="R26" s="16">
        <v>103977.36</v>
      </c>
      <c r="S26" s="121">
        <v>120615.39</v>
      </c>
      <c r="T26" s="121">
        <v>78626.7</v>
      </c>
      <c r="U26" s="121">
        <v>55511.74</v>
      </c>
      <c r="V26" s="121">
        <v>70651.39</v>
      </c>
      <c r="W26" s="121">
        <v>72715.759999999995</v>
      </c>
      <c r="X26" s="121">
        <v>62039.49</v>
      </c>
      <c r="Y26" s="121">
        <v>79006.5</v>
      </c>
      <c r="Z26" s="121">
        <v>88687.24</v>
      </c>
      <c r="AA26" s="121">
        <v>94859.26</v>
      </c>
      <c r="AB26" s="121">
        <v>73781.27</v>
      </c>
      <c r="AC26" s="126">
        <v>91893.851666666669</v>
      </c>
      <c r="AD26" s="121">
        <v>79075.679999999993</v>
      </c>
      <c r="AE26" s="121">
        <v>99274.75</v>
      </c>
      <c r="AF26" s="121">
        <v>102113.24</v>
      </c>
      <c r="AG26" s="121">
        <v>80009.679999999993</v>
      </c>
      <c r="AH26" s="121">
        <v>93946.93</v>
      </c>
      <c r="AI26" s="121">
        <v>136421.54999999999</v>
      </c>
      <c r="AJ26" s="121">
        <v>93689.76</v>
      </c>
      <c r="AK26" s="121">
        <v>95814.56</v>
      </c>
      <c r="AL26" s="121">
        <v>92108.78</v>
      </c>
      <c r="AM26" s="121">
        <v>76516.81</v>
      </c>
      <c r="AN26" s="121">
        <v>94699.25</v>
      </c>
      <c r="AO26" s="121">
        <v>59055.23</v>
      </c>
      <c r="AP26" s="153">
        <v>126699.03833333333</v>
      </c>
      <c r="AQ26" s="121">
        <v>128843.98</v>
      </c>
      <c r="AR26" s="121">
        <v>119585.96</v>
      </c>
      <c r="AS26" s="121">
        <v>135494.69</v>
      </c>
      <c r="AT26" s="121">
        <v>139757.26</v>
      </c>
      <c r="AU26" s="121">
        <v>138531.84</v>
      </c>
      <c r="AV26" s="121">
        <v>155640.93</v>
      </c>
      <c r="AW26" s="121">
        <v>117865.25</v>
      </c>
      <c r="AX26" s="121">
        <v>128781.96</v>
      </c>
      <c r="AY26" s="121">
        <v>106836.31</v>
      </c>
      <c r="AZ26" s="121">
        <v>126253.36</v>
      </c>
      <c r="BA26" s="121">
        <v>125327.18</v>
      </c>
      <c r="BB26" s="121">
        <v>97469.74</v>
      </c>
      <c r="BC26" s="121">
        <v>157364.35999999999</v>
      </c>
      <c r="BD26" s="121">
        <v>87361.66</v>
      </c>
      <c r="BE26" s="121">
        <v>139396.10999999999</v>
      </c>
      <c r="BF26" s="121">
        <v>190229.37</v>
      </c>
      <c r="BG26" s="121">
        <v>153421.98000000001</v>
      </c>
      <c r="BH26" s="121">
        <v>105160.51</v>
      </c>
      <c r="BI26" s="121">
        <v>147113.54</v>
      </c>
      <c r="BJ26" s="121">
        <v>145684.98000000001</v>
      </c>
      <c r="BK26" s="121">
        <v>119790.22</v>
      </c>
      <c r="BL26" s="121">
        <v>93586.92</v>
      </c>
      <c r="BM26" s="121">
        <v>100800.79</v>
      </c>
      <c r="BN26" s="121">
        <v>82272.67</v>
      </c>
      <c r="BO26" s="126">
        <v>126848.59249999998</v>
      </c>
      <c r="BP26" s="121">
        <v>126938.01</v>
      </c>
      <c r="BQ26" s="121">
        <v>103598.23</v>
      </c>
      <c r="BR26" s="121">
        <v>121998.84</v>
      </c>
      <c r="BS26" s="121">
        <v>93327.08</v>
      </c>
      <c r="BT26" s="121">
        <v>103120.16</v>
      </c>
      <c r="BU26" s="121">
        <v>114678.8</v>
      </c>
      <c r="BV26" s="121">
        <v>121703.96</v>
      </c>
      <c r="BW26" s="121">
        <v>152558.76999999999</v>
      </c>
      <c r="BX26" s="121">
        <v>135637.25</v>
      </c>
      <c r="BY26" s="121">
        <v>134836.63</v>
      </c>
      <c r="BZ26" s="121">
        <v>148984.44</v>
      </c>
      <c r="CA26" s="121">
        <v>130194.95</v>
      </c>
      <c r="CB26" s="126">
        <v>123964.76</v>
      </c>
      <c r="CC26" s="121">
        <v>161280.35</v>
      </c>
      <c r="CD26" s="121">
        <v>137350.94</v>
      </c>
      <c r="CE26" s="121">
        <v>160447.92000000001</v>
      </c>
      <c r="CF26" s="121">
        <v>166318.51</v>
      </c>
      <c r="CG26" s="121">
        <v>181797.53</v>
      </c>
      <c r="CH26" s="121">
        <v>172514.05</v>
      </c>
      <c r="CI26" s="121">
        <v>195093.73</v>
      </c>
      <c r="CJ26" s="121">
        <v>213302.14</v>
      </c>
      <c r="CK26" s="121">
        <v>177241.55</v>
      </c>
      <c r="CL26" s="121">
        <v>209552.53</v>
      </c>
      <c r="CM26" s="121">
        <v>213178.64</v>
      </c>
      <c r="CN26" s="121">
        <v>221412.19</v>
      </c>
      <c r="CO26" s="126">
        <v>184124.17333333334</v>
      </c>
      <c r="CP26" s="121">
        <v>205606.78</v>
      </c>
      <c r="CQ26" s="121">
        <v>153039.60999999999</v>
      </c>
      <c r="CR26" s="121">
        <v>228393.02</v>
      </c>
      <c r="CS26" s="121">
        <v>223983.76</v>
      </c>
      <c r="CT26" s="121">
        <v>263074.40999999997</v>
      </c>
      <c r="CU26" s="121">
        <v>265287.49</v>
      </c>
      <c r="CV26" s="121">
        <v>231279.71</v>
      </c>
      <c r="CW26" s="121">
        <v>206745.23</v>
      </c>
      <c r="CX26" s="121">
        <v>174679.5</v>
      </c>
      <c r="CY26" s="121">
        <v>206903.9</v>
      </c>
      <c r="CZ26" s="121">
        <v>159317.89000000001</v>
      </c>
      <c r="DA26" s="121">
        <v>120386.29</v>
      </c>
      <c r="DB26" s="126">
        <v>203224.79916666669</v>
      </c>
      <c r="DC26" s="121">
        <v>183318.62</v>
      </c>
      <c r="DD26" s="121">
        <v>92232.71</v>
      </c>
      <c r="DE26" s="121">
        <v>120529.1</v>
      </c>
      <c r="DF26" s="121">
        <v>94804.27</v>
      </c>
      <c r="DG26" s="121">
        <v>107683.19</v>
      </c>
      <c r="DH26" s="121">
        <v>85079.84</v>
      </c>
      <c r="DI26" s="121">
        <v>97019.01</v>
      </c>
      <c r="DJ26" s="121">
        <f>+$DN26</f>
        <v>125864.87</v>
      </c>
      <c r="DK26" s="126">
        <f t="shared" si="5"/>
        <v>113316.45125000001</v>
      </c>
      <c r="DL26" s="27"/>
      <c r="DM26" t="s">
        <v>36</v>
      </c>
      <c r="DN26" s="22">
        <f>IF(ISERROR(VLOOKUP(DM26,IQBPFRT!$B$1:$N$56,3,0)),0,VLOOKUP(DM26,IQBPFRT!$B$1:$N$56,3,0))</f>
        <v>125864.87</v>
      </c>
    </row>
    <row r="27" spans="1:124" s="13" customFormat="1" ht="15" customHeight="1" thickBot="1" x14ac:dyDescent="0.3">
      <c r="A27" s="82" t="s">
        <v>15</v>
      </c>
      <c r="B27" s="66"/>
      <c r="C27" s="37">
        <v>1901533.7158333333</v>
      </c>
      <c r="D27" s="12">
        <v>1996121.39</v>
      </c>
      <c r="E27" s="12">
        <v>1750100.3</v>
      </c>
      <c r="F27" s="12">
        <v>1960673.0899999999</v>
      </c>
      <c r="G27" s="12">
        <v>2027309.8</v>
      </c>
      <c r="H27" s="12">
        <v>1852309.18</v>
      </c>
      <c r="I27" s="12">
        <v>2149421.44</v>
      </c>
      <c r="J27" s="12">
        <v>2195945.6800000002</v>
      </c>
      <c r="K27" s="12">
        <v>1746209.01</v>
      </c>
      <c r="L27" s="12">
        <v>1959906.77</v>
      </c>
      <c r="M27" s="12">
        <v>1851058.6800000002</v>
      </c>
      <c r="N27" s="12">
        <v>1662516</v>
      </c>
      <c r="O27" s="12">
        <v>1666833.25</v>
      </c>
      <c r="P27" s="37">
        <v>1755050.8449999997</v>
      </c>
      <c r="Q27" s="12">
        <v>1757287.96</v>
      </c>
      <c r="R27" s="12">
        <v>1710377.07</v>
      </c>
      <c r="S27" s="122">
        <v>1917739.8</v>
      </c>
      <c r="T27" s="122">
        <v>1855502.9200000002</v>
      </c>
      <c r="U27" s="122">
        <v>1804371.7</v>
      </c>
      <c r="V27" s="122">
        <v>1816681.4</v>
      </c>
      <c r="W27" s="122">
        <v>1669900.1700000002</v>
      </c>
      <c r="X27" s="122">
        <v>1890058.6199999999</v>
      </c>
      <c r="Y27" s="122">
        <v>1832665.1099999999</v>
      </c>
      <c r="Z27" s="122">
        <v>1759963.8499999999</v>
      </c>
      <c r="AA27" s="122">
        <v>1626186.6500000001</v>
      </c>
      <c r="AB27" s="122">
        <v>1419874.8900000001</v>
      </c>
      <c r="AC27" s="37">
        <v>1885777.2300000002</v>
      </c>
      <c r="AD27" s="122">
        <v>1760076.5599999998</v>
      </c>
      <c r="AE27" s="122">
        <v>1764355.6800000002</v>
      </c>
      <c r="AF27" s="122">
        <v>2048337.36</v>
      </c>
      <c r="AG27" s="122">
        <v>1578024.09</v>
      </c>
      <c r="AH27" s="122">
        <v>1760793.3699999999</v>
      </c>
      <c r="AI27" s="122">
        <v>2029693.49</v>
      </c>
      <c r="AJ27" s="122">
        <v>1848573.6</v>
      </c>
      <c r="AK27" s="122">
        <v>1615563.31</v>
      </c>
      <c r="AL27" s="122">
        <v>2321354.27</v>
      </c>
      <c r="AM27" s="122">
        <v>2218782.85</v>
      </c>
      <c r="AN27" s="122">
        <v>1954213.29</v>
      </c>
      <c r="AO27" s="122">
        <v>1729558.8900000001</v>
      </c>
      <c r="AP27" s="154">
        <v>2289750.7083333335</v>
      </c>
      <c r="AQ27" s="122">
        <v>2102771.2600000002</v>
      </c>
      <c r="AR27" s="122">
        <v>1951662.46</v>
      </c>
      <c r="AS27" s="122">
        <v>2574924.65</v>
      </c>
      <c r="AT27" s="122">
        <v>2641186.17</v>
      </c>
      <c r="AU27" s="122">
        <v>2470843.0299999998</v>
      </c>
      <c r="AV27" s="122">
        <v>2492110.4899999998</v>
      </c>
      <c r="AW27" s="122">
        <v>2593161.85</v>
      </c>
      <c r="AX27" s="122">
        <v>2343585.87</v>
      </c>
      <c r="AY27" s="122">
        <v>2140313.5500000003</v>
      </c>
      <c r="AZ27" s="122">
        <v>2542461.0799999996</v>
      </c>
      <c r="BA27" s="122">
        <v>1940930.26</v>
      </c>
      <c r="BB27" s="122">
        <v>1683057.83</v>
      </c>
      <c r="BC27" s="122">
        <v>2304592.84</v>
      </c>
      <c r="BD27" s="122">
        <v>2049527.1300000001</v>
      </c>
      <c r="BE27" s="122">
        <v>2193090.7199999997</v>
      </c>
      <c r="BF27" s="122">
        <v>2474900.0100000002</v>
      </c>
      <c r="BG27" s="122">
        <v>2546168.5499999998</v>
      </c>
      <c r="BH27" s="122">
        <v>2204191.17</v>
      </c>
      <c r="BI27" s="122">
        <v>2211008.4499999997</v>
      </c>
      <c r="BJ27" s="122">
        <v>2097827.33</v>
      </c>
      <c r="BK27" s="122">
        <v>2218730.9200000004</v>
      </c>
      <c r="BL27" s="122">
        <v>2294396.19</v>
      </c>
      <c r="BM27" s="122">
        <v>1831421.83</v>
      </c>
      <c r="BN27" s="122">
        <v>1821642.3399999999</v>
      </c>
      <c r="BO27" s="37">
        <v>2187291.4566666665</v>
      </c>
      <c r="BP27" s="122">
        <v>2348863.2399999998</v>
      </c>
      <c r="BQ27" s="122">
        <v>2004554.21</v>
      </c>
      <c r="BR27" s="122">
        <v>2323402.0499999998</v>
      </c>
      <c r="BS27" s="122">
        <v>2052004.92</v>
      </c>
      <c r="BT27" s="122">
        <v>1817194.74</v>
      </c>
      <c r="BU27" s="122">
        <v>1995777.28</v>
      </c>
      <c r="BV27" s="122">
        <v>2508477.02</v>
      </c>
      <c r="BW27" s="122">
        <v>2554198.1</v>
      </c>
      <c r="BX27" s="122">
        <v>2678709.9299999997</v>
      </c>
      <c r="BY27" s="122">
        <v>2669883.71</v>
      </c>
      <c r="BZ27" s="122">
        <v>2242445.09</v>
      </c>
      <c r="CA27" s="122">
        <v>2202754.0700000003</v>
      </c>
      <c r="CB27" s="37">
        <v>2283188.6966666668</v>
      </c>
      <c r="CC27" s="122">
        <v>2626888.39</v>
      </c>
      <c r="CD27" s="122">
        <v>2238946.1800000002</v>
      </c>
      <c r="CE27" s="122">
        <v>2792009.91</v>
      </c>
      <c r="CF27" s="122">
        <v>3085726.34</v>
      </c>
      <c r="CG27" s="122">
        <v>2835193.4</v>
      </c>
      <c r="CH27" s="122">
        <v>3169293.9099999997</v>
      </c>
      <c r="CI27" s="122">
        <v>3362329.2899999996</v>
      </c>
      <c r="CJ27" s="122">
        <v>3104425.0500000003</v>
      </c>
      <c r="CK27" s="122">
        <v>3153516.9</v>
      </c>
      <c r="CL27" s="122">
        <v>3097960.6799999997</v>
      </c>
      <c r="CM27" s="122">
        <v>3006236.2800000003</v>
      </c>
      <c r="CN27" s="122">
        <v>2895958.15</v>
      </c>
      <c r="CO27" s="37">
        <v>2947373.706666667</v>
      </c>
      <c r="CP27" s="122">
        <v>3197648.4699999997</v>
      </c>
      <c r="CQ27" s="122">
        <v>2936857.05</v>
      </c>
      <c r="CR27" s="122">
        <v>3979644.14</v>
      </c>
      <c r="CS27" s="122">
        <v>3866078.87</v>
      </c>
      <c r="CT27" s="122">
        <v>3635199.71</v>
      </c>
      <c r="CU27" s="122">
        <v>3832466.0599999996</v>
      </c>
      <c r="CV27" s="122">
        <v>3143313.8200000003</v>
      </c>
      <c r="CW27" s="122">
        <v>3218542.83</v>
      </c>
      <c r="CX27" s="122">
        <v>2795141.97</v>
      </c>
      <c r="CY27" s="122">
        <v>2944675.31</v>
      </c>
      <c r="CZ27" s="122">
        <v>2594631.8800000004</v>
      </c>
      <c r="DA27" s="122">
        <v>2271532.04</v>
      </c>
      <c r="DB27" s="37">
        <v>3201311.0124999997</v>
      </c>
      <c r="DC27" s="122">
        <v>2647162.9900000002</v>
      </c>
      <c r="DD27" s="122">
        <v>2419967.94</v>
      </c>
      <c r="DE27" s="122">
        <v>2757787.19</v>
      </c>
      <c r="DF27" s="122">
        <v>2124511.5299999998</v>
      </c>
      <c r="DG27" s="122">
        <v>2139314.9</v>
      </c>
      <c r="DH27" s="122">
        <v>2258892.6799999997</v>
      </c>
      <c r="DI27" s="122">
        <v>1988845.26</v>
      </c>
      <c r="DJ27" s="122">
        <f>SUM(DJ24:DJ26)</f>
        <v>2419810.94</v>
      </c>
      <c r="DK27" s="37">
        <f t="shared" si="5"/>
        <v>2344536.67875</v>
      </c>
      <c r="DL27" s="27"/>
      <c r="DM27" s="11"/>
      <c r="DN27" s="23"/>
    </row>
    <row r="28" spans="1:124" s="7" customFormat="1" ht="15" customHeight="1" thickTop="1" x14ac:dyDescent="0.25">
      <c r="A28" s="83"/>
      <c r="B28" s="74" t="s">
        <v>8</v>
      </c>
      <c r="C28" s="41">
        <v>9.9999999999999985E-3</v>
      </c>
      <c r="D28" s="6">
        <v>0.01</v>
      </c>
      <c r="E28" s="6">
        <v>0.01</v>
      </c>
      <c r="F28" s="6">
        <v>0.01</v>
      </c>
      <c r="G28" s="6">
        <v>0.01</v>
      </c>
      <c r="H28" s="6">
        <v>0.01</v>
      </c>
      <c r="I28" s="6">
        <v>0.01</v>
      </c>
      <c r="J28" s="6">
        <v>0.01</v>
      </c>
      <c r="K28" s="6">
        <v>0.01</v>
      </c>
      <c r="L28" s="6">
        <v>0.01</v>
      </c>
      <c r="M28" s="6">
        <v>0.01</v>
      </c>
      <c r="N28" s="6">
        <v>0.01</v>
      </c>
      <c r="O28" s="6">
        <v>0.01</v>
      </c>
      <c r="P28" s="41">
        <v>9.9999999999999985E-3</v>
      </c>
      <c r="Q28" s="6">
        <v>0.01</v>
      </c>
      <c r="R28" s="6">
        <v>0.01</v>
      </c>
      <c r="S28" s="118">
        <v>0.01</v>
      </c>
      <c r="T28" s="118">
        <v>0.01</v>
      </c>
      <c r="U28" s="118">
        <v>0.01</v>
      </c>
      <c r="V28" s="118">
        <v>0.01</v>
      </c>
      <c r="W28" s="118">
        <v>0.01</v>
      </c>
      <c r="X28" s="118">
        <v>0.01</v>
      </c>
      <c r="Y28" s="118">
        <v>0.01</v>
      </c>
      <c r="Z28" s="118">
        <v>0.01</v>
      </c>
      <c r="AA28" s="118">
        <v>0.01</v>
      </c>
      <c r="AB28" s="118">
        <v>0.01</v>
      </c>
      <c r="AC28" s="41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51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0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41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41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41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41">
        <v>0</v>
      </c>
      <c r="DC28" s="118">
        <v>0</v>
      </c>
      <c r="DD28" s="118">
        <v>0</v>
      </c>
      <c r="DE28" s="118">
        <v>0</v>
      </c>
      <c r="DF28" s="118">
        <v>0</v>
      </c>
      <c r="DG28" s="118">
        <v>0</v>
      </c>
      <c r="DH28" s="118">
        <v>0</v>
      </c>
      <c r="DI28" s="118">
        <v>0</v>
      </c>
      <c r="DJ28" s="118">
        <f>+$DN28</f>
        <v>0</v>
      </c>
      <c r="DK28" s="41">
        <f t="shared" si="5"/>
        <v>0</v>
      </c>
      <c r="DL28" s="27"/>
      <c r="DM28" t="s">
        <v>35</v>
      </c>
      <c r="DN28" s="22">
        <f>IF(ISERROR(VLOOKUP(DM28,iqbpfrtbs!$B$1:$N$53,3,0)),0,VLOOKUP(DM28,iqbpfrtbs!$B$1:$N$53,3,0))</f>
        <v>0</v>
      </c>
    </row>
    <row r="29" spans="1:124" s="7" customFormat="1" ht="15" customHeight="1" x14ac:dyDescent="0.25">
      <c r="A29" s="84"/>
      <c r="B29" s="71" t="s">
        <v>65</v>
      </c>
      <c r="C29" s="41">
        <v>9.9999999999999985E-3</v>
      </c>
      <c r="D29" s="6">
        <v>0.01</v>
      </c>
      <c r="E29" s="6">
        <v>0.01</v>
      </c>
      <c r="F29" s="6">
        <v>0.01</v>
      </c>
      <c r="G29" s="6">
        <v>0.01</v>
      </c>
      <c r="H29" s="6">
        <v>0.01</v>
      </c>
      <c r="I29" s="6">
        <v>0.01</v>
      </c>
      <c r="J29" s="6">
        <v>0.01</v>
      </c>
      <c r="K29" s="6">
        <v>0.01</v>
      </c>
      <c r="L29" s="6">
        <v>0.01</v>
      </c>
      <c r="M29" s="6">
        <v>0.01</v>
      </c>
      <c r="N29" s="6">
        <v>0.01</v>
      </c>
      <c r="O29" s="6">
        <v>0.01</v>
      </c>
      <c r="P29" s="41">
        <v>9.9999999999999985E-3</v>
      </c>
      <c r="Q29" s="6">
        <v>0.01</v>
      </c>
      <c r="R29" s="6">
        <v>0.01</v>
      </c>
      <c r="S29" s="118">
        <v>0.01</v>
      </c>
      <c r="T29" s="118">
        <v>0.01</v>
      </c>
      <c r="U29" s="118">
        <v>0.01</v>
      </c>
      <c r="V29" s="118">
        <v>0.01</v>
      </c>
      <c r="W29" s="118">
        <v>0.01</v>
      </c>
      <c r="X29" s="118">
        <v>0.01</v>
      </c>
      <c r="Y29" s="118">
        <v>0.01</v>
      </c>
      <c r="Z29" s="118">
        <v>0.01</v>
      </c>
      <c r="AA29" s="118">
        <v>0.01</v>
      </c>
      <c r="AB29" s="118">
        <v>0.01</v>
      </c>
      <c r="AC29" s="125">
        <v>0</v>
      </c>
      <c r="AD29" s="118">
        <v>0</v>
      </c>
      <c r="AE29" s="118">
        <v>0</v>
      </c>
      <c r="AF29" s="118">
        <v>0</v>
      </c>
      <c r="AG29" s="118">
        <v>0</v>
      </c>
      <c r="AH29" s="118">
        <v>0</v>
      </c>
      <c r="AI29" s="118">
        <v>0</v>
      </c>
      <c r="AJ29" s="118">
        <v>0</v>
      </c>
      <c r="AK29" s="118">
        <v>0</v>
      </c>
      <c r="AL29" s="118">
        <v>0</v>
      </c>
      <c r="AM29" s="118">
        <v>0</v>
      </c>
      <c r="AN29" s="118">
        <v>0</v>
      </c>
      <c r="AO29" s="118">
        <v>0</v>
      </c>
      <c r="AP29" s="152">
        <v>0</v>
      </c>
      <c r="AQ29" s="118">
        <v>0</v>
      </c>
      <c r="AR29" s="118">
        <v>0</v>
      </c>
      <c r="AS29" s="118">
        <v>0</v>
      </c>
      <c r="AT29" s="118">
        <v>0</v>
      </c>
      <c r="AU29" s="118">
        <v>0</v>
      </c>
      <c r="AV29" s="118">
        <v>0</v>
      </c>
      <c r="AW29" s="118">
        <v>0</v>
      </c>
      <c r="AX29" s="118">
        <v>0</v>
      </c>
      <c r="AY29" s="118">
        <v>0</v>
      </c>
      <c r="AZ29" s="118">
        <v>0</v>
      </c>
      <c r="BA29" s="118">
        <v>0</v>
      </c>
      <c r="BB29" s="118">
        <v>0</v>
      </c>
      <c r="BC29" s="118">
        <v>0</v>
      </c>
      <c r="BD29" s="118">
        <v>0</v>
      </c>
      <c r="BE29" s="118">
        <v>0</v>
      </c>
      <c r="BF29" s="118">
        <v>0</v>
      </c>
      <c r="BG29" s="118">
        <v>0</v>
      </c>
      <c r="BH29" s="118">
        <v>0</v>
      </c>
      <c r="BI29" s="118">
        <v>0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25">
        <v>0</v>
      </c>
      <c r="BP29" s="118">
        <v>0</v>
      </c>
      <c r="BQ29" s="118">
        <v>0</v>
      </c>
      <c r="BR29" s="118">
        <v>0</v>
      </c>
      <c r="BS29" s="118">
        <v>0</v>
      </c>
      <c r="BT29" s="118">
        <v>0</v>
      </c>
      <c r="BU29" s="118">
        <v>0</v>
      </c>
      <c r="BV29" s="118">
        <v>0</v>
      </c>
      <c r="BW29" s="118">
        <v>0</v>
      </c>
      <c r="BX29" s="118">
        <v>0</v>
      </c>
      <c r="BY29" s="118">
        <v>0</v>
      </c>
      <c r="BZ29" s="118">
        <v>0</v>
      </c>
      <c r="CA29" s="118">
        <v>0</v>
      </c>
      <c r="CB29" s="125">
        <v>0</v>
      </c>
      <c r="CC29" s="118">
        <v>0</v>
      </c>
      <c r="CD29" s="118">
        <v>0</v>
      </c>
      <c r="CE29" s="118">
        <v>0</v>
      </c>
      <c r="CF29" s="118">
        <v>0</v>
      </c>
      <c r="CG29" s="118">
        <v>0</v>
      </c>
      <c r="CH29" s="118">
        <v>0</v>
      </c>
      <c r="CI29" s="118">
        <v>0</v>
      </c>
      <c r="CJ29" s="118">
        <v>0</v>
      </c>
      <c r="CK29" s="118">
        <v>0</v>
      </c>
      <c r="CL29" s="118">
        <v>0</v>
      </c>
      <c r="CM29" s="118">
        <v>0</v>
      </c>
      <c r="CN29" s="118">
        <v>0</v>
      </c>
      <c r="CO29" s="125">
        <v>0</v>
      </c>
      <c r="CP29" s="118">
        <v>0</v>
      </c>
      <c r="CQ29" s="118">
        <v>0</v>
      </c>
      <c r="CR29" s="118">
        <v>0</v>
      </c>
      <c r="CS29" s="118">
        <v>0</v>
      </c>
      <c r="CT29" s="118">
        <v>0</v>
      </c>
      <c r="CU29" s="118">
        <v>0</v>
      </c>
      <c r="CV29" s="118">
        <v>0</v>
      </c>
      <c r="CW29" s="118">
        <v>0</v>
      </c>
      <c r="CX29" s="118">
        <v>0</v>
      </c>
      <c r="CY29" s="118">
        <v>0</v>
      </c>
      <c r="CZ29" s="118">
        <v>0</v>
      </c>
      <c r="DA29" s="118">
        <v>0</v>
      </c>
      <c r="DB29" s="125">
        <v>0</v>
      </c>
      <c r="DC29" s="118">
        <v>0</v>
      </c>
      <c r="DD29" s="118">
        <v>0</v>
      </c>
      <c r="DE29" s="118">
        <v>0</v>
      </c>
      <c r="DF29" s="118">
        <v>0</v>
      </c>
      <c r="DG29" s="118">
        <v>0</v>
      </c>
      <c r="DH29" s="118">
        <v>0</v>
      </c>
      <c r="DI29" s="118">
        <v>0</v>
      </c>
      <c r="DJ29" s="118">
        <f>+$DN29</f>
        <v>0</v>
      </c>
      <c r="DK29" s="125">
        <f t="shared" si="5"/>
        <v>0</v>
      </c>
      <c r="DL29" s="27"/>
      <c r="DM29" t="s">
        <v>33</v>
      </c>
      <c r="DN29" s="22">
        <f>IF(ISERROR(VLOOKUP(DM29,iqbpfrtbs!$B$1:$N$53,3,0)),0,VLOOKUP(DM29,iqbpfrtbs!$B$1:$N$53,3,0))</f>
        <v>0</v>
      </c>
    </row>
    <row r="30" spans="1:124" s="7" customFormat="1" ht="15" customHeight="1" x14ac:dyDescent="0.25">
      <c r="A30" s="84" t="s">
        <v>6</v>
      </c>
      <c r="B30" s="72" t="s">
        <v>7</v>
      </c>
      <c r="C30" s="177">
        <v>1763051.5933333335</v>
      </c>
      <c r="D30" s="6">
        <v>1948395.43</v>
      </c>
      <c r="E30" s="6">
        <v>1677865.53</v>
      </c>
      <c r="F30" s="6">
        <v>1832828.31</v>
      </c>
      <c r="G30" s="6">
        <v>1863552.96</v>
      </c>
      <c r="H30" s="6">
        <v>1851394.63</v>
      </c>
      <c r="I30" s="6">
        <v>1871461.34</v>
      </c>
      <c r="J30" s="6">
        <v>1956566.5</v>
      </c>
      <c r="K30" s="6">
        <v>1769619.21</v>
      </c>
      <c r="L30" s="6">
        <v>1550076.97</v>
      </c>
      <c r="M30" s="6">
        <v>1738131.7</v>
      </c>
      <c r="N30" s="6">
        <v>1524109.74</v>
      </c>
      <c r="O30" s="6">
        <v>1572616.8</v>
      </c>
      <c r="P30" s="177">
        <v>1513082.4658333333</v>
      </c>
      <c r="Q30" s="6">
        <v>1455653.2</v>
      </c>
      <c r="R30" s="6">
        <v>1414772.24</v>
      </c>
      <c r="S30" s="118">
        <v>1524416.24</v>
      </c>
      <c r="T30" s="118">
        <v>1534207.7</v>
      </c>
      <c r="U30" s="118">
        <v>1602471.96</v>
      </c>
      <c r="V30" s="118">
        <v>1619886.69</v>
      </c>
      <c r="W30" s="118">
        <v>1500865.76</v>
      </c>
      <c r="X30" s="118">
        <v>1566973.41</v>
      </c>
      <c r="Y30" s="118">
        <v>1552046.07</v>
      </c>
      <c r="Z30" s="118">
        <v>1546324.69</v>
      </c>
      <c r="AA30" s="118">
        <v>1450828.8</v>
      </c>
      <c r="AB30" s="118">
        <v>1388542.83</v>
      </c>
      <c r="AC30" s="178">
        <v>1668424.1066666667</v>
      </c>
      <c r="AD30" s="118">
        <v>1433998.85</v>
      </c>
      <c r="AE30" s="118">
        <v>1310018.71</v>
      </c>
      <c r="AF30" s="118">
        <v>1618870.16</v>
      </c>
      <c r="AG30" s="118">
        <v>1505888.08</v>
      </c>
      <c r="AH30" s="118">
        <v>1779935.04</v>
      </c>
      <c r="AI30" s="118">
        <v>1856257.61</v>
      </c>
      <c r="AJ30" s="118">
        <v>1611461.77</v>
      </c>
      <c r="AK30" s="118">
        <v>1352194.99</v>
      </c>
      <c r="AL30" s="118">
        <v>1986788.58</v>
      </c>
      <c r="AM30" s="118">
        <v>2075493.12</v>
      </c>
      <c r="AN30" s="118">
        <v>1831353.25</v>
      </c>
      <c r="AO30" s="118">
        <v>1658829.12</v>
      </c>
      <c r="AP30" s="179">
        <f>AVERAGE(AQ30:BB30)</f>
        <v>1984086.3191666668</v>
      </c>
      <c r="AQ30" s="118">
        <f>1936540.79+0</f>
        <v>1936540.79</v>
      </c>
      <c r="AR30" s="118">
        <f>1548786.65+0</f>
        <v>1548786.65</v>
      </c>
      <c r="AS30" s="118">
        <f>1892277.53+20650</f>
        <v>1912927.53</v>
      </c>
      <c r="AT30" s="118">
        <f>1855762.15+53615</f>
        <v>1909377.15</v>
      </c>
      <c r="AU30" s="118">
        <f>2171718.23+56997</f>
        <v>2228715.23</v>
      </c>
      <c r="AV30" s="118">
        <f>2273261.25+67657</f>
        <v>2340918.25</v>
      </c>
      <c r="AW30" s="118">
        <f>2012935.92+87239</f>
        <v>2100174.92</v>
      </c>
      <c r="AX30" s="118">
        <f>1951444.36+132747</f>
        <v>2084191.36</v>
      </c>
      <c r="AY30" s="118">
        <f>1844726.6+100588</f>
        <v>1945314.6</v>
      </c>
      <c r="AZ30" s="118">
        <f>1949006.56+165789</f>
        <v>2114795.56</v>
      </c>
      <c r="BA30" s="118">
        <f>1749869.35+169816</f>
        <v>1919685.35</v>
      </c>
      <c r="BB30" s="118">
        <f>1532590.44+235018</f>
        <v>1767608.44</v>
      </c>
      <c r="BC30" s="180">
        <v>1936522</v>
      </c>
      <c r="BD30" s="180">
        <v>1610260</v>
      </c>
      <c r="BE30" s="180">
        <v>1802792</v>
      </c>
      <c r="BF30" s="180">
        <v>1962218</v>
      </c>
      <c r="BG30" s="180">
        <v>2114609</v>
      </c>
      <c r="BH30" s="180">
        <v>1836145</v>
      </c>
      <c r="BI30" s="180">
        <v>1887836</v>
      </c>
      <c r="BJ30" s="180">
        <v>1713921</v>
      </c>
      <c r="BK30" s="180">
        <v>1872922.82</v>
      </c>
      <c r="BL30" s="180">
        <v>2110499.85</v>
      </c>
      <c r="BM30" s="180">
        <v>1782258.5</v>
      </c>
      <c r="BN30" s="180">
        <v>1823964.14</v>
      </c>
      <c r="BO30" s="178">
        <v>1871162.3591666669</v>
      </c>
      <c r="BP30" s="180">
        <v>2037541.37</v>
      </c>
      <c r="BQ30" s="180">
        <v>1660140.53</v>
      </c>
      <c r="BR30" s="180">
        <v>2110268.4500000002</v>
      </c>
      <c r="BS30" s="180">
        <v>1469493.99</v>
      </c>
      <c r="BT30" s="180">
        <v>1567185.42</v>
      </c>
      <c r="BU30" s="180">
        <v>2030473.49</v>
      </c>
      <c r="BV30" s="180">
        <v>2305145.17</v>
      </c>
      <c r="BW30" s="180">
        <v>2245722.71</v>
      </c>
      <c r="BX30" s="180">
        <v>2282323.58</v>
      </c>
      <c r="BY30" s="180">
        <v>2461257.39</v>
      </c>
      <c r="BZ30" s="180">
        <v>2198978.7599999998</v>
      </c>
      <c r="CA30" s="180">
        <v>2157163.35</v>
      </c>
      <c r="CB30" s="178">
        <v>2043807.8508333333</v>
      </c>
      <c r="CC30" s="180">
        <v>2066564.19</v>
      </c>
      <c r="CD30" s="180">
        <v>1862157.8</v>
      </c>
      <c r="CE30" s="180">
        <v>2653238.9500000002</v>
      </c>
      <c r="CF30" s="180">
        <v>2787419.65</v>
      </c>
      <c r="CG30" s="180">
        <v>2491862.46</v>
      </c>
      <c r="CH30" s="180">
        <v>2602917.88</v>
      </c>
      <c r="CI30" s="180">
        <v>2764347.05</v>
      </c>
      <c r="CJ30" s="180">
        <v>2845301.72</v>
      </c>
      <c r="CK30" s="180">
        <v>2835102.92</v>
      </c>
      <c r="CL30" s="180">
        <v>2929021.76</v>
      </c>
      <c r="CM30" s="180">
        <v>2997607.57</v>
      </c>
      <c r="CN30" s="180">
        <v>2906849.18</v>
      </c>
      <c r="CO30" s="178">
        <v>2645199.2608333328</v>
      </c>
      <c r="CP30" s="180">
        <v>2937655.79</v>
      </c>
      <c r="CQ30" s="180">
        <v>2771396.97</v>
      </c>
      <c r="CR30" s="180">
        <v>3375488.07</v>
      </c>
      <c r="CS30" s="180">
        <v>3204562.2</v>
      </c>
      <c r="CT30" s="180">
        <v>3141102.14</v>
      </c>
      <c r="CU30" s="180">
        <v>2940290.43</v>
      </c>
      <c r="CV30" s="180">
        <v>2698765.76</v>
      </c>
      <c r="CW30" s="180">
        <v>2779727.67</v>
      </c>
      <c r="CX30" s="180">
        <v>2404796.2400000002</v>
      </c>
      <c r="CY30" s="180">
        <v>2379527.9</v>
      </c>
      <c r="CZ30" s="180">
        <v>2097698.61</v>
      </c>
      <c r="DA30" s="180">
        <v>2091207.6</v>
      </c>
      <c r="DB30" s="178">
        <v>2735184.9483333337</v>
      </c>
      <c r="DC30" s="180">
        <v>2178387.27</v>
      </c>
      <c r="DD30" s="180">
        <v>1738981.14</v>
      </c>
      <c r="DE30" s="180">
        <v>2096762.18</v>
      </c>
      <c r="DF30" s="180">
        <v>1782663.43</v>
      </c>
      <c r="DG30" s="180">
        <v>1897163.79</v>
      </c>
      <c r="DH30" s="180">
        <v>1942490.82</v>
      </c>
      <c r="DI30" s="180">
        <v>1765174</v>
      </c>
      <c r="DJ30" s="180">
        <f>+$DN30</f>
        <v>2047942.71</v>
      </c>
      <c r="DK30" s="178">
        <f t="shared" si="5"/>
        <v>1931195.6675</v>
      </c>
      <c r="DL30" s="27"/>
      <c r="DM30" t="s">
        <v>34</v>
      </c>
      <c r="DN30" s="175">
        <f>IF(ISERROR(VLOOKUP(DM30,iqbpfrtbs!$B$1:$N$53,3,0)),0,VLOOKUP(DM30,iqbpfrtbs!$B$1:$N$53,3,0))</f>
        <v>2047942.71</v>
      </c>
    </row>
    <row r="31" spans="1:124" s="7" customFormat="1" ht="15" customHeight="1" x14ac:dyDescent="0.25">
      <c r="A31" s="81"/>
      <c r="B31" s="72" t="s">
        <v>5</v>
      </c>
      <c r="C31" s="4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1">
        <v>0</v>
      </c>
      <c r="Q31" s="6">
        <v>0</v>
      </c>
      <c r="R31" s="6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118">
        <v>0</v>
      </c>
      <c r="AA31" s="118">
        <v>0</v>
      </c>
      <c r="AB31" s="118">
        <v>0</v>
      </c>
      <c r="AC31" s="125">
        <v>0</v>
      </c>
      <c r="AD31" s="118">
        <v>0</v>
      </c>
      <c r="AE31" s="118">
        <v>0</v>
      </c>
      <c r="AF31" s="118">
        <v>0</v>
      </c>
      <c r="AG31" s="118">
        <v>0</v>
      </c>
      <c r="AH31" s="118">
        <v>0</v>
      </c>
      <c r="AI31" s="118">
        <v>0</v>
      </c>
      <c r="AJ31" s="118">
        <v>0</v>
      </c>
      <c r="AK31" s="118">
        <v>0</v>
      </c>
      <c r="AL31" s="118">
        <v>0</v>
      </c>
      <c r="AM31" s="118">
        <v>0</v>
      </c>
      <c r="AN31" s="118">
        <v>0</v>
      </c>
      <c r="AO31" s="118">
        <v>0</v>
      </c>
      <c r="AP31" s="152">
        <v>0</v>
      </c>
      <c r="AQ31" s="118">
        <v>0</v>
      </c>
      <c r="AR31" s="118">
        <v>0</v>
      </c>
      <c r="AS31" s="118">
        <v>0</v>
      </c>
      <c r="AT31" s="118">
        <v>0</v>
      </c>
      <c r="AU31" s="118">
        <v>0</v>
      </c>
      <c r="AV31" s="118">
        <v>0</v>
      </c>
      <c r="AW31" s="118">
        <v>0</v>
      </c>
      <c r="AX31" s="118">
        <v>0</v>
      </c>
      <c r="AY31" s="118">
        <v>0</v>
      </c>
      <c r="AZ31" s="118">
        <v>0</v>
      </c>
      <c r="BA31" s="118">
        <v>0</v>
      </c>
      <c r="BB31" s="118">
        <v>0</v>
      </c>
      <c r="BC31" s="118">
        <v>0</v>
      </c>
      <c r="BD31" s="118">
        <v>0</v>
      </c>
      <c r="BE31" s="118">
        <v>0</v>
      </c>
      <c r="BF31" s="118">
        <v>0</v>
      </c>
      <c r="BG31" s="118">
        <v>0</v>
      </c>
      <c r="BH31" s="118">
        <v>0</v>
      </c>
      <c r="BI31" s="118">
        <v>0</v>
      </c>
      <c r="BJ31" s="118">
        <v>0</v>
      </c>
      <c r="BK31" s="118">
        <v>0</v>
      </c>
      <c r="BL31" s="118">
        <v>0</v>
      </c>
      <c r="BM31" s="118">
        <v>0</v>
      </c>
      <c r="BN31" s="118">
        <v>0</v>
      </c>
      <c r="BO31" s="125">
        <v>0</v>
      </c>
      <c r="BP31" s="118">
        <v>0</v>
      </c>
      <c r="BQ31" s="118">
        <v>0</v>
      </c>
      <c r="BR31" s="118">
        <v>0</v>
      </c>
      <c r="BS31" s="118">
        <v>0</v>
      </c>
      <c r="BT31" s="118">
        <v>0</v>
      </c>
      <c r="BU31" s="118">
        <v>0</v>
      </c>
      <c r="BV31" s="118">
        <v>0</v>
      </c>
      <c r="BW31" s="118">
        <v>0</v>
      </c>
      <c r="BX31" s="118">
        <v>0</v>
      </c>
      <c r="BY31" s="118">
        <v>0</v>
      </c>
      <c r="BZ31" s="118">
        <v>0</v>
      </c>
      <c r="CA31" s="118">
        <v>0</v>
      </c>
      <c r="CB31" s="125">
        <v>0</v>
      </c>
      <c r="CC31" s="118">
        <v>0</v>
      </c>
      <c r="CD31" s="118">
        <v>0</v>
      </c>
      <c r="CE31" s="118">
        <v>0</v>
      </c>
      <c r="CF31" s="118">
        <v>0</v>
      </c>
      <c r="CG31" s="118">
        <v>0</v>
      </c>
      <c r="CH31" s="118">
        <v>0</v>
      </c>
      <c r="CI31" s="118">
        <v>0</v>
      </c>
      <c r="CJ31" s="118">
        <v>0</v>
      </c>
      <c r="CK31" s="118">
        <v>0</v>
      </c>
      <c r="CL31" s="118">
        <v>0</v>
      </c>
      <c r="CM31" s="118">
        <v>0</v>
      </c>
      <c r="CN31" s="118">
        <v>0</v>
      </c>
      <c r="CO31" s="125">
        <v>0</v>
      </c>
      <c r="CP31" s="118">
        <v>0</v>
      </c>
      <c r="CQ31" s="118">
        <v>0</v>
      </c>
      <c r="CR31" s="118">
        <v>0</v>
      </c>
      <c r="CS31" s="118">
        <v>0</v>
      </c>
      <c r="CT31" s="118">
        <v>0</v>
      </c>
      <c r="CU31" s="118">
        <v>0</v>
      </c>
      <c r="CV31" s="118">
        <v>0</v>
      </c>
      <c r="CW31" s="118">
        <v>0</v>
      </c>
      <c r="CX31" s="118">
        <v>0</v>
      </c>
      <c r="CY31" s="118">
        <v>0</v>
      </c>
      <c r="CZ31" s="118">
        <v>0</v>
      </c>
      <c r="DA31" s="118">
        <v>0</v>
      </c>
      <c r="DB31" s="125">
        <v>0</v>
      </c>
      <c r="DC31" s="118">
        <v>0</v>
      </c>
      <c r="DD31" s="118">
        <v>0</v>
      </c>
      <c r="DE31" s="118">
        <v>0</v>
      </c>
      <c r="DF31" s="118">
        <v>0</v>
      </c>
      <c r="DG31" s="118">
        <v>0</v>
      </c>
      <c r="DH31" s="118">
        <v>0</v>
      </c>
      <c r="DI31" s="118">
        <v>0</v>
      </c>
      <c r="DJ31" s="118">
        <f>+$DN31</f>
        <v>0</v>
      </c>
      <c r="DK31" s="125">
        <f t="shared" si="5"/>
        <v>0</v>
      </c>
      <c r="DL31" s="27"/>
      <c r="DM31" t="s">
        <v>32</v>
      </c>
      <c r="DN31" s="22">
        <f>IF(ISERROR(VLOOKUP(DM31,iqbpfrtbs!$B$1:$N$53,3,0)),0,VLOOKUP(DM31,iqbpfrtbs!$B$1:$N$53,3,0))</f>
        <v>0</v>
      </c>
    </row>
    <row r="32" spans="1:124" s="7" customFormat="1" ht="15" customHeight="1" thickBot="1" x14ac:dyDescent="0.3">
      <c r="A32" s="85"/>
      <c r="B32" s="75" t="s">
        <v>13</v>
      </c>
      <c r="C32" s="38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38">
        <v>0</v>
      </c>
      <c r="Q32" s="16">
        <v>0</v>
      </c>
      <c r="R32" s="16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6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53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  <c r="AZ32" s="121">
        <v>0</v>
      </c>
      <c r="BA32" s="121">
        <v>0</v>
      </c>
      <c r="BB32" s="121">
        <v>0</v>
      </c>
      <c r="BC32" s="121">
        <v>0</v>
      </c>
      <c r="BD32" s="121">
        <v>0</v>
      </c>
      <c r="BE32" s="121">
        <v>0</v>
      </c>
      <c r="BF32" s="121">
        <v>0</v>
      </c>
      <c r="BG32" s="121">
        <v>0</v>
      </c>
      <c r="BH32" s="121">
        <v>0</v>
      </c>
      <c r="BI32" s="121">
        <v>0</v>
      </c>
      <c r="BJ32" s="121">
        <v>0</v>
      </c>
      <c r="BK32" s="121">
        <v>0</v>
      </c>
      <c r="BL32" s="121">
        <v>0</v>
      </c>
      <c r="BM32" s="121">
        <v>0</v>
      </c>
      <c r="BN32" s="121">
        <v>0</v>
      </c>
      <c r="BO32" s="126">
        <v>0</v>
      </c>
      <c r="BP32" s="121">
        <v>0</v>
      </c>
      <c r="BQ32" s="121">
        <v>0</v>
      </c>
      <c r="BR32" s="121">
        <v>0</v>
      </c>
      <c r="BS32" s="121">
        <v>0</v>
      </c>
      <c r="BT32" s="121">
        <v>0</v>
      </c>
      <c r="BU32" s="121">
        <v>0</v>
      </c>
      <c r="BV32" s="121">
        <v>0</v>
      </c>
      <c r="BW32" s="121">
        <v>0</v>
      </c>
      <c r="BX32" s="121">
        <v>0</v>
      </c>
      <c r="BY32" s="121">
        <v>0</v>
      </c>
      <c r="BZ32" s="121">
        <v>0</v>
      </c>
      <c r="CA32" s="121">
        <v>0</v>
      </c>
      <c r="CB32" s="126">
        <v>0</v>
      </c>
      <c r="CC32" s="121">
        <v>0</v>
      </c>
      <c r="CD32" s="121">
        <v>0</v>
      </c>
      <c r="CE32" s="121">
        <v>0</v>
      </c>
      <c r="CF32" s="121">
        <v>0</v>
      </c>
      <c r="CG32" s="121">
        <v>0</v>
      </c>
      <c r="CH32" s="121">
        <v>0</v>
      </c>
      <c r="CI32" s="121">
        <v>0</v>
      </c>
      <c r="CJ32" s="121">
        <v>0</v>
      </c>
      <c r="CK32" s="121">
        <v>0</v>
      </c>
      <c r="CL32" s="121">
        <v>0</v>
      </c>
      <c r="CM32" s="121">
        <v>0</v>
      </c>
      <c r="CN32" s="121">
        <v>0</v>
      </c>
      <c r="CO32" s="126">
        <v>0</v>
      </c>
      <c r="CP32" s="121">
        <v>0</v>
      </c>
      <c r="CQ32" s="121">
        <v>0</v>
      </c>
      <c r="CR32" s="121">
        <v>0</v>
      </c>
      <c r="CS32" s="121">
        <v>0</v>
      </c>
      <c r="CT32" s="121">
        <v>0</v>
      </c>
      <c r="CU32" s="121">
        <v>0</v>
      </c>
      <c r="CV32" s="121">
        <v>0</v>
      </c>
      <c r="CW32" s="121">
        <v>0</v>
      </c>
      <c r="CX32" s="121">
        <v>0</v>
      </c>
      <c r="CY32" s="121">
        <v>0</v>
      </c>
      <c r="CZ32" s="121">
        <v>0</v>
      </c>
      <c r="DA32" s="121">
        <v>0</v>
      </c>
      <c r="DB32" s="126">
        <v>0</v>
      </c>
      <c r="DC32" s="121">
        <v>0</v>
      </c>
      <c r="DD32" s="121">
        <v>0</v>
      </c>
      <c r="DE32" s="121">
        <v>0</v>
      </c>
      <c r="DF32" s="121">
        <v>0</v>
      </c>
      <c r="DG32" s="121">
        <v>0</v>
      </c>
      <c r="DH32" s="121">
        <v>0</v>
      </c>
      <c r="DI32" s="121">
        <v>0</v>
      </c>
      <c r="DJ32" s="121">
        <f>+$DN32</f>
        <v>0</v>
      </c>
      <c r="DK32" s="126">
        <f t="shared" si="5"/>
        <v>0</v>
      </c>
      <c r="DL32" s="27"/>
      <c r="DM32" t="s">
        <v>31</v>
      </c>
      <c r="DN32" s="26">
        <f>IF(ISERROR(VLOOKUP(DM32,iqbpfrtbs!$B$1:$N$53,3,0)),0,VLOOKUP(DM32,iqbpfrtbs!$B$1:$N$53,3,0))</f>
        <v>0</v>
      </c>
    </row>
    <row r="33" spans="1:124" s="13" customFormat="1" ht="15" customHeight="1" thickBot="1" x14ac:dyDescent="0.3">
      <c r="A33" s="82" t="s">
        <v>16</v>
      </c>
      <c r="B33" s="66"/>
      <c r="C33" s="37">
        <v>1763051.6133333335</v>
      </c>
      <c r="D33" s="12">
        <v>1948395.45</v>
      </c>
      <c r="E33" s="12">
        <v>1677865.55</v>
      </c>
      <c r="F33" s="12">
        <v>1832828.33</v>
      </c>
      <c r="G33" s="12">
        <v>1863552.98</v>
      </c>
      <c r="H33" s="12">
        <v>1851394.65</v>
      </c>
      <c r="I33" s="12">
        <v>1871461.36</v>
      </c>
      <c r="J33" s="12">
        <v>1956566.52</v>
      </c>
      <c r="K33" s="12">
        <v>1769619.23</v>
      </c>
      <c r="L33" s="12">
        <v>1550076.99</v>
      </c>
      <c r="M33" s="12">
        <v>1738131.72</v>
      </c>
      <c r="N33" s="12">
        <v>1524109.76</v>
      </c>
      <c r="O33" s="12">
        <v>1572616.82</v>
      </c>
      <c r="P33" s="37">
        <v>1513082.4858333331</v>
      </c>
      <c r="Q33" s="12">
        <v>1455653.22</v>
      </c>
      <c r="R33" s="12">
        <v>1414772.26</v>
      </c>
      <c r="S33" s="122">
        <v>1524416.26</v>
      </c>
      <c r="T33" s="122">
        <v>1534207.72</v>
      </c>
      <c r="U33" s="122">
        <v>1602471.98</v>
      </c>
      <c r="V33" s="122">
        <v>1619886.71</v>
      </c>
      <c r="W33" s="122">
        <v>1500865.78</v>
      </c>
      <c r="X33" s="122">
        <v>1566973.43</v>
      </c>
      <c r="Y33" s="122">
        <v>1552046.09</v>
      </c>
      <c r="Z33" s="122">
        <v>1546324.71</v>
      </c>
      <c r="AA33" s="122">
        <v>1450828.82</v>
      </c>
      <c r="AB33" s="122">
        <v>1388542.85</v>
      </c>
      <c r="AC33" s="37">
        <v>1668424.1066666667</v>
      </c>
      <c r="AD33" s="122">
        <v>1433998.85</v>
      </c>
      <c r="AE33" s="122">
        <v>1310018.71</v>
      </c>
      <c r="AF33" s="122">
        <v>1618870.16</v>
      </c>
      <c r="AG33" s="122">
        <v>1505888.08</v>
      </c>
      <c r="AH33" s="122">
        <v>1779935.04</v>
      </c>
      <c r="AI33" s="122">
        <v>1856257.61</v>
      </c>
      <c r="AJ33" s="122">
        <v>1611461.77</v>
      </c>
      <c r="AK33" s="122">
        <v>1352194.99</v>
      </c>
      <c r="AL33" s="122">
        <v>1986788.58</v>
      </c>
      <c r="AM33" s="122">
        <v>2075493.12</v>
      </c>
      <c r="AN33" s="122">
        <v>1831353.25</v>
      </c>
      <c r="AO33" s="122">
        <v>1658829.12</v>
      </c>
      <c r="AP33" s="155">
        <f t="shared" ref="AP33:BB33" si="6">SUM(AP28:AP32)</f>
        <v>1984086.3191666668</v>
      </c>
      <c r="AQ33" s="122">
        <f t="shared" si="6"/>
        <v>1936540.79</v>
      </c>
      <c r="AR33" s="122">
        <f t="shared" si="6"/>
        <v>1548786.65</v>
      </c>
      <c r="AS33" s="122">
        <f t="shared" si="6"/>
        <v>1912927.53</v>
      </c>
      <c r="AT33" s="122">
        <f t="shared" si="6"/>
        <v>1909377.15</v>
      </c>
      <c r="AU33" s="122">
        <f t="shared" si="6"/>
        <v>2228715.23</v>
      </c>
      <c r="AV33" s="122">
        <f t="shared" si="6"/>
        <v>2340918.25</v>
      </c>
      <c r="AW33" s="122">
        <f t="shared" si="6"/>
        <v>2100174.92</v>
      </c>
      <c r="AX33" s="122">
        <f t="shared" si="6"/>
        <v>2084191.36</v>
      </c>
      <c r="AY33" s="122">
        <f t="shared" si="6"/>
        <v>1945314.6</v>
      </c>
      <c r="AZ33" s="122">
        <f t="shared" si="6"/>
        <v>2114795.56</v>
      </c>
      <c r="BA33" s="122">
        <f t="shared" si="6"/>
        <v>1919685.35</v>
      </c>
      <c r="BB33" s="122">
        <f t="shared" si="6"/>
        <v>1767608.44</v>
      </c>
      <c r="BC33" s="122">
        <f t="shared" ref="BC33:BM33" si="7">SUM(BC28:BC32)</f>
        <v>1936522</v>
      </c>
      <c r="BD33" s="122">
        <f t="shared" si="7"/>
        <v>1610260</v>
      </c>
      <c r="BE33" s="122">
        <f t="shared" si="7"/>
        <v>1802792</v>
      </c>
      <c r="BF33" s="122">
        <f t="shared" si="7"/>
        <v>1962218</v>
      </c>
      <c r="BG33" s="122">
        <f t="shared" si="7"/>
        <v>2114609</v>
      </c>
      <c r="BH33" s="122">
        <f t="shared" si="7"/>
        <v>1836145</v>
      </c>
      <c r="BI33" s="122">
        <f t="shared" si="7"/>
        <v>1887836</v>
      </c>
      <c r="BJ33" s="122">
        <f t="shared" si="7"/>
        <v>1713921</v>
      </c>
      <c r="BK33" s="122">
        <f t="shared" si="7"/>
        <v>1872922.82</v>
      </c>
      <c r="BL33" s="122">
        <f t="shared" si="7"/>
        <v>2110499.85</v>
      </c>
      <c r="BM33" s="122">
        <f t="shared" si="7"/>
        <v>1782258.5</v>
      </c>
      <c r="BN33" s="122">
        <v>1823964.14</v>
      </c>
      <c r="BO33" s="37">
        <v>1871162.3591666669</v>
      </c>
      <c r="BP33" s="122">
        <v>2037541.37</v>
      </c>
      <c r="BQ33" s="122">
        <v>1660140.53</v>
      </c>
      <c r="BR33" s="122">
        <v>2110268.4500000002</v>
      </c>
      <c r="BS33" s="122">
        <v>1469493.99</v>
      </c>
      <c r="BT33" s="122">
        <v>1567185.42</v>
      </c>
      <c r="BU33" s="122">
        <v>2030473.49</v>
      </c>
      <c r="BV33" s="122">
        <v>2305145.17</v>
      </c>
      <c r="BW33" s="122">
        <v>2245722.71</v>
      </c>
      <c r="BX33" s="122">
        <v>2282323.58</v>
      </c>
      <c r="BY33" s="122">
        <v>2461257.39</v>
      </c>
      <c r="BZ33" s="122">
        <v>2198978.7599999998</v>
      </c>
      <c r="CA33" s="122">
        <v>2157163.35</v>
      </c>
      <c r="CB33" s="37">
        <v>2043807.8508333333</v>
      </c>
      <c r="CC33" s="122">
        <v>2066564.19</v>
      </c>
      <c r="CD33" s="122">
        <v>1862157.8</v>
      </c>
      <c r="CE33" s="122">
        <v>2653238.9500000002</v>
      </c>
      <c r="CF33" s="122">
        <v>2787419.65</v>
      </c>
      <c r="CG33" s="122">
        <v>2491862.46</v>
      </c>
      <c r="CH33" s="122">
        <v>2602917.88</v>
      </c>
      <c r="CI33" s="122">
        <v>2764347.05</v>
      </c>
      <c r="CJ33" s="122">
        <v>2845301.72</v>
      </c>
      <c r="CK33" s="122">
        <v>2835102.92</v>
      </c>
      <c r="CL33" s="122">
        <v>2929021.76</v>
      </c>
      <c r="CM33" s="122">
        <v>2997607.57</v>
      </c>
      <c r="CN33" s="122">
        <v>2906849.18</v>
      </c>
      <c r="CO33" s="37">
        <v>2645199.2608333328</v>
      </c>
      <c r="CP33" s="122">
        <v>2937655.79</v>
      </c>
      <c r="CQ33" s="122">
        <v>2771396.97</v>
      </c>
      <c r="CR33" s="122">
        <v>3375488.07</v>
      </c>
      <c r="CS33" s="122">
        <v>3204562.2</v>
      </c>
      <c r="CT33" s="122">
        <v>3141102.14</v>
      </c>
      <c r="CU33" s="122">
        <v>2940290.43</v>
      </c>
      <c r="CV33" s="122">
        <v>2698765.76</v>
      </c>
      <c r="CW33" s="122">
        <v>2779727.67</v>
      </c>
      <c r="CX33" s="122">
        <v>2404796.2400000002</v>
      </c>
      <c r="CY33" s="122">
        <v>2379527.9</v>
      </c>
      <c r="CZ33" s="122">
        <v>2097698.61</v>
      </c>
      <c r="DA33" s="122">
        <v>2091207.6</v>
      </c>
      <c r="DB33" s="37">
        <v>2735184.9483333337</v>
      </c>
      <c r="DC33" s="122">
        <v>2178387.27</v>
      </c>
      <c r="DD33" s="122">
        <v>1738981.14</v>
      </c>
      <c r="DE33" s="122">
        <v>2096762.18</v>
      </c>
      <c r="DF33" s="122">
        <v>1782663.43</v>
      </c>
      <c r="DG33" s="122">
        <v>1897163.79</v>
      </c>
      <c r="DH33" s="122">
        <v>1942490.82</v>
      </c>
      <c r="DI33" s="122">
        <v>1765174</v>
      </c>
      <c r="DJ33" s="122">
        <f>SUM(DJ28:DJ32)</f>
        <v>2047942.71</v>
      </c>
      <c r="DK33" s="37">
        <f t="shared" si="5"/>
        <v>1931195.6675</v>
      </c>
      <c r="DL33" s="27"/>
      <c r="DM33" s="11"/>
      <c r="DN33" s="23"/>
    </row>
    <row r="34" spans="1:124" s="7" customFormat="1" ht="15" customHeight="1" thickTop="1" x14ac:dyDescent="0.25">
      <c r="A34" s="84"/>
      <c r="B34" s="71" t="s">
        <v>9</v>
      </c>
      <c r="C34" s="41">
        <v>324622.42249999993</v>
      </c>
      <c r="D34" s="6">
        <v>284840.14</v>
      </c>
      <c r="E34" s="6">
        <v>272794.77</v>
      </c>
      <c r="F34" s="6">
        <v>364882.6</v>
      </c>
      <c r="G34" s="6">
        <v>390208.91</v>
      </c>
      <c r="H34" s="6">
        <v>380589.78</v>
      </c>
      <c r="I34" s="6">
        <v>371970.71</v>
      </c>
      <c r="J34" s="6">
        <v>365688.39</v>
      </c>
      <c r="K34" s="6">
        <v>300212.21999999997</v>
      </c>
      <c r="L34" s="6">
        <v>309923.38</v>
      </c>
      <c r="M34" s="6">
        <v>306801.96999999997</v>
      </c>
      <c r="N34" s="6">
        <v>265757.39</v>
      </c>
      <c r="O34" s="6">
        <v>281798.81</v>
      </c>
      <c r="P34" s="41">
        <v>303154.935</v>
      </c>
      <c r="Q34" s="6">
        <v>274401.73</v>
      </c>
      <c r="R34" s="6">
        <v>305237.12</v>
      </c>
      <c r="S34" s="118">
        <v>324981.65999999997</v>
      </c>
      <c r="T34" s="118">
        <v>358546.96</v>
      </c>
      <c r="U34" s="118">
        <v>341485.87</v>
      </c>
      <c r="V34" s="118">
        <v>343480.32000000001</v>
      </c>
      <c r="W34" s="118">
        <v>261719.87</v>
      </c>
      <c r="X34" s="118">
        <v>350957.02</v>
      </c>
      <c r="Y34" s="118">
        <v>335646.92</v>
      </c>
      <c r="Z34" s="118">
        <v>316854.33</v>
      </c>
      <c r="AA34" s="118">
        <v>190932.26</v>
      </c>
      <c r="AB34" s="118">
        <v>233615.16</v>
      </c>
      <c r="AC34" s="41">
        <v>283387.4891666667</v>
      </c>
      <c r="AD34" s="118">
        <v>250286.07999999999</v>
      </c>
      <c r="AE34" s="118">
        <v>242915.85</v>
      </c>
      <c r="AF34" s="118">
        <v>305671.67999999999</v>
      </c>
      <c r="AG34" s="118">
        <v>352067.89</v>
      </c>
      <c r="AH34" s="118">
        <v>381897.29</v>
      </c>
      <c r="AI34" s="118">
        <v>299022.88</v>
      </c>
      <c r="AJ34" s="118">
        <v>262701.27</v>
      </c>
      <c r="AK34" s="118">
        <v>239198.18</v>
      </c>
      <c r="AL34" s="118">
        <v>362356.77</v>
      </c>
      <c r="AM34" s="118">
        <v>274306.7</v>
      </c>
      <c r="AN34" s="118">
        <v>229936.47</v>
      </c>
      <c r="AO34" s="118">
        <v>200288.81</v>
      </c>
      <c r="AP34" s="151">
        <v>362689.63833333337</v>
      </c>
      <c r="AQ34" s="118">
        <v>315149.84000000003</v>
      </c>
      <c r="AR34" s="118">
        <v>328673.15000000002</v>
      </c>
      <c r="AS34" s="118">
        <v>410051.49</v>
      </c>
      <c r="AT34" s="118">
        <v>424491.46</v>
      </c>
      <c r="AU34" s="118">
        <v>476504.27</v>
      </c>
      <c r="AV34" s="118">
        <v>473842.67</v>
      </c>
      <c r="AW34" s="118">
        <v>414533.56</v>
      </c>
      <c r="AX34" s="118">
        <v>369837.91</v>
      </c>
      <c r="AY34" s="118">
        <v>342854.61</v>
      </c>
      <c r="AZ34" s="118">
        <v>357903.91</v>
      </c>
      <c r="BA34" s="118">
        <v>213464.35</v>
      </c>
      <c r="BB34" s="118">
        <v>224968.44</v>
      </c>
      <c r="BC34" s="118">
        <v>275006.01</v>
      </c>
      <c r="BD34" s="118">
        <v>248514.18</v>
      </c>
      <c r="BE34" s="118">
        <v>290894.09000000003</v>
      </c>
      <c r="BF34" s="118">
        <v>354599.48</v>
      </c>
      <c r="BG34" s="118">
        <v>328990.06</v>
      </c>
      <c r="BH34" s="118">
        <v>281003.74</v>
      </c>
      <c r="BI34" s="118">
        <v>283479.58</v>
      </c>
      <c r="BJ34" s="118">
        <v>267694.56</v>
      </c>
      <c r="BK34" s="118">
        <v>275940.38</v>
      </c>
      <c r="BL34" s="118">
        <v>280448.48</v>
      </c>
      <c r="BM34" s="118">
        <v>235420.24</v>
      </c>
      <c r="BN34" s="118">
        <v>186539.08</v>
      </c>
      <c r="BO34" s="41">
        <v>275710.8233333333</v>
      </c>
      <c r="BP34" s="118">
        <v>301287.36</v>
      </c>
      <c r="BQ34" s="118">
        <v>288355.53000000003</v>
      </c>
      <c r="BR34" s="118">
        <v>300852.65999999997</v>
      </c>
      <c r="BS34" s="118">
        <v>404329.73</v>
      </c>
      <c r="BT34" s="118">
        <v>440335.91</v>
      </c>
      <c r="BU34" s="118">
        <v>392590.89</v>
      </c>
      <c r="BV34" s="118">
        <v>380266.15</v>
      </c>
      <c r="BW34" s="118">
        <v>425132.05</v>
      </c>
      <c r="BX34" s="118">
        <v>557426.87</v>
      </c>
      <c r="BY34" s="118">
        <v>502070.91</v>
      </c>
      <c r="BZ34" s="118">
        <v>393008.92</v>
      </c>
      <c r="CA34" s="118">
        <v>359605.69</v>
      </c>
      <c r="CB34" s="41">
        <v>395438.5558333334</v>
      </c>
      <c r="CC34" s="118">
        <v>356839.7</v>
      </c>
      <c r="CD34" s="118">
        <v>373171.25</v>
      </c>
      <c r="CE34" s="118">
        <v>544887.92000000004</v>
      </c>
      <c r="CF34" s="118">
        <v>603726.23</v>
      </c>
      <c r="CG34" s="118">
        <v>462428.93</v>
      </c>
      <c r="CH34" s="118">
        <v>583113.23</v>
      </c>
      <c r="CI34" s="118">
        <v>405374.71999999997</v>
      </c>
      <c r="CJ34" s="118">
        <v>464954.34</v>
      </c>
      <c r="CK34" s="118">
        <v>511072.93</v>
      </c>
      <c r="CL34" s="118">
        <v>427453.53</v>
      </c>
      <c r="CM34" s="118">
        <v>406194.71</v>
      </c>
      <c r="CN34" s="118">
        <v>299811.15000000002</v>
      </c>
      <c r="CO34" s="41">
        <v>453252.38666666672</v>
      </c>
      <c r="CP34" s="118">
        <v>556502.52</v>
      </c>
      <c r="CQ34" s="118">
        <v>515667.11</v>
      </c>
      <c r="CR34" s="118">
        <v>793971.21</v>
      </c>
      <c r="CS34" s="118">
        <v>679508.78</v>
      </c>
      <c r="CT34" s="118">
        <v>675884.71</v>
      </c>
      <c r="CU34" s="118">
        <v>704255.48</v>
      </c>
      <c r="CV34" s="118">
        <v>496247.35</v>
      </c>
      <c r="CW34" s="118">
        <v>472014.24</v>
      </c>
      <c r="CX34" s="118">
        <v>466077.71</v>
      </c>
      <c r="CY34" s="118">
        <v>443754.89</v>
      </c>
      <c r="CZ34" s="118">
        <v>369248.59</v>
      </c>
      <c r="DA34" s="118">
        <v>279885.2</v>
      </c>
      <c r="DB34" s="41">
        <v>537751.48250000004</v>
      </c>
      <c r="DC34" s="118">
        <v>398023.72</v>
      </c>
      <c r="DD34" s="118">
        <v>439369.03</v>
      </c>
      <c r="DE34" s="118">
        <v>536308.86</v>
      </c>
      <c r="DF34" s="118">
        <v>431818.64</v>
      </c>
      <c r="DG34" s="118">
        <v>503973.29</v>
      </c>
      <c r="DH34" s="118">
        <v>457126.94</v>
      </c>
      <c r="DI34" s="118">
        <v>344451.42</v>
      </c>
      <c r="DJ34" s="118">
        <f>+$DN34</f>
        <v>420032.45</v>
      </c>
      <c r="DK34" s="41">
        <f t="shared" si="5"/>
        <v>441388.04375000001</v>
      </c>
      <c r="DL34" s="27"/>
      <c r="DM34" t="s">
        <v>28</v>
      </c>
      <c r="DN34" s="22">
        <f>IF(ISERROR(VLOOKUP(DM34,IQBPFRT!$B$1:$N$56,3,0)),0,VLOOKUP(DM34,IQBPFRT!$B$1:$N$56,3,0))</f>
        <v>420032.45</v>
      </c>
    </row>
    <row r="35" spans="1:124" s="7" customFormat="1" ht="15" customHeight="1" x14ac:dyDescent="0.25">
      <c r="A35" s="84" t="s">
        <v>10</v>
      </c>
      <c r="B35" s="72" t="s">
        <v>11</v>
      </c>
      <c r="C35" s="41">
        <v>375422.78750000003</v>
      </c>
      <c r="D35" s="6">
        <v>323986.09000000003</v>
      </c>
      <c r="E35" s="6">
        <v>333577.90999999997</v>
      </c>
      <c r="F35" s="6">
        <v>306217.75</v>
      </c>
      <c r="G35" s="6">
        <v>353669.62</v>
      </c>
      <c r="H35" s="6">
        <v>500259.45</v>
      </c>
      <c r="I35" s="6">
        <v>431233.98</v>
      </c>
      <c r="J35" s="6">
        <v>471903.6</v>
      </c>
      <c r="K35" s="6">
        <v>375578.61</v>
      </c>
      <c r="L35" s="6">
        <v>377261.53</v>
      </c>
      <c r="M35" s="6">
        <v>380300.36</v>
      </c>
      <c r="N35" s="6">
        <v>349181.55</v>
      </c>
      <c r="O35" s="6">
        <v>301903</v>
      </c>
      <c r="P35" s="41">
        <v>333137.37666666665</v>
      </c>
      <c r="Q35" s="6">
        <v>300384.2</v>
      </c>
      <c r="R35" s="6">
        <v>293012.03999999998</v>
      </c>
      <c r="S35" s="118">
        <v>428119.61</v>
      </c>
      <c r="T35" s="118">
        <v>408258.16</v>
      </c>
      <c r="U35" s="118">
        <v>248111.04</v>
      </c>
      <c r="V35" s="118">
        <v>454166.08</v>
      </c>
      <c r="W35" s="118">
        <v>348567.2</v>
      </c>
      <c r="X35" s="118">
        <v>366609.46</v>
      </c>
      <c r="Y35" s="118">
        <v>252349</v>
      </c>
      <c r="Z35" s="118">
        <v>342389.36</v>
      </c>
      <c r="AA35" s="118">
        <v>353952.98</v>
      </c>
      <c r="AB35" s="118">
        <v>201729.39</v>
      </c>
      <c r="AC35" s="125">
        <v>337494.83</v>
      </c>
      <c r="AD35" s="118">
        <v>209899.08</v>
      </c>
      <c r="AE35" s="118">
        <v>256234.69</v>
      </c>
      <c r="AF35" s="118">
        <v>450086.26</v>
      </c>
      <c r="AG35" s="118">
        <v>428427.8</v>
      </c>
      <c r="AH35" s="118">
        <v>460862.5</v>
      </c>
      <c r="AI35" s="118">
        <v>470004.53</v>
      </c>
      <c r="AJ35" s="118">
        <v>385574.55</v>
      </c>
      <c r="AK35" s="118">
        <v>296153.11</v>
      </c>
      <c r="AL35" s="118">
        <v>246111.08</v>
      </c>
      <c r="AM35" s="118">
        <v>305099.67</v>
      </c>
      <c r="AN35" s="118">
        <v>304729.18</v>
      </c>
      <c r="AO35" s="118">
        <v>236755.51</v>
      </c>
      <c r="AP35" s="152">
        <v>409163.79499999998</v>
      </c>
      <c r="AQ35" s="118">
        <v>311140</v>
      </c>
      <c r="AR35" s="118">
        <v>345708.42</v>
      </c>
      <c r="AS35" s="118">
        <v>467326.78</v>
      </c>
      <c r="AT35" s="118">
        <v>432818.53</v>
      </c>
      <c r="AU35" s="118">
        <v>428548.09</v>
      </c>
      <c r="AV35" s="118">
        <v>555830.01</v>
      </c>
      <c r="AW35" s="118">
        <v>619767</v>
      </c>
      <c r="AX35" s="118">
        <v>471721.96</v>
      </c>
      <c r="AY35" s="118">
        <v>365383.91</v>
      </c>
      <c r="AZ35" s="118">
        <v>309955.05</v>
      </c>
      <c r="BA35" s="118">
        <v>331979.78999999998</v>
      </c>
      <c r="BB35" s="118">
        <v>269786</v>
      </c>
      <c r="BC35" s="118">
        <v>355629.4</v>
      </c>
      <c r="BD35" s="118">
        <v>423700.52</v>
      </c>
      <c r="BE35" s="118">
        <v>433847.07</v>
      </c>
      <c r="BF35" s="118">
        <v>419929.29</v>
      </c>
      <c r="BG35" s="118">
        <v>383668.57</v>
      </c>
      <c r="BH35" s="118">
        <v>273935.52</v>
      </c>
      <c r="BI35" s="118">
        <v>388306.84</v>
      </c>
      <c r="BJ35" s="118">
        <v>316355.11</v>
      </c>
      <c r="BK35" s="118">
        <v>299817.53999999998</v>
      </c>
      <c r="BL35" s="118">
        <v>280437.12</v>
      </c>
      <c r="BM35" s="118">
        <v>252282.3</v>
      </c>
      <c r="BN35" s="118">
        <v>267851.61</v>
      </c>
      <c r="BO35" s="125">
        <v>341313.40749999997</v>
      </c>
      <c r="BP35" s="118">
        <v>280353.38</v>
      </c>
      <c r="BQ35" s="118">
        <v>395566.36</v>
      </c>
      <c r="BR35" s="118">
        <v>544150.30000000005</v>
      </c>
      <c r="BS35" s="118">
        <v>600420.39</v>
      </c>
      <c r="BT35" s="118">
        <v>429478.46</v>
      </c>
      <c r="BU35" s="118">
        <v>421431.97</v>
      </c>
      <c r="BV35" s="118">
        <v>468223.75</v>
      </c>
      <c r="BW35" s="118">
        <v>520797.93</v>
      </c>
      <c r="BX35" s="118">
        <v>386420</v>
      </c>
      <c r="BY35" s="118">
        <v>422977.76</v>
      </c>
      <c r="BZ35" s="118">
        <v>379456.69</v>
      </c>
      <c r="CA35" s="118">
        <v>489663.58</v>
      </c>
      <c r="CB35" s="125">
        <v>444911.71416666679</v>
      </c>
      <c r="CC35" s="118">
        <v>536813.93999999994</v>
      </c>
      <c r="CD35" s="118">
        <v>582084.36</v>
      </c>
      <c r="CE35" s="118">
        <v>559859.91</v>
      </c>
      <c r="CF35" s="118">
        <v>422814.14</v>
      </c>
      <c r="CG35" s="118">
        <v>387300.12</v>
      </c>
      <c r="CH35" s="118">
        <v>537667.27</v>
      </c>
      <c r="CI35" s="118">
        <v>520650.74</v>
      </c>
      <c r="CJ35" s="118">
        <v>741853.87</v>
      </c>
      <c r="CK35" s="118">
        <v>905149.63</v>
      </c>
      <c r="CL35" s="118">
        <v>686806.53</v>
      </c>
      <c r="CM35" s="118">
        <v>507660.24</v>
      </c>
      <c r="CN35" s="118">
        <v>442685.49</v>
      </c>
      <c r="CO35" s="125">
        <v>569278.85333333339</v>
      </c>
      <c r="CP35" s="118">
        <v>579858.39</v>
      </c>
      <c r="CQ35" s="118">
        <v>767341.55</v>
      </c>
      <c r="CR35" s="118">
        <v>885905.18</v>
      </c>
      <c r="CS35" s="118">
        <v>750390.68</v>
      </c>
      <c r="CT35" s="118">
        <v>952838.51</v>
      </c>
      <c r="CU35" s="118">
        <v>801537.37</v>
      </c>
      <c r="CV35" s="118">
        <v>660546.52</v>
      </c>
      <c r="CW35" s="118">
        <v>311977.02</v>
      </c>
      <c r="CX35" s="118">
        <v>225293.57</v>
      </c>
      <c r="CY35" s="118">
        <v>348888.88</v>
      </c>
      <c r="CZ35" s="118">
        <v>327102.89</v>
      </c>
      <c r="DA35" s="118">
        <v>317682.49</v>
      </c>
      <c r="DB35" s="125">
        <v>577446.9208333334</v>
      </c>
      <c r="DC35" s="118">
        <v>513128.69</v>
      </c>
      <c r="DD35" s="118">
        <v>551513.73</v>
      </c>
      <c r="DE35" s="118">
        <v>592094.52</v>
      </c>
      <c r="DF35" s="118">
        <v>456822.15</v>
      </c>
      <c r="DG35" s="118">
        <v>505562.79</v>
      </c>
      <c r="DH35" s="118">
        <v>487609.45</v>
      </c>
      <c r="DI35" s="118">
        <v>439345.36</v>
      </c>
      <c r="DJ35" s="118">
        <f>+$DN35</f>
        <v>227622.84</v>
      </c>
      <c r="DK35" s="125">
        <f t="shared" si="5"/>
        <v>471712.44124999997</v>
      </c>
      <c r="DL35" s="27"/>
      <c r="DM35" t="s">
        <v>29</v>
      </c>
      <c r="DN35" s="22">
        <f>IF(ISERROR(VLOOKUP(DM35,IQBPFRT!$B$1:$N$56,3,0)),0,VLOOKUP(DM35,IQBPFRT!$B$1:$N$56,3,0))</f>
        <v>227622.84</v>
      </c>
    </row>
    <row r="36" spans="1:124" s="7" customFormat="1" ht="15" customHeight="1" thickBot="1" x14ac:dyDescent="0.3">
      <c r="A36" s="81"/>
      <c r="B36" s="72" t="s">
        <v>12</v>
      </c>
      <c r="C36" s="38">
        <v>91571.436666666661</v>
      </c>
      <c r="D36" s="6">
        <v>104835.95</v>
      </c>
      <c r="E36" s="6">
        <v>94767.11</v>
      </c>
      <c r="F36" s="6">
        <v>117119.37</v>
      </c>
      <c r="G36" s="6">
        <v>108606.17</v>
      </c>
      <c r="H36" s="6">
        <v>97911.58</v>
      </c>
      <c r="I36" s="6">
        <v>97788.63</v>
      </c>
      <c r="J36" s="6">
        <v>92964.81</v>
      </c>
      <c r="K36" s="6">
        <v>91324.99</v>
      </c>
      <c r="L36" s="6">
        <v>86274.95</v>
      </c>
      <c r="M36" s="6">
        <v>84390.14</v>
      </c>
      <c r="N36" s="6">
        <v>56483.48</v>
      </c>
      <c r="O36" s="6">
        <v>66390.06</v>
      </c>
      <c r="P36" s="38">
        <v>72251.239999999991</v>
      </c>
      <c r="Q36" s="6">
        <v>75959.289999999994</v>
      </c>
      <c r="R36" s="6">
        <v>78051.7</v>
      </c>
      <c r="S36" s="118">
        <v>91068.65</v>
      </c>
      <c r="T36" s="118">
        <v>65165.55</v>
      </c>
      <c r="U36" s="118">
        <v>79603.679999999993</v>
      </c>
      <c r="V36" s="118">
        <v>85050.42</v>
      </c>
      <c r="W36" s="118">
        <v>68820.02</v>
      </c>
      <c r="X36" s="118">
        <v>76932.25</v>
      </c>
      <c r="Y36" s="118">
        <v>71097.789999999994</v>
      </c>
      <c r="Z36" s="118">
        <v>70395.45</v>
      </c>
      <c r="AA36" s="118">
        <v>48249.46</v>
      </c>
      <c r="AB36" s="118">
        <v>56620.62</v>
      </c>
      <c r="AC36" s="126">
        <v>75589.15416666666</v>
      </c>
      <c r="AD36" s="118">
        <v>71825.03</v>
      </c>
      <c r="AE36" s="118">
        <v>81848.84</v>
      </c>
      <c r="AF36" s="118">
        <v>88323.32</v>
      </c>
      <c r="AG36" s="118">
        <v>79651.320000000007</v>
      </c>
      <c r="AH36" s="118">
        <v>72629.679999999993</v>
      </c>
      <c r="AI36" s="118">
        <v>62760.480000000003</v>
      </c>
      <c r="AJ36" s="118">
        <v>65422.62</v>
      </c>
      <c r="AK36" s="118">
        <v>49480.44</v>
      </c>
      <c r="AL36" s="118">
        <v>82433.55</v>
      </c>
      <c r="AM36" s="118">
        <v>94281.18</v>
      </c>
      <c r="AN36" s="118">
        <v>84686.21</v>
      </c>
      <c r="AO36" s="118">
        <v>73727.179999999993</v>
      </c>
      <c r="AP36" s="153">
        <v>77198.823333333334</v>
      </c>
      <c r="AQ36" s="118">
        <v>83799.100000000006</v>
      </c>
      <c r="AR36" s="118">
        <v>79648.77</v>
      </c>
      <c r="AS36" s="118">
        <v>85196.65</v>
      </c>
      <c r="AT36" s="118">
        <v>108787.2</v>
      </c>
      <c r="AU36" s="118">
        <v>103649.19</v>
      </c>
      <c r="AV36" s="118">
        <v>84333.75</v>
      </c>
      <c r="AW36" s="118">
        <v>56711.360000000001</v>
      </c>
      <c r="AX36" s="118">
        <v>59675.81</v>
      </c>
      <c r="AY36" s="118">
        <v>65354.05</v>
      </c>
      <c r="AZ36" s="118">
        <v>77939.56</v>
      </c>
      <c r="BA36" s="118">
        <v>61517.91</v>
      </c>
      <c r="BB36" s="118">
        <v>59772.53</v>
      </c>
      <c r="BC36" s="118">
        <v>60098.22</v>
      </c>
      <c r="BD36" s="118">
        <v>62982.91</v>
      </c>
      <c r="BE36" s="118">
        <v>78032.789999999994</v>
      </c>
      <c r="BF36" s="118">
        <v>78725.62</v>
      </c>
      <c r="BG36" s="118">
        <v>77053.83</v>
      </c>
      <c r="BH36" s="118">
        <v>96257.63</v>
      </c>
      <c r="BI36" s="118">
        <v>87594.77</v>
      </c>
      <c r="BJ36" s="118">
        <v>75421.070000000007</v>
      </c>
      <c r="BK36" s="118">
        <v>72833.67</v>
      </c>
      <c r="BL36" s="118">
        <v>80432.55</v>
      </c>
      <c r="BM36" s="118">
        <v>58751.49</v>
      </c>
      <c r="BN36" s="118">
        <v>44798.61</v>
      </c>
      <c r="BO36" s="126">
        <v>72748.596666666679</v>
      </c>
      <c r="BP36" s="118">
        <v>63865.35</v>
      </c>
      <c r="BQ36" s="118">
        <v>61337.48</v>
      </c>
      <c r="BR36" s="118">
        <v>64685</v>
      </c>
      <c r="BS36" s="118">
        <v>58153.01</v>
      </c>
      <c r="BT36" s="118">
        <v>53992.43</v>
      </c>
      <c r="BU36" s="118">
        <v>63394.97</v>
      </c>
      <c r="BV36" s="118">
        <v>70552.850000000006</v>
      </c>
      <c r="BW36" s="118">
        <v>65595.63</v>
      </c>
      <c r="BX36" s="118">
        <v>75561.22</v>
      </c>
      <c r="BY36" s="118">
        <v>49301.07</v>
      </c>
      <c r="BZ36" s="118">
        <v>65186.86</v>
      </c>
      <c r="CA36" s="118">
        <v>59071.81</v>
      </c>
      <c r="CB36" s="126">
        <v>62558.139999999992</v>
      </c>
      <c r="CC36" s="118">
        <v>65572.31</v>
      </c>
      <c r="CD36" s="118">
        <v>59903.62</v>
      </c>
      <c r="CE36" s="118">
        <v>72733.36</v>
      </c>
      <c r="CF36" s="118">
        <v>73388.929999999993</v>
      </c>
      <c r="CG36" s="118">
        <v>70520.81</v>
      </c>
      <c r="CH36" s="118">
        <v>68545.960000000006</v>
      </c>
      <c r="CI36" s="118">
        <v>89998.6</v>
      </c>
      <c r="CJ36" s="118">
        <v>64607.360000000001</v>
      </c>
      <c r="CK36" s="118">
        <v>55407.99</v>
      </c>
      <c r="CL36" s="118">
        <v>44739.86</v>
      </c>
      <c r="CM36" s="118">
        <v>55062.33</v>
      </c>
      <c r="CN36" s="118">
        <v>61050.58</v>
      </c>
      <c r="CO36" s="126">
        <v>65127.642499999987</v>
      </c>
      <c r="CP36" s="118">
        <v>70753.22</v>
      </c>
      <c r="CQ36" s="118">
        <v>91567.02</v>
      </c>
      <c r="CR36" s="118">
        <v>95361.73</v>
      </c>
      <c r="CS36" s="118">
        <v>84698.77</v>
      </c>
      <c r="CT36" s="118">
        <v>110018</v>
      </c>
      <c r="CU36" s="118">
        <v>105939.69</v>
      </c>
      <c r="CV36" s="118">
        <v>73132.73</v>
      </c>
      <c r="CW36" s="118">
        <v>67961.929999999993</v>
      </c>
      <c r="CX36" s="118">
        <v>59789.74</v>
      </c>
      <c r="CY36" s="118">
        <v>68466.64</v>
      </c>
      <c r="CZ36" s="118">
        <v>43865.83</v>
      </c>
      <c r="DA36" s="118">
        <v>72470.73</v>
      </c>
      <c r="DB36" s="126">
        <v>78668.835833333316</v>
      </c>
      <c r="DC36" s="118">
        <v>68062.27</v>
      </c>
      <c r="DD36" s="118">
        <v>55221.58</v>
      </c>
      <c r="DE36" s="118">
        <v>45989.4</v>
      </c>
      <c r="DF36" s="118">
        <v>51935.37</v>
      </c>
      <c r="DG36" s="118">
        <v>50507.96</v>
      </c>
      <c r="DH36" s="118">
        <v>61149.87</v>
      </c>
      <c r="DI36" s="118">
        <v>29351.59</v>
      </c>
      <c r="DJ36" s="118">
        <f>+$DN36</f>
        <v>59802.57</v>
      </c>
      <c r="DK36" s="126">
        <f t="shared" si="5"/>
        <v>52752.576250000006</v>
      </c>
      <c r="DL36" s="27"/>
      <c r="DM36" t="s">
        <v>30</v>
      </c>
      <c r="DN36" s="22">
        <f>IF(ISERROR(VLOOKUP(DM36,IQBPFRT!$B$1:$N$56,3,0)),0,VLOOKUP(DM36,IQBPFRT!$B$1:$N$56,3,0))</f>
        <v>59802.57</v>
      </c>
    </row>
    <row r="37" spans="1:124" s="13" customFormat="1" ht="15" customHeight="1" thickBot="1" x14ac:dyDescent="0.3">
      <c r="A37" s="86" t="s">
        <v>17</v>
      </c>
      <c r="B37" s="67"/>
      <c r="C37" s="37">
        <v>791616.64666666684</v>
      </c>
      <c r="D37" s="18">
        <v>713662.17999999993</v>
      </c>
      <c r="E37" s="18">
        <v>701139.78999999992</v>
      </c>
      <c r="F37" s="18">
        <v>788219.72</v>
      </c>
      <c r="G37" s="18">
        <v>852484.70000000007</v>
      </c>
      <c r="H37" s="18">
        <v>978760.80999999994</v>
      </c>
      <c r="I37" s="18">
        <v>900993.32</v>
      </c>
      <c r="J37" s="18">
        <v>930556.8</v>
      </c>
      <c r="K37" s="18">
        <v>767115.82</v>
      </c>
      <c r="L37" s="18">
        <v>773459.86</v>
      </c>
      <c r="M37" s="18">
        <v>771492.47</v>
      </c>
      <c r="N37" s="18">
        <v>671422.41999999993</v>
      </c>
      <c r="O37" s="18">
        <v>650091.87000000011</v>
      </c>
      <c r="P37" s="37">
        <v>708543.55166666675</v>
      </c>
      <c r="Q37" s="18">
        <v>650745.22</v>
      </c>
      <c r="R37" s="18">
        <v>676300.85999999987</v>
      </c>
      <c r="S37" s="123">
        <v>844169.92</v>
      </c>
      <c r="T37" s="123">
        <v>831970.67</v>
      </c>
      <c r="U37" s="123">
        <v>669200.59000000008</v>
      </c>
      <c r="V37" s="123">
        <v>882696.82000000007</v>
      </c>
      <c r="W37" s="123">
        <v>679107.09000000008</v>
      </c>
      <c r="X37" s="123">
        <v>794498.73</v>
      </c>
      <c r="Y37" s="123">
        <v>659093.71</v>
      </c>
      <c r="Z37" s="123">
        <v>729639.1399999999</v>
      </c>
      <c r="AA37" s="123">
        <v>593134.69999999995</v>
      </c>
      <c r="AB37" s="123">
        <v>491965.17000000004</v>
      </c>
      <c r="AC37" s="37">
        <v>696471.47333333327</v>
      </c>
      <c r="AD37" s="123">
        <v>532010.18999999994</v>
      </c>
      <c r="AE37" s="123">
        <v>580999.38</v>
      </c>
      <c r="AF37" s="123">
        <v>844081.26</v>
      </c>
      <c r="AG37" s="123">
        <v>860147.01</v>
      </c>
      <c r="AH37" s="123">
        <v>915389.47</v>
      </c>
      <c r="AI37" s="123">
        <v>831787.89</v>
      </c>
      <c r="AJ37" s="123">
        <v>713698.44000000006</v>
      </c>
      <c r="AK37" s="123">
        <v>584831.73</v>
      </c>
      <c r="AL37" s="123">
        <v>690901.4</v>
      </c>
      <c r="AM37" s="123">
        <v>673687.55</v>
      </c>
      <c r="AN37" s="123">
        <v>619351.86</v>
      </c>
      <c r="AO37" s="123">
        <v>510771.5</v>
      </c>
      <c r="AP37" s="154">
        <v>849052.25666666683</v>
      </c>
      <c r="AQ37" s="123">
        <v>710088.94000000006</v>
      </c>
      <c r="AR37" s="123">
        <v>754030.34000000008</v>
      </c>
      <c r="AS37" s="123">
        <v>962574.92</v>
      </c>
      <c r="AT37" s="123">
        <v>966097.19</v>
      </c>
      <c r="AU37" s="123">
        <v>1008701.55</v>
      </c>
      <c r="AV37" s="123">
        <v>1114006.43</v>
      </c>
      <c r="AW37" s="123">
        <v>1091011.9200000002</v>
      </c>
      <c r="AX37" s="123">
        <v>901235.67999999993</v>
      </c>
      <c r="AY37" s="123">
        <v>773592.57000000007</v>
      </c>
      <c r="AZ37" s="123">
        <v>745798.52</v>
      </c>
      <c r="BA37" s="123">
        <v>606962.05000000005</v>
      </c>
      <c r="BB37" s="123">
        <v>554526.97</v>
      </c>
      <c r="BC37" s="123">
        <v>690733.63</v>
      </c>
      <c r="BD37" s="123">
        <v>735197.61</v>
      </c>
      <c r="BE37" s="123">
        <v>802773.95000000007</v>
      </c>
      <c r="BF37" s="123">
        <v>853254.39</v>
      </c>
      <c r="BG37" s="123">
        <v>789712.46</v>
      </c>
      <c r="BH37" s="123">
        <v>651196.89</v>
      </c>
      <c r="BI37" s="123">
        <v>759381.19000000006</v>
      </c>
      <c r="BJ37" s="123">
        <v>659470.74</v>
      </c>
      <c r="BK37" s="123">
        <v>648591.59</v>
      </c>
      <c r="BL37" s="123">
        <v>641318.15</v>
      </c>
      <c r="BM37" s="123">
        <v>546454.03</v>
      </c>
      <c r="BN37" s="123">
        <v>499189.29999999993</v>
      </c>
      <c r="BO37" s="37">
        <v>689772.82750000001</v>
      </c>
      <c r="BP37" s="123">
        <v>645506.09</v>
      </c>
      <c r="BQ37" s="123">
        <v>745259.37</v>
      </c>
      <c r="BR37" s="123">
        <v>909687.96</v>
      </c>
      <c r="BS37" s="123">
        <v>1062903.1299999999</v>
      </c>
      <c r="BT37" s="123">
        <v>923806.8</v>
      </c>
      <c r="BU37" s="123">
        <v>877417.83</v>
      </c>
      <c r="BV37" s="123">
        <v>919042.75</v>
      </c>
      <c r="BW37" s="123">
        <v>1011525.61</v>
      </c>
      <c r="BX37" s="123">
        <v>1019408.09</v>
      </c>
      <c r="BY37" s="123">
        <v>974349.73999999987</v>
      </c>
      <c r="BZ37" s="123">
        <v>837652.47</v>
      </c>
      <c r="CA37" s="123">
        <v>908341.08000000007</v>
      </c>
      <c r="CB37" s="37">
        <v>902908.41</v>
      </c>
      <c r="CC37" s="123">
        <v>959225.95</v>
      </c>
      <c r="CD37" s="123">
        <v>1015159.23</v>
      </c>
      <c r="CE37" s="123">
        <v>1177481.1900000002</v>
      </c>
      <c r="CF37" s="123">
        <v>1099929.3</v>
      </c>
      <c r="CG37" s="123">
        <v>920249.8600000001</v>
      </c>
      <c r="CH37" s="123">
        <v>1189326.46</v>
      </c>
      <c r="CI37" s="123">
        <v>1016024.0599999999</v>
      </c>
      <c r="CJ37" s="123">
        <v>1271415.57</v>
      </c>
      <c r="CK37" s="123">
        <v>1471630.55</v>
      </c>
      <c r="CL37" s="123">
        <v>1158999.9200000002</v>
      </c>
      <c r="CM37" s="123">
        <v>968917.27999999991</v>
      </c>
      <c r="CN37" s="123">
        <v>803547.22</v>
      </c>
      <c r="CO37" s="37">
        <v>1087658.8825000001</v>
      </c>
      <c r="CP37" s="123">
        <v>1207114.1300000001</v>
      </c>
      <c r="CQ37" s="123">
        <v>1374575.6800000002</v>
      </c>
      <c r="CR37" s="123">
        <v>1775238.12</v>
      </c>
      <c r="CS37" s="123">
        <v>1514598.23</v>
      </c>
      <c r="CT37" s="123">
        <v>1738741.22</v>
      </c>
      <c r="CU37" s="123">
        <v>1611732.54</v>
      </c>
      <c r="CV37" s="123">
        <v>1229926.6000000001</v>
      </c>
      <c r="CW37" s="123">
        <v>851953.19</v>
      </c>
      <c r="CX37" s="123">
        <v>751161.02</v>
      </c>
      <c r="CY37" s="123">
        <v>861110.41</v>
      </c>
      <c r="CZ37" s="123">
        <v>740217.30999999994</v>
      </c>
      <c r="DA37" s="123">
        <v>670038.41999999993</v>
      </c>
      <c r="DB37" s="37">
        <v>1193867.2391666665</v>
      </c>
      <c r="DC37" s="123">
        <v>979214.67999999993</v>
      </c>
      <c r="DD37" s="123">
        <v>1046104.34</v>
      </c>
      <c r="DE37" s="123">
        <v>1174392.7799999998</v>
      </c>
      <c r="DF37" s="123">
        <v>940576.16</v>
      </c>
      <c r="DG37" s="123">
        <v>1060044.04</v>
      </c>
      <c r="DH37" s="123">
        <v>1005886.26</v>
      </c>
      <c r="DI37" s="123">
        <v>813148.37</v>
      </c>
      <c r="DJ37" s="123">
        <f>SUM(DJ34:DJ36)</f>
        <v>707457.86</v>
      </c>
      <c r="DK37" s="37">
        <f t="shared" si="5"/>
        <v>965853.06125000003</v>
      </c>
      <c r="DL37" s="27"/>
    </row>
    <row r="38" spans="1:124" s="13" customFormat="1" ht="24.6" customHeight="1" thickTop="1" thickBot="1" x14ac:dyDescent="0.3">
      <c r="A38" s="94" t="s">
        <v>18</v>
      </c>
      <c r="B38" s="95"/>
      <c r="C38" s="97">
        <v>4456201.9758333331</v>
      </c>
      <c r="D38" s="96">
        <v>4658179.0199999996</v>
      </c>
      <c r="E38" s="96">
        <v>4129105.64</v>
      </c>
      <c r="F38" s="96">
        <v>4581721.1399999997</v>
      </c>
      <c r="G38" s="96">
        <v>4743347.4800000004</v>
      </c>
      <c r="H38" s="96">
        <v>4682464.6399999997</v>
      </c>
      <c r="I38" s="96">
        <v>4921876.12</v>
      </c>
      <c r="J38" s="96">
        <v>5083069</v>
      </c>
      <c r="K38" s="96">
        <v>4282944.0600000005</v>
      </c>
      <c r="L38" s="96">
        <v>4283443.62</v>
      </c>
      <c r="M38" s="96">
        <v>4360682.87</v>
      </c>
      <c r="N38" s="96">
        <v>3858048.1799999997</v>
      </c>
      <c r="O38" s="96">
        <v>3889541.9400000004</v>
      </c>
      <c r="P38" s="97">
        <v>3976676.8825000003</v>
      </c>
      <c r="Q38" s="96">
        <v>3863686.3999999994</v>
      </c>
      <c r="R38" s="96">
        <v>3801450.19</v>
      </c>
      <c r="S38" s="124">
        <v>4286325.9800000004</v>
      </c>
      <c r="T38" s="124">
        <v>4221681.3100000005</v>
      </c>
      <c r="U38" s="124">
        <v>4076044.2699999996</v>
      </c>
      <c r="V38" s="124">
        <v>4319264.93</v>
      </c>
      <c r="W38" s="124">
        <v>3849873.04</v>
      </c>
      <c r="X38" s="124">
        <v>4251530.7799999993</v>
      </c>
      <c r="Y38" s="124">
        <v>4043804.91</v>
      </c>
      <c r="Z38" s="124">
        <v>4035927.6999999993</v>
      </c>
      <c r="AA38" s="124">
        <v>3670150.17</v>
      </c>
      <c r="AB38" s="124">
        <v>3300382.91</v>
      </c>
      <c r="AC38" s="97">
        <v>4250672.8100000005</v>
      </c>
      <c r="AD38" s="124">
        <v>3726085.6</v>
      </c>
      <c r="AE38" s="124">
        <v>3655373.77</v>
      </c>
      <c r="AF38" s="124">
        <v>4511288.78</v>
      </c>
      <c r="AG38" s="124">
        <v>3944059.1799999997</v>
      </c>
      <c r="AH38" s="124">
        <v>4456117.88</v>
      </c>
      <c r="AI38" s="124">
        <v>4717738.99</v>
      </c>
      <c r="AJ38" s="124">
        <v>4173733.81</v>
      </c>
      <c r="AK38" s="124">
        <v>3552590.03</v>
      </c>
      <c r="AL38" s="124">
        <v>4999044.25</v>
      </c>
      <c r="AM38" s="124">
        <v>4967963.5200000005</v>
      </c>
      <c r="AN38" s="124">
        <v>4404918.4000000004</v>
      </c>
      <c r="AO38" s="124">
        <v>3899159.5100000002</v>
      </c>
      <c r="AP38" s="156">
        <f t="shared" ref="AP38:BB38" si="8">AP27+AP33+AP37</f>
        <v>5122889.2841666667</v>
      </c>
      <c r="AQ38" s="124">
        <f t="shared" si="8"/>
        <v>4749400.99</v>
      </c>
      <c r="AR38" s="124">
        <f t="shared" si="8"/>
        <v>4254479.45</v>
      </c>
      <c r="AS38" s="124">
        <f t="shared" si="8"/>
        <v>5450427.0999999996</v>
      </c>
      <c r="AT38" s="124">
        <f t="shared" si="8"/>
        <v>5516660.5099999998</v>
      </c>
      <c r="AU38" s="124">
        <f t="shared" si="8"/>
        <v>5708259.8099999996</v>
      </c>
      <c r="AV38" s="124">
        <f t="shared" si="8"/>
        <v>5947035.1699999999</v>
      </c>
      <c r="AW38" s="124">
        <f t="shared" si="8"/>
        <v>5784348.6899999995</v>
      </c>
      <c r="AX38" s="124">
        <f t="shared" si="8"/>
        <v>5329012.91</v>
      </c>
      <c r="AY38" s="124">
        <f t="shared" si="8"/>
        <v>4859220.7200000007</v>
      </c>
      <c r="AZ38" s="124">
        <f t="shared" si="8"/>
        <v>5403055.1600000001</v>
      </c>
      <c r="BA38" s="124">
        <f t="shared" si="8"/>
        <v>4467577.66</v>
      </c>
      <c r="BB38" s="124">
        <f t="shared" si="8"/>
        <v>4005193.24</v>
      </c>
      <c r="BC38" s="124">
        <f t="shared" ref="BC38:BM38" si="9">BC27+BC33+BC37</f>
        <v>4931848.47</v>
      </c>
      <c r="BD38" s="124">
        <f t="shared" si="9"/>
        <v>4394984.74</v>
      </c>
      <c r="BE38" s="124">
        <f t="shared" si="9"/>
        <v>4798656.67</v>
      </c>
      <c r="BF38" s="124">
        <f t="shared" si="9"/>
        <v>5290372.3999999994</v>
      </c>
      <c r="BG38" s="124">
        <f t="shared" si="9"/>
        <v>5450490.0099999998</v>
      </c>
      <c r="BH38" s="124">
        <f t="shared" si="9"/>
        <v>4691533.0599999996</v>
      </c>
      <c r="BI38" s="124">
        <f t="shared" si="9"/>
        <v>4858225.6399999997</v>
      </c>
      <c r="BJ38" s="124">
        <f t="shared" si="9"/>
        <v>4471219.07</v>
      </c>
      <c r="BK38" s="124">
        <f t="shared" si="9"/>
        <v>4740245.33</v>
      </c>
      <c r="BL38" s="124">
        <f t="shared" si="9"/>
        <v>5046214.1900000004</v>
      </c>
      <c r="BM38" s="124">
        <f t="shared" si="9"/>
        <v>4160134.3600000003</v>
      </c>
      <c r="BN38" s="124">
        <v>4144795.7799999993</v>
      </c>
      <c r="BO38" s="97">
        <v>4748226.6433333326</v>
      </c>
      <c r="BP38" s="124">
        <v>5031910.6999999993</v>
      </c>
      <c r="BQ38" s="124">
        <v>4409954.1100000003</v>
      </c>
      <c r="BR38" s="124">
        <v>5343358.46</v>
      </c>
      <c r="BS38" s="124">
        <v>4584402.04</v>
      </c>
      <c r="BT38" s="124">
        <v>4308186.96</v>
      </c>
      <c r="BU38" s="124">
        <v>4903668.5999999996</v>
      </c>
      <c r="BV38" s="124">
        <v>5732664.9399999995</v>
      </c>
      <c r="BW38" s="124">
        <v>5811446.4200000009</v>
      </c>
      <c r="BX38" s="124">
        <v>5980441.5999999996</v>
      </c>
      <c r="BY38" s="124">
        <v>6105490.8399999999</v>
      </c>
      <c r="BZ38" s="124">
        <v>5279076.3199999994</v>
      </c>
      <c r="CA38" s="124">
        <v>5268258.5</v>
      </c>
      <c r="CB38" s="97">
        <v>5229904.9575000005</v>
      </c>
      <c r="CC38" s="124">
        <v>5652678.5300000003</v>
      </c>
      <c r="CD38" s="124">
        <v>5116263.2100000009</v>
      </c>
      <c r="CE38" s="124">
        <v>6622730.0500000007</v>
      </c>
      <c r="CF38" s="124">
        <v>6973075.29</v>
      </c>
      <c r="CG38" s="124">
        <v>6247305.7199999997</v>
      </c>
      <c r="CH38" s="124">
        <v>6961538.2499999991</v>
      </c>
      <c r="CI38" s="124">
        <v>7142700.3999999994</v>
      </c>
      <c r="CJ38" s="124">
        <v>7221142.3400000008</v>
      </c>
      <c r="CK38" s="124">
        <v>7460250.3700000001</v>
      </c>
      <c r="CL38" s="124">
        <v>7185982.3599999994</v>
      </c>
      <c r="CM38" s="124">
        <v>6972761.1299999999</v>
      </c>
      <c r="CN38" s="124">
        <v>6606354.5499999998</v>
      </c>
      <c r="CO38" s="97">
        <v>6680231.8499999987</v>
      </c>
      <c r="CP38" s="124">
        <v>7342418.3899999997</v>
      </c>
      <c r="CQ38" s="124">
        <v>7082829.6999999993</v>
      </c>
      <c r="CR38" s="124">
        <v>9130370.3300000001</v>
      </c>
      <c r="CS38" s="124">
        <v>8585239.3000000007</v>
      </c>
      <c r="CT38" s="124">
        <v>8515043.0700000003</v>
      </c>
      <c r="CU38" s="124">
        <v>8384489.0300000003</v>
      </c>
      <c r="CV38" s="124">
        <v>7072006.1799999997</v>
      </c>
      <c r="CW38" s="124">
        <v>6850223.6899999995</v>
      </c>
      <c r="CX38" s="124">
        <v>5951099.2300000004</v>
      </c>
      <c r="CY38" s="124">
        <v>6185313.6200000001</v>
      </c>
      <c r="CZ38" s="124">
        <v>5432547.7999999998</v>
      </c>
      <c r="DA38" s="124">
        <v>5032778.0600000005</v>
      </c>
      <c r="DB38" s="97">
        <v>7130363.2000000002</v>
      </c>
      <c r="DC38" s="124">
        <v>5804764.9399999995</v>
      </c>
      <c r="DD38" s="124">
        <v>5205053.42</v>
      </c>
      <c r="DE38" s="124">
        <v>6028942.1500000004</v>
      </c>
      <c r="DF38" s="124">
        <v>4847751.12</v>
      </c>
      <c r="DG38" s="124">
        <v>5096522.7300000004</v>
      </c>
      <c r="DH38" s="124">
        <v>5207269.76</v>
      </c>
      <c r="DI38" s="124">
        <v>4567167.63</v>
      </c>
      <c r="DJ38" s="124">
        <f>DJ27+DJ33+DJ37</f>
        <v>5175211.5100000007</v>
      </c>
      <c r="DK38" s="97">
        <f t="shared" si="5"/>
        <v>5241585.4074999997</v>
      </c>
      <c r="DL38" s="27"/>
    </row>
    <row r="39" spans="1:124" ht="15" customHeight="1" thickTop="1" x14ac:dyDescent="0.25">
      <c r="A39" s="28" t="s">
        <v>41</v>
      </c>
      <c r="B39" s="28"/>
      <c r="C39" s="4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47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4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57"/>
      <c r="AQ39" s="24"/>
      <c r="AR39" s="24"/>
      <c r="AS39" s="28" t="s">
        <v>58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47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47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47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47"/>
      <c r="DC39" s="24"/>
      <c r="DD39" s="24"/>
      <c r="DE39" s="24"/>
      <c r="DF39" s="24"/>
      <c r="DG39" s="24"/>
      <c r="DH39" s="24"/>
      <c r="DI39" s="24"/>
      <c r="DJ39" s="24"/>
      <c r="DK39" s="47"/>
      <c r="DL39" s="27"/>
    </row>
    <row r="40" spans="1:124" ht="13.8" thickBot="1" x14ac:dyDescent="0.3">
      <c r="P40" s="30"/>
      <c r="DL40" s="27"/>
    </row>
    <row r="41" spans="1:124" s="46" customFormat="1" ht="15" customHeight="1" thickBot="1" x14ac:dyDescent="0.3">
      <c r="A41" s="65" t="s">
        <v>0</v>
      </c>
      <c r="B41" s="134" t="s">
        <v>1</v>
      </c>
      <c r="C41" s="136" t="s">
        <v>45</v>
      </c>
      <c r="D41" s="135">
        <v>42005</v>
      </c>
      <c r="E41" s="137">
        <v>42036</v>
      </c>
      <c r="F41" s="137">
        <v>42064</v>
      </c>
      <c r="G41" s="137">
        <v>42095</v>
      </c>
      <c r="H41" s="137">
        <v>42125</v>
      </c>
      <c r="I41" s="137">
        <v>42156</v>
      </c>
      <c r="J41" s="137">
        <f>+J23</f>
        <v>42186</v>
      </c>
      <c r="K41" s="137">
        <v>42217</v>
      </c>
      <c r="L41" s="137">
        <v>42248</v>
      </c>
      <c r="M41" s="137">
        <v>42278</v>
      </c>
      <c r="N41" s="137">
        <v>42309</v>
      </c>
      <c r="O41" s="137">
        <v>42339</v>
      </c>
      <c r="P41" s="136" t="s">
        <v>47</v>
      </c>
      <c r="Q41" s="137">
        <v>42370</v>
      </c>
      <c r="R41" s="137">
        <v>42401</v>
      </c>
      <c r="S41" s="137">
        <v>42430</v>
      </c>
      <c r="T41" s="137">
        <v>42461</v>
      </c>
      <c r="U41" s="137">
        <v>42491</v>
      </c>
      <c r="V41" s="137">
        <v>42522</v>
      </c>
      <c r="W41" s="137">
        <v>42552</v>
      </c>
      <c r="X41" s="137">
        <v>42583</v>
      </c>
      <c r="Y41" s="137">
        <v>42614</v>
      </c>
      <c r="Z41" s="137">
        <v>42644</v>
      </c>
      <c r="AA41" s="137">
        <v>42675</v>
      </c>
      <c r="AB41" s="137">
        <v>42705</v>
      </c>
      <c r="AC41" s="136" t="s">
        <v>48</v>
      </c>
      <c r="AD41" s="137">
        <v>42736</v>
      </c>
      <c r="AE41" s="137">
        <v>42767</v>
      </c>
      <c r="AF41" s="137">
        <v>42795</v>
      </c>
      <c r="AG41" s="137">
        <v>42826</v>
      </c>
      <c r="AH41" s="137">
        <v>42856</v>
      </c>
      <c r="AI41" s="137">
        <v>42887</v>
      </c>
      <c r="AJ41" s="137">
        <v>42917</v>
      </c>
      <c r="AK41" s="137">
        <v>42948</v>
      </c>
      <c r="AL41" s="137">
        <v>42979</v>
      </c>
      <c r="AM41" s="137">
        <v>43009</v>
      </c>
      <c r="AN41" s="137">
        <v>43040</v>
      </c>
      <c r="AO41" s="137">
        <v>43070</v>
      </c>
      <c r="AP41" s="143" t="s">
        <v>52</v>
      </c>
      <c r="AQ41" s="137">
        <v>43101</v>
      </c>
      <c r="AR41" s="137">
        <v>43132</v>
      </c>
      <c r="AS41" s="137">
        <v>43160</v>
      </c>
      <c r="AT41" s="137">
        <v>43191</v>
      </c>
      <c r="AU41" s="137">
        <v>43221</v>
      </c>
      <c r="AV41" s="137">
        <v>43252</v>
      </c>
      <c r="AW41" s="137">
        <v>43282</v>
      </c>
      <c r="AX41" s="137">
        <v>43313</v>
      </c>
      <c r="AY41" s="137">
        <v>43344</v>
      </c>
      <c r="AZ41" s="137">
        <v>43374</v>
      </c>
      <c r="BA41" s="137">
        <v>43405</v>
      </c>
      <c r="BB41" s="137">
        <v>43435</v>
      </c>
      <c r="BC41" s="137">
        <v>43466</v>
      </c>
      <c r="BD41" s="137">
        <v>43497</v>
      </c>
      <c r="BE41" s="137">
        <v>43525</v>
      </c>
      <c r="BF41" s="137">
        <v>43556</v>
      </c>
      <c r="BG41" s="137">
        <v>43586</v>
      </c>
      <c r="BH41" s="137">
        <v>43617</v>
      </c>
      <c r="BI41" s="137">
        <v>43647</v>
      </c>
      <c r="BJ41" s="137">
        <v>43678</v>
      </c>
      <c r="BK41" s="137">
        <v>43709</v>
      </c>
      <c r="BL41" s="137">
        <v>43739</v>
      </c>
      <c r="BM41" s="137">
        <v>43770</v>
      </c>
      <c r="BN41" s="137">
        <v>43800</v>
      </c>
      <c r="BO41" s="136" t="s">
        <v>53</v>
      </c>
      <c r="BP41" s="137">
        <v>43831</v>
      </c>
      <c r="BQ41" s="137">
        <v>43862</v>
      </c>
      <c r="BR41" s="137">
        <v>43891</v>
      </c>
      <c r="BS41" s="137">
        <v>43922</v>
      </c>
      <c r="BT41" s="137">
        <v>43952</v>
      </c>
      <c r="BU41" s="137">
        <v>43983</v>
      </c>
      <c r="BV41" s="137">
        <v>44013</v>
      </c>
      <c r="BW41" s="137">
        <v>44044</v>
      </c>
      <c r="BX41" s="137">
        <v>44075</v>
      </c>
      <c r="BY41" s="137">
        <v>44105</v>
      </c>
      <c r="BZ41" s="137">
        <v>44136</v>
      </c>
      <c r="CA41" s="137">
        <v>44166</v>
      </c>
      <c r="CB41" s="136" t="s">
        <v>60</v>
      </c>
      <c r="CC41" s="137">
        <v>44197</v>
      </c>
      <c r="CD41" s="137">
        <v>44228</v>
      </c>
      <c r="CE41" s="137">
        <v>44256</v>
      </c>
      <c r="CF41" s="137">
        <v>44287</v>
      </c>
      <c r="CG41" s="137">
        <v>44317</v>
      </c>
      <c r="CH41" s="137">
        <v>44348</v>
      </c>
      <c r="CI41" s="137">
        <v>44378</v>
      </c>
      <c r="CJ41" s="137">
        <v>44409</v>
      </c>
      <c r="CK41" s="137">
        <v>44440</v>
      </c>
      <c r="CL41" s="137">
        <v>44470</v>
      </c>
      <c r="CM41" s="137">
        <v>44501</v>
      </c>
      <c r="CN41" s="137">
        <v>44531</v>
      </c>
      <c r="CO41" s="136" t="s">
        <v>63</v>
      </c>
      <c r="CP41" s="137">
        <v>44562</v>
      </c>
      <c r="CQ41" s="137">
        <v>44593</v>
      </c>
      <c r="CR41" s="137">
        <v>44621</v>
      </c>
      <c r="CS41" s="137">
        <v>44652</v>
      </c>
      <c r="CT41" s="137">
        <v>44682</v>
      </c>
      <c r="CU41" s="137">
        <v>44713</v>
      </c>
      <c r="CV41" s="137">
        <v>44743</v>
      </c>
      <c r="CW41" s="137">
        <v>44774</v>
      </c>
      <c r="CX41" s="137">
        <v>44805</v>
      </c>
      <c r="CY41" s="137">
        <v>44835</v>
      </c>
      <c r="CZ41" s="137">
        <v>44866</v>
      </c>
      <c r="DA41" s="137">
        <v>44896</v>
      </c>
      <c r="DB41" s="136" t="s">
        <v>64</v>
      </c>
      <c r="DC41" s="137">
        <v>44927</v>
      </c>
      <c r="DD41" s="137">
        <v>44958</v>
      </c>
      <c r="DE41" s="137">
        <v>44986</v>
      </c>
      <c r="DF41" s="137">
        <v>45017</v>
      </c>
      <c r="DG41" s="137">
        <v>45047</v>
      </c>
      <c r="DH41" s="137">
        <v>45078</v>
      </c>
      <c r="DI41" s="137">
        <v>45108</v>
      </c>
      <c r="DJ41" s="137">
        <f>+DJ5</f>
        <v>45139</v>
      </c>
      <c r="DK41" s="136" t="str">
        <f>+DK5</f>
        <v>2023AVG</v>
      </c>
      <c r="DL41" s="27"/>
      <c r="DM41" s="29"/>
      <c r="DN41" s="29"/>
      <c r="DO41" s="29"/>
      <c r="DP41" s="29"/>
      <c r="DQ41" s="29"/>
      <c r="DR41" s="29"/>
      <c r="DS41" s="29"/>
      <c r="DT41" s="29"/>
    </row>
    <row r="42" spans="1:124" s="7" customFormat="1" ht="15" customHeight="1" x14ac:dyDescent="0.25">
      <c r="A42" s="89"/>
      <c r="B42" s="76" t="s">
        <v>2</v>
      </c>
      <c r="C42" s="33">
        <v>5.8281650111601442</v>
      </c>
      <c r="D42" s="20">
        <v>5.9844711178500711</v>
      </c>
      <c r="E42" s="55">
        <v>5.8877145883942186</v>
      </c>
      <c r="F42" s="55">
        <v>6.1153832997928497</v>
      </c>
      <c r="G42" s="55">
        <v>6.040688336303722</v>
      </c>
      <c r="H42" s="55">
        <v>6.1285247216591454</v>
      </c>
      <c r="I42" s="55">
        <v>6.1913322716896824</v>
      </c>
      <c r="J42" s="55">
        <v>5.8919630187412864</v>
      </c>
      <c r="K42" s="55">
        <v>5.3871973650063572</v>
      </c>
      <c r="L42" s="55">
        <v>5.7624348453915131</v>
      </c>
      <c r="M42" s="55">
        <v>5.2236713678542976</v>
      </c>
      <c r="N42" s="55">
        <v>5.7223344055996428</v>
      </c>
      <c r="O42" s="55">
        <v>5.6022647956389449</v>
      </c>
      <c r="P42" s="33">
        <v>5.3965670163450863</v>
      </c>
      <c r="Q42" s="55">
        <v>5.2157266982807302</v>
      </c>
      <c r="R42" s="55">
        <v>5.2786880417473494</v>
      </c>
      <c r="S42" s="55">
        <v>5.177141128020911</v>
      </c>
      <c r="T42" s="55">
        <v>5.2927227660431004</v>
      </c>
      <c r="U42" s="55">
        <v>5.4681642093983696</v>
      </c>
      <c r="V42" s="55">
        <v>5.6964807601221796</v>
      </c>
      <c r="W42" s="55">
        <v>5.4558383901057503</v>
      </c>
      <c r="X42" s="55">
        <v>5.5247056122942109</v>
      </c>
      <c r="Y42" s="55">
        <v>5.3520613179999597</v>
      </c>
      <c r="Z42" s="55">
        <v>5.2968269704973689</v>
      </c>
      <c r="AA42" s="55">
        <v>5.7378129612986735</v>
      </c>
      <c r="AB42" s="55">
        <v>5.299255445812463</v>
      </c>
      <c r="AC42" s="111">
        <v>5.8779012162651831</v>
      </c>
      <c r="AD42" s="55">
        <v>5.8620298545896645</v>
      </c>
      <c r="AE42" s="55">
        <v>5.5233204027353748</v>
      </c>
      <c r="AF42" s="55">
        <v>5.7539986697270038</v>
      </c>
      <c r="AG42" s="55">
        <v>5.5812103158356354</v>
      </c>
      <c r="AH42" s="55">
        <v>5.6583769612683446</v>
      </c>
      <c r="AI42" s="55">
        <v>5.9005083796000504</v>
      </c>
      <c r="AJ42" s="55">
        <v>5.8083548783068313</v>
      </c>
      <c r="AK42" s="55">
        <v>5.4993925220287201</v>
      </c>
      <c r="AL42" s="55">
        <v>6.2798313517935629</v>
      </c>
      <c r="AM42" s="55">
        <v>6.0410949195549808</v>
      </c>
      <c r="AN42" s="55">
        <v>6.3196874780389543</v>
      </c>
      <c r="AO42" s="55">
        <v>6.236108639808597</v>
      </c>
      <c r="AP42" s="158">
        <v>7.1287243857111866</v>
      </c>
      <c r="AQ42" s="55">
        <v>6.6270420603009237</v>
      </c>
      <c r="AR42" s="55">
        <v>6.686128456068487</v>
      </c>
      <c r="AS42" s="55">
        <v>7.7070418486532413</v>
      </c>
      <c r="AT42" s="55">
        <v>7.5112304319457781</v>
      </c>
      <c r="AU42" s="55">
        <v>7.5205872577910258</v>
      </c>
      <c r="AV42" s="55">
        <v>7.7733244452758363</v>
      </c>
      <c r="AW42" s="55">
        <v>7.6966388863771122</v>
      </c>
      <c r="AX42" s="55">
        <v>6.5725288997772902</v>
      </c>
      <c r="AY42" s="55">
        <v>6.7005063142371455</v>
      </c>
      <c r="AZ42" s="55">
        <v>6.8815658799164643</v>
      </c>
      <c r="BA42" s="55">
        <v>6.8867898365996494</v>
      </c>
      <c r="BB42" s="55">
        <v>6.7717332808771928</v>
      </c>
      <c r="BC42" s="55">
        <v>6.3850013670052341</v>
      </c>
      <c r="BD42" s="55">
        <v>6.4567285845473776</v>
      </c>
      <c r="BE42" s="55">
        <v>6.5826139915901791</v>
      </c>
      <c r="BF42" s="55">
        <v>6.8283169415784624</v>
      </c>
      <c r="BG42" s="55">
        <v>6.9208765472627647</v>
      </c>
      <c r="BH42" s="55">
        <v>6.7101137151843027</v>
      </c>
      <c r="BI42" s="55">
        <v>6.6217644465546783</v>
      </c>
      <c r="BJ42" s="55">
        <v>5.9157606469332578</v>
      </c>
      <c r="BK42" s="55">
        <v>6.0244983948635635</v>
      </c>
      <c r="BL42" s="55">
        <v>5.7978129463659833</v>
      </c>
      <c r="BM42" s="55">
        <v>5.6195565946557178</v>
      </c>
      <c r="BN42" s="55">
        <v>5.3955997054992935</v>
      </c>
      <c r="BO42" s="111">
        <v>6.2754026473332791</v>
      </c>
      <c r="BP42" s="55">
        <v>5.5731095362492153</v>
      </c>
      <c r="BQ42" s="55">
        <v>5.3479695416634305</v>
      </c>
      <c r="BR42" s="55">
        <v>5.4702271304783503</v>
      </c>
      <c r="BS42" s="55">
        <v>5.1422818580763021</v>
      </c>
      <c r="BT42" s="55">
        <v>5.0747705124204838</v>
      </c>
      <c r="BU42" s="55">
        <v>5.127498754543061</v>
      </c>
      <c r="BV42" s="55">
        <v>5.6141777639945243</v>
      </c>
      <c r="BW42" s="55">
        <v>5.7068300103531211</v>
      </c>
      <c r="BX42" s="55">
        <v>6.2134791089210548</v>
      </c>
      <c r="BY42" s="55">
        <v>6.3074145687343695</v>
      </c>
      <c r="BZ42" s="55">
        <v>6.4926911495860908</v>
      </c>
      <c r="CA42" s="55">
        <v>6.3627517963867621</v>
      </c>
      <c r="CB42" s="111">
        <v>5.6645987895076928</v>
      </c>
      <c r="CC42" s="55">
        <v>6.255403890633028</v>
      </c>
      <c r="CD42" s="55">
        <v>6.6959720349626091</v>
      </c>
      <c r="CE42" s="55">
        <v>7.541710451743926</v>
      </c>
      <c r="CF42" s="55">
        <v>7.490299783322742</v>
      </c>
      <c r="CG42" s="55">
        <v>7.4965605738321228</v>
      </c>
      <c r="CH42" s="55">
        <v>7.4489417565160112</v>
      </c>
      <c r="CI42" s="55">
        <v>8.1515269172103952</v>
      </c>
      <c r="CJ42" s="55">
        <v>7.894012778666994</v>
      </c>
      <c r="CK42" s="55">
        <v>7.721566202044035</v>
      </c>
      <c r="CL42" s="55">
        <v>8.1624535172389621</v>
      </c>
      <c r="CM42" s="55">
        <v>7.8677823757151835</v>
      </c>
      <c r="CN42" s="55">
        <v>7.8364675954466305</v>
      </c>
      <c r="CO42" s="111">
        <v>7.530168951531711</v>
      </c>
      <c r="CP42" s="55">
        <v>8.4954787816646125</v>
      </c>
      <c r="CQ42" s="55">
        <v>8.4750073611753951</v>
      </c>
      <c r="CR42" s="55">
        <v>8.6883325722150939</v>
      </c>
      <c r="CS42" s="55">
        <v>9.3165224352471903</v>
      </c>
      <c r="CT42" s="55">
        <v>9.2082246706488604</v>
      </c>
      <c r="CU42" s="55">
        <v>8.4053004703142342</v>
      </c>
      <c r="CV42" s="55">
        <v>8.3002086128846013</v>
      </c>
      <c r="CW42" s="55">
        <v>7.8069094348316099</v>
      </c>
      <c r="CX42" s="55">
        <v>7.3010328947818097</v>
      </c>
      <c r="CY42" s="55">
        <v>7.1935689168098813</v>
      </c>
      <c r="CZ42" s="55">
        <v>7.0284913535389499</v>
      </c>
      <c r="DA42" s="55">
        <v>6.5905490415393588</v>
      </c>
      <c r="DB42" s="111">
        <v>8.1244349954963955</v>
      </c>
      <c r="DC42" s="55">
        <v>6.8390310824345404</v>
      </c>
      <c r="DD42" s="55">
        <v>6.8176850157621631</v>
      </c>
      <c r="DE42" s="55">
        <v>6.4004108823273436</v>
      </c>
      <c r="DF42" s="55">
        <v>6.6068367288237271</v>
      </c>
      <c r="DG42" s="55">
        <v>6.0903720382851585</v>
      </c>
      <c r="DH42" s="55">
        <v>5.7622430201536279</v>
      </c>
      <c r="DI42" s="55">
        <v>5.6718000004338407</v>
      </c>
      <c r="DJ42" s="55">
        <f t="shared" ref="DJ42" si="10">DJ24/DJ6*100</f>
        <v>5.8763409982441388</v>
      </c>
      <c r="DK42" s="111">
        <f>DK24/DK6*100</f>
        <v>6.2613435479489059</v>
      </c>
      <c r="DL42" s="27"/>
    </row>
    <row r="43" spans="1:124" s="7" customFormat="1" ht="15" customHeight="1" x14ac:dyDescent="0.25">
      <c r="A43" s="90" t="s">
        <v>3</v>
      </c>
      <c r="B43" s="77" t="s">
        <v>4</v>
      </c>
      <c r="C43" s="34">
        <v>6.0104645682262365</v>
      </c>
      <c r="D43" s="9">
        <v>6.0493149746045987</v>
      </c>
      <c r="E43" s="56">
        <v>5.7134023884898566</v>
      </c>
      <c r="F43" s="56">
        <v>5.9847370347002053</v>
      </c>
      <c r="G43" s="56">
        <v>6.0647824498724976</v>
      </c>
      <c r="H43" s="56">
        <v>6.1223712615407742</v>
      </c>
      <c r="I43" s="56">
        <v>6.5672025600198918</v>
      </c>
      <c r="J43" s="56">
        <v>6.6031557387545332</v>
      </c>
      <c r="K43" s="56">
        <v>6.0400919111959794</v>
      </c>
      <c r="L43" s="56">
        <v>5.8727929672418515</v>
      </c>
      <c r="M43" s="56">
        <v>5.6082392366752005</v>
      </c>
      <c r="N43" s="56">
        <v>5.9139443546862616</v>
      </c>
      <c r="O43" s="56">
        <v>5.585539940933189</v>
      </c>
      <c r="P43" s="34">
        <v>5.609651410680832</v>
      </c>
      <c r="Q43" s="56">
        <v>5.6712826906537579</v>
      </c>
      <c r="R43" s="56">
        <v>5.2561460239481033</v>
      </c>
      <c r="S43" s="56">
        <v>5.3500561692567343</v>
      </c>
      <c r="T43" s="56">
        <v>5.453592228550189</v>
      </c>
      <c r="U43" s="56">
        <v>5.6621609760132667</v>
      </c>
      <c r="V43" s="56">
        <v>6.0580649873367438</v>
      </c>
      <c r="W43" s="56">
        <v>5.8846108252881582</v>
      </c>
      <c r="X43" s="56">
        <v>5.6161307329744128</v>
      </c>
      <c r="Y43" s="56">
        <v>5.5116917124414684</v>
      </c>
      <c r="Z43" s="56">
        <v>5.7116670793022424</v>
      </c>
      <c r="AA43" s="56">
        <v>5.5343712499550204</v>
      </c>
      <c r="AB43" s="56">
        <v>5.7428790702512442</v>
      </c>
      <c r="AC43" s="112">
        <v>5.7660120924125637</v>
      </c>
      <c r="AD43" s="56">
        <v>5.5631126986936188</v>
      </c>
      <c r="AE43" s="56">
        <v>5.3639198401795571</v>
      </c>
      <c r="AF43" s="56">
        <v>5.5523395761872241</v>
      </c>
      <c r="AG43" s="56">
        <v>5.4947563893054294</v>
      </c>
      <c r="AH43" s="56">
        <v>5.7615661599507035</v>
      </c>
      <c r="AI43" s="56">
        <v>5.960552330009147</v>
      </c>
      <c r="AJ43" s="56">
        <v>5.8074877876577409</v>
      </c>
      <c r="AK43" s="56">
        <v>5.4727197983708713</v>
      </c>
      <c r="AL43" s="56">
        <v>6.0360438102885379</v>
      </c>
      <c r="AM43" s="56">
        <v>6.09073190542808</v>
      </c>
      <c r="AN43" s="56">
        <v>5.863827973201146</v>
      </c>
      <c r="AO43" s="56">
        <v>6.0782219720892785</v>
      </c>
      <c r="AP43" s="159">
        <v>6.6358224586654844</v>
      </c>
      <c r="AQ43" s="56">
        <v>6.1201399012188258</v>
      </c>
      <c r="AR43" s="56">
        <v>6.0759451659078971</v>
      </c>
      <c r="AS43" s="56">
        <v>6.951430442870107</v>
      </c>
      <c r="AT43" s="56">
        <v>6.983116035837984</v>
      </c>
      <c r="AU43" s="56">
        <v>6.9803130012743377</v>
      </c>
      <c r="AV43" s="56">
        <v>7.2396238444611809</v>
      </c>
      <c r="AW43" s="56">
        <v>7.1705475134552579</v>
      </c>
      <c r="AX43" s="56">
        <v>6.5894604535816139</v>
      </c>
      <c r="AY43" s="56">
        <v>6.1018327101086864</v>
      </c>
      <c r="AZ43" s="56">
        <v>6.4322311530603358</v>
      </c>
      <c r="BA43" s="56">
        <v>6.5373391742464717</v>
      </c>
      <c r="BB43" s="56">
        <v>6.2357747734366979</v>
      </c>
      <c r="BC43" s="56">
        <v>6.0943423099942535</v>
      </c>
      <c r="BD43" s="56">
        <v>6.177677238560717</v>
      </c>
      <c r="BE43" s="56">
        <v>6.5458098523012183</v>
      </c>
      <c r="BF43" s="56">
        <v>6.5619142150425773</v>
      </c>
      <c r="BG43" s="56">
        <v>6.556521727379236</v>
      </c>
      <c r="BH43" s="56">
        <v>6.7067144134855869</v>
      </c>
      <c r="BI43" s="56">
        <v>6.60663065065763</v>
      </c>
      <c r="BJ43" s="56">
        <v>6.1291395073172676</v>
      </c>
      <c r="BK43" s="56">
        <v>6.3173310010741464</v>
      </c>
      <c r="BL43" s="56">
        <v>6.0748338909342854</v>
      </c>
      <c r="BM43" s="56">
        <v>5.9935529242107393</v>
      </c>
      <c r="BN43" s="56">
        <v>6.3552523427476899</v>
      </c>
      <c r="BO43" s="112">
        <v>6.3419903771929516</v>
      </c>
      <c r="BP43" s="56">
        <v>6.1226349091754857</v>
      </c>
      <c r="BQ43" s="56">
        <v>5.7888280726130255</v>
      </c>
      <c r="BR43" s="56">
        <v>6.3297448856912801</v>
      </c>
      <c r="BS43" s="56">
        <v>6.4976237163674071</v>
      </c>
      <c r="BT43" s="56">
        <v>6.1662923063691792</v>
      </c>
      <c r="BU43" s="56">
        <v>6.3179390687194497</v>
      </c>
      <c r="BV43" s="56">
        <v>6.6027457485788084</v>
      </c>
      <c r="BW43" s="56">
        <v>7.7402318833021848</v>
      </c>
      <c r="BX43" s="56">
        <v>7.2099993611756394</v>
      </c>
      <c r="BY43" s="56">
        <v>7.7773773892347107</v>
      </c>
      <c r="BZ43" s="56">
        <v>7.7897522556181222</v>
      </c>
      <c r="CA43" s="56">
        <v>7.5832381267749742</v>
      </c>
      <c r="CB43" s="112">
        <v>6.8388828896896348</v>
      </c>
      <c r="CC43" s="56">
        <v>7.3020621916763782</v>
      </c>
      <c r="CD43" s="56">
        <v>7.7399534706332762</v>
      </c>
      <c r="CE43" s="56">
        <v>8.0343383787297089</v>
      </c>
      <c r="CF43" s="56">
        <v>8.6144472382463597</v>
      </c>
      <c r="CG43" s="56">
        <v>8.8977986706189967</v>
      </c>
      <c r="CH43" s="56">
        <v>9.3515548993525783</v>
      </c>
      <c r="CI43" s="56">
        <v>9.8359545163884956</v>
      </c>
      <c r="CJ43" s="56">
        <v>9.3698512846517055</v>
      </c>
      <c r="CK43" s="56">
        <v>9.0613077002287543</v>
      </c>
      <c r="CL43" s="56">
        <v>9.2722171344933333</v>
      </c>
      <c r="CM43" s="56">
        <v>9.474482704782849</v>
      </c>
      <c r="CN43" s="56">
        <v>9.3350799631965238</v>
      </c>
      <c r="CO43" s="112">
        <v>8.8639913477889376</v>
      </c>
      <c r="CP43" s="56">
        <v>9.0719239416121216</v>
      </c>
      <c r="CQ43" s="56">
        <v>9.8195322407349277</v>
      </c>
      <c r="CR43" s="56">
        <v>9.914790552531981</v>
      </c>
      <c r="CS43" s="56">
        <v>10.592611483245088</v>
      </c>
      <c r="CT43" s="56">
        <v>9.999879068287159</v>
      </c>
      <c r="CU43" s="56">
        <v>10.202697643169186</v>
      </c>
      <c r="CV43" s="56">
        <v>10.402749563717252</v>
      </c>
      <c r="CW43" s="56">
        <v>9.5194340678320444</v>
      </c>
      <c r="CX43" s="56">
        <v>8.9294888352786739</v>
      </c>
      <c r="CY43" s="56">
        <v>9.0285321053214567</v>
      </c>
      <c r="CZ43" s="56">
        <v>8.5343476656980535</v>
      </c>
      <c r="DA43" s="56">
        <v>8.8145932437395516</v>
      </c>
      <c r="DB43" s="112">
        <v>9.5977955244562896</v>
      </c>
      <c r="DC43" s="56">
        <v>8.4378155273516704</v>
      </c>
      <c r="DD43" s="56">
        <v>8.161376371531615</v>
      </c>
      <c r="DE43" s="56">
        <v>7.554959080080641</v>
      </c>
      <c r="DF43" s="56">
        <v>7.7297151968107647</v>
      </c>
      <c r="DG43" s="56">
        <v>7.6703530556508124</v>
      </c>
      <c r="DH43" s="56">
        <v>7.7526556215232478</v>
      </c>
      <c r="DI43" s="56">
        <v>7.338632313861142</v>
      </c>
      <c r="DJ43" s="56">
        <f t="shared" ref="DJ43" si="11">DJ25/DJ7*100</f>
        <v>7.3825299822469672</v>
      </c>
      <c r="DK43" s="112">
        <f t="shared" ref="DK43:DK45" si="12">DK25/DK7*100</f>
        <v>7.747186268013218</v>
      </c>
      <c r="DL43" s="27"/>
    </row>
    <row r="44" spans="1:124" s="7" customFormat="1" ht="15" customHeight="1" thickBot="1" x14ac:dyDescent="0.3">
      <c r="A44" s="91"/>
      <c r="B44" s="78" t="s">
        <v>14</v>
      </c>
      <c r="C44" s="60">
        <v>5.4920294747409129</v>
      </c>
      <c r="D44" s="21">
        <v>5.2820410031760163</v>
      </c>
      <c r="E44" s="57">
        <v>6.2580892961114643</v>
      </c>
      <c r="F44" s="57">
        <v>5.4981497915192428</v>
      </c>
      <c r="G44" s="57">
        <v>5.5293897043493914</v>
      </c>
      <c r="H44" s="57">
        <v>5.1693249695975281</v>
      </c>
      <c r="I44" s="57">
        <v>5.7249565185730811</v>
      </c>
      <c r="J44" s="57">
        <v>5.4322460373125585</v>
      </c>
      <c r="K44" s="57">
        <v>5.2361477103861089</v>
      </c>
      <c r="L44" s="57">
        <v>4.8631093197262159</v>
      </c>
      <c r="M44" s="57">
        <v>5.5169755890259937</v>
      </c>
      <c r="N44" s="57">
        <v>5.6040237388078378</v>
      </c>
      <c r="O44" s="57">
        <v>5.7899000183055049</v>
      </c>
      <c r="P44" s="60">
        <v>5.18967603497076</v>
      </c>
      <c r="Q44" s="57">
        <v>4.8141316702530652</v>
      </c>
      <c r="R44" s="57">
        <v>5.2447781656732202</v>
      </c>
      <c r="S44" s="57">
        <v>5.3371837867664462</v>
      </c>
      <c r="T44" s="57">
        <v>5.5738910057598581</v>
      </c>
      <c r="U44" s="57">
        <v>5.0735221807692934</v>
      </c>
      <c r="V44" s="57">
        <v>4.8220971239298942</v>
      </c>
      <c r="W44" s="57">
        <v>4.8939883619662696</v>
      </c>
      <c r="X44" s="57">
        <v>4.95456995752164</v>
      </c>
      <c r="Y44" s="57">
        <v>5.0536021543204743</v>
      </c>
      <c r="Z44" s="57">
        <v>5.265762748898009</v>
      </c>
      <c r="AA44" s="57">
        <v>5.6528112318171253</v>
      </c>
      <c r="AB44" s="57">
        <v>5.5482565178484151</v>
      </c>
      <c r="AC44" s="113">
        <v>5.5552935797305478</v>
      </c>
      <c r="AD44" s="57">
        <v>5.1772716618588124</v>
      </c>
      <c r="AE44" s="57">
        <v>5.4158854006128649</v>
      </c>
      <c r="AF44" s="57">
        <v>5.3957368109570512</v>
      </c>
      <c r="AG44" s="57">
        <v>4.9599888909690764</v>
      </c>
      <c r="AH44" s="57">
        <v>5.637081870264276</v>
      </c>
      <c r="AI44" s="57">
        <v>5.7460176994877834</v>
      </c>
      <c r="AJ44" s="57">
        <v>5.2420274148273274</v>
      </c>
      <c r="AK44" s="57">
        <v>6.0434964703270309</v>
      </c>
      <c r="AL44" s="57">
        <v>5.9861661902886469</v>
      </c>
      <c r="AM44" s="57">
        <v>5.3623042050150707</v>
      </c>
      <c r="AN44" s="57">
        <v>5.8342020017570517</v>
      </c>
      <c r="AO44" s="57">
        <v>6.0153022663610907</v>
      </c>
      <c r="AP44" s="160">
        <v>6.9354655596599164</v>
      </c>
      <c r="AQ44" s="57">
        <v>6.5718115533611652</v>
      </c>
      <c r="AR44" s="57">
        <v>6.0519394289658779</v>
      </c>
      <c r="AS44" s="57">
        <v>6.6625734079636363</v>
      </c>
      <c r="AT44" s="57">
        <v>7.8103603309073577</v>
      </c>
      <c r="AU44" s="57">
        <v>6.8690908405735582</v>
      </c>
      <c r="AV44" s="57">
        <v>7.3954528975091565</v>
      </c>
      <c r="AW44" s="57">
        <v>6.9916176693905836</v>
      </c>
      <c r="AX44" s="57">
        <v>6.8030222750950733</v>
      </c>
      <c r="AY44" s="57">
        <v>7.5232281706882533</v>
      </c>
      <c r="AZ44" s="57">
        <v>7.1675405629421052</v>
      </c>
      <c r="BA44" s="57">
        <v>6.8305821631299404</v>
      </c>
      <c r="BB44" s="57">
        <v>6.7411773818959446</v>
      </c>
      <c r="BC44" s="57">
        <v>6.1304595457757642</v>
      </c>
      <c r="BD44" s="57">
        <v>6.4739051593879857</v>
      </c>
      <c r="BE44" s="57">
        <v>7.1075751835707424</v>
      </c>
      <c r="BF44" s="57">
        <v>7.5028740800340774</v>
      </c>
      <c r="BG44" s="57">
        <v>7.3461846012704113</v>
      </c>
      <c r="BH44" s="57">
        <v>6.9357391974209408</v>
      </c>
      <c r="BI44" s="57">
        <v>5.9927490743867571</v>
      </c>
      <c r="BJ44" s="57">
        <v>6.3528982363111899</v>
      </c>
      <c r="BK44" s="57">
        <v>6.098168160279867</v>
      </c>
      <c r="BL44" s="57">
        <v>4.8114936737495304</v>
      </c>
      <c r="BM44" s="57">
        <v>5.7596172855730714</v>
      </c>
      <c r="BN44" s="57">
        <v>6.5543221511691359</v>
      </c>
      <c r="BO44" s="113">
        <v>6.4279853059236807</v>
      </c>
      <c r="BP44" s="57">
        <v>6.0087889501684932</v>
      </c>
      <c r="BQ44" s="57">
        <v>5.8011542030248266</v>
      </c>
      <c r="BR44" s="57">
        <v>6.4261223303026682</v>
      </c>
      <c r="BS44" s="57">
        <v>5.8657466883546237</v>
      </c>
      <c r="BT44" s="57">
        <v>5.9426585057049319</v>
      </c>
      <c r="BU44" s="57">
        <v>6.7615901341542299</v>
      </c>
      <c r="BV44" s="57">
        <v>6.2075234572485396</v>
      </c>
      <c r="BW44" s="57">
        <v>7.4582229086032781</v>
      </c>
      <c r="BX44" s="57">
        <v>6.8416378902470889</v>
      </c>
      <c r="BY44" s="57">
        <v>7.2001536825883186</v>
      </c>
      <c r="BZ44" s="57">
        <v>7.9902240928807711</v>
      </c>
      <c r="CA44" s="57">
        <v>7.3859375824355364</v>
      </c>
      <c r="CB44" s="113">
        <v>6.6684103898623528</v>
      </c>
      <c r="CC44" s="57">
        <v>7.8154396272167439</v>
      </c>
      <c r="CD44" s="57">
        <v>7.044967460525883</v>
      </c>
      <c r="CE44" s="57">
        <v>7.675832177199446</v>
      </c>
      <c r="CF44" s="57">
        <v>8.4760162570551287</v>
      </c>
      <c r="CG44" s="57">
        <v>8.7961808186462207</v>
      </c>
      <c r="CH44" s="57">
        <v>8.6603221377456379</v>
      </c>
      <c r="CI44" s="57">
        <v>9.8568527790549041</v>
      </c>
      <c r="CJ44" s="57">
        <v>9.5040368359048486</v>
      </c>
      <c r="CK44" s="57">
        <v>10.154868410121548</v>
      </c>
      <c r="CL44" s="57">
        <v>9.5278694204324523</v>
      </c>
      <c r="CM44" s="57">
        <v>9.542912267586436</v>
      </c>
      <c r="CN44" s="57">
        <v>11.303530040004329</v>
      </c>
      <c r="CO44" s="113">
        <v>9.0236357014285886</v>
      </c>
      <c r="CP44" s="57">
        <v>9.5590778955472722</v>
      </c>
      <c r="CQ44" s="57">
        <v>10.971477955904639</v>
      </c>
      <c r="CR44" s="57">
        <v>10.927456504140503</v>
      </c>
      <c r="CS44" s="57">
        <v>11.246101110783634</v>
      </c>
      <c r="CT44" s="57">
        <v>11.091864837265545</v>
      </c>
      <c r="CU44" s="57">
        <v>11.124928395359936</v>
      </c>
      <c r="CV44" s="57">
        <v>10.25411464157107</v>
      </c>
      <c r="CW44" s="57">
        <v>10.124098603894991</v>
      </c>
      <c r="CX44" s="57">
        <v>9.5004628415972228</v>
      </c>
      <c r="CY44" s="57">
        <v>9.8556453825575989</v>
      </c>
      <c r="CZ44" s="57">
        <v>9.41339731124949</v>
      </c>
      <c r="DA44" s="57">
        <v>8.1926868540038491</v>
      </c>
      <c r="DB44" s="113">
        <v>10.254640074686924</v>
      </c>
      <c r="DC44" s="57">
        <v>9.82807283722601</v>
      </c>
      <c r="DD44" s="57">
        <v>7.6281235681664432</v>
      </c>
      <c r="DE44" s="57">
        <v>8.4932521372460048</v>
      </c>
      <c r="DF44" s="57">
        <v>7.2604166586892473</v>
      </c>
      <c r="DG44" s="57">
        <v>7.778924852668581</v>
      </c>
      <c r="DH44" s="57">
        <v>7.1388041893145964</v>
      </c>
      <c r="DI44" s="57">
        <v>7.2754071929929802</v>
      </c>
      <c r="DJ44" s="57">
        <f t="shared" ref="DJ44" si="13">DJ26/DJ8*100</f>
        <v>7.016629984925923</v>
      </c>
      <c r="DK44" s="113">
        <f t="shared" si="12"/>
        <v>7.8810537901200339</v>
      </c>
      <c r="DL44" s="27"/>
    </row>
    <row r="45" spans="1:124" s="13" customFormat="1" ht="15" customHeight="1" thickBot="1" x14ac:dyDescent="0.3">
      <c r="A45" s="92" t="s">
        <v>19</v>
      </c>
      <c r="B45" s="70"/>
      <c r="C45" s="35">
        <v>5.8967360726378848</v>
      </c>
      <c r="D45" s="19">
        <v>5.9752451064792877</v>
      </c>
      <c r="E45" s="58">
        <v>5.8207310627759918</v>
      </c>
      <c r="F45" s="58">
        <v>6.0124462626981856</v>
      </c>
      <c r="G45" s="58">
        <v>6.0282069330856904</v>
      </c>
      <c r="H45" s="58">
        <v>6.0742792689227452</v>
      </c>
      <c r="I45" s="58">
        <v>6.3583487265648584</v>
      </c>
      <c r="J45" s="58">
        <v>6.2094249900563829</v>
      </c>
      <c r="K45" s="58">
        <v>5.6725930480590119</v>
      </c>
      <c r="L45" s="58">
        <v>5.7717008179047538</v>
      </c>
      <c r="M45" s="58">
        <v>5.4207716308548424</v>
      </c>
      <c r="N45" s="58">
        <v>5.8135177176209929</v>
      </c>
      <c r="O45" s="58">
        <v>5.6035673066318719</v>
      </c>
      <c r="P45" s="35">
        <v>5.4964034026864725</v>
      </c>
      <c r="Q45" s="58">
        <v>5.4085941321374582</v>
      </c>
      <c r="R45" s="58">
        <v>5.2653950322550838</v>
      </c>
      <c r="S45" s="58">
        <v>5.2735004872919111</v>
      </c>
      <c r="T45" s="58">
        <v>5.393615788335886</v>
      </c>
      <c r="U45" s="58">
        <v>5.5606535295752684</v>
      </c>
      <c r="V45" s="58">
        <v>5.8357845667659536</v>
      </c>
      <c r="W45" s="58">
        <v>5.6405039073071084</v>
      </c>
      <c r="X45" s="58">
        <v>5.5517877481618276</v>
      </c>
      <c r="Y45" s="58">
        <v>5.4318435312137732</v>
      </c>
      <c r="Z45" s="58">
        <v>5.5063444366599574</v>
      </c>
      <c r="AA45" s="58">
        <v>5.6330307241984494</v>
      </c>
      <c r="AB45" s="58">
        <v>5.5398566872059751</v>
      </c>
      <c r="AC45" s="54">
        <v>5.8039380569104893</v>
      </c>
      <c r="AD45" s="58">
        <v>5.6743475870421927</v>
      </c>
      <c r="AE45" s="58">
        <v>5.4365312522128839</v>
      </c>
      <c r="AF45" s="58">
        <v>5.6301532010655304</v>
      </c>
      <c r="AG45" s="58">
        <v>5.5021545553921447</v>
      </c>
      <c r="AH45" s="58">
        <v>5.7085795466341356</v>
      </c>
      <c r="AI45" s="58">
        <v>5.9182466375349252</v>
      </c>
      <c r="AJ45" s="58">
        <v>5.7762923886049942</v>
      </c>
      <c r="AK45" s="58">
        <v>5.5155276893285414</v>
      </c>
      <c r="AL45" s="58">
        <v>6.139433988585739</v>
      </c>
      <c r="AM45" s="58">
        <v>6.042493197258306</v>
      </c>
      <c r="AN45" s="58">
        <v>6.0604893345367215</v>
      </c>
      <c r="AO45" s="58">
        <v>6.1434137642821902</v>
      </c>
      <c r="AP45" s="161">
        <v>6.874345373545375</v>
      </c>
      <c r="AQ45" s="58">
        <v>6.3812788268113083</v>
      </c>
      <c r="AR45" s="58">
        <v>6.3549224052940385</v>
      </c>
      <c r="AS45" s="58">
        <v>7.3157737189418679</v>
      </c>
      <c r="AT45" s="58">
        <v>7.2661316713443034</v>
      </c>
      <c r="AU45" s="58">
        <v>7.2158829124899642</v>
      </c>
      <c r="AV45" s="58">
        <v>7.4799920681622751</v>
      </c>
      <c r="AW45" s="58">
        <v>7.3834408428855083</v>
      </c>
      <c r="AX45" s="58">
        <v>6.5933166829045469</v>
      </c>
      <c r="AY45" s="58">
        <v>6.4174213194631111</v>
      </c>
      <c r="AZ45" s="58">
        <v>6.655581236600133</v>
      </c>
      <c r="BA45" s="58">
        <v>6.7219821354970151</v>
      </c>
      <c r="BB45" s="58">
        <v>6.5126545939585307</v>
      </c>
      <c r="BC45" s="58">
        <v>6.2248316570471269</v>
      </c>
      <c r="BD45" s="58">
        <v>6.3345646894420211</v>
      </c>
      <c r="BE45" s="58">
        <v>6.5962585389230375</v>
      </c>
      <c r="BF45" s="58">
        <v>6.7538912188380804</v>
      </c>
      <c r="BG45" s="58">
        <v>6.7676219206361132</v>
      </c>
      <c r="BH45" s="58">
        <v>6.7188909888350663</v>
      </c>
      <c r="BI45" s="58">
        <v>6.5690361488117137</v>
      </c>
      <c r="BJ45" s="58">
        <v>6.0410908018896077</v>
      </c>
      <c r="BK45" s="58">
        <v>6.1622839129973324</v>
      </c>
      <c r="BL45" s="58">
        <v>5.8892736086306439</v>
      </c>
      <c r="BM45" s="58">
        <v>5.7947625472709978</v>
      </c>
      <c r="BN45" s="58">
        <v>5.8816996127200047</v>
      </c>
      <c r="BO45" s="54">
        <v>6.3152402944774133</v>
      </c>
      <c r="BP45" s="58">
        <v>5.8454440524174771</v>
      </c>
      <c r="BQ45" s="58">
        <v>5.5835888330641668</v>
      </c>
      <c r="BR45" s="58">
        <v>5.8889567289875941</v>
      </c>
      <c r="BS45" s="58">
        <v>5.6617493001962202</v>
      </c>
      <c r="BT45" s="58">
        <v>5.5290568716943076</v>
      </c>
      <c r="BU45" s="58">
        <v>5.709150537561146</v>
      </c>
      <c r="BV45" s="58">
        <v>6.0576577590780456</v>
      </c>
      <c r="BW45" s="58">
        <v>6.6639521629672283</v>
      </c>
      <c r="BX45" s="58">
        <v>6.7102378755328251</v>
      </c>
      <c r="BY45" s="58">
        <v>7.0743941586111099</v>
      </c>
      <c r="BZ45" s="58">
        <v>7.2148219173072041</v>
      </c>
      <c r="CA45" s="58">
        <v>6.9980891984271691</v>
      </c>
      <c r="CB45" s="54">
        <v>6.233107216628694</v>
      </c>
      <c r="CC45" s="58">
        <v>6.8373421238583862</v>
      </c>
      <c r="CD45" s="58">
        <v>7.2264729233280454</v>
      </c>
      <c r="CE45" s="58">
        <v>7.8444800410937807</v>
      </c>
      <c r="CF45" s="58">
        <v>8.1011440612231969</v>
      </c>
      <c r="CG45" s="58">
        <v>8.2158970072481985</v>
      </c>
      <c r="CH45" s="58">
        <v>8.5874212176899203</v>
      </c>
      <c r="CI45" s="58">
        <v>9.125985851662497</v>
      </c>
      <c r="CJ45" s="58">
        <v>8.7845573612899184</v>
      </c>
      <c r="CK45" s="58">
        <v>8.5696101389794475</v>
      </c>
      <c r="CL45" s="58">
        <v>8.8265664454707871</v>
      </c>
      <c r="CM45" s="58">
        <v>8.7508030501246132</v>
      </c>
      <c r="CN45" s="58">
        <v>8.752328505119312</v>
      </c>
      <c r="CO45" s="54">
        <v>8.3020538481423038</v>
      </c>
      <c r="CP45" s="58">
        <v>8.8509482876736012</v>
      </c>
      <c r="CQ45" s="58">
        <v>9.2661385325657335</v>
      </c>
      <c r="CR45" s="58">
        <v>9.442183720525156</v>
      </c>
      <c r="CS45" s="58">
        <v>10.074952295526828</v>
      </c>
      <c r="CT45" s="58">
        <v>9.7192001418481446</v>
      </c>
      <c r="CU45" s="58">
        <v>9.4598425090046909</v>
      </c>
      <c r="CV45" s="58">
        <v>9.4091075318297968</v>
      </c>
      <c r="CW45" s="58">
        <v>8.8099378926667562</v>
      </c>
      <c r="CX45" s="58">
        <v>8.2437310401641373</v>
      </c>
      <c r="CY45" s="58">
        <v>8.2656055448523826</v>
      </c>
      <c r="CZ45" s="58">
        <v>7.9174909033706218</v>
      </c>
      <c r="DA45" s="58">
        <v>7.8493806817147114</v>
      </c>
      <c r="DB45" s="54">
        <v>8.987393012421423</v>
      </c>
      <c r="DC45" s="58">
        <v>7.8033828363343964</v>
      </c>
      <c r="DD45" s="58">
        <v>7.6014491695196824</v>
      </c>
      <c r="DE45" s="58">
        <v>7.0988479386842194</v>
      </c>
      <c r="DF45" s="58">
        <v>7.2517467159698565</v>
      </c>
      <c r="DG45" s="58">
        <v>6.9645815421871555</v>
      </c>
      <c r="DH45" s="58">
        <v>6.8860777074240609</v>
      </c>
      <c r="DI45" s="58">
        <v>6.6428556040453834</v>
      </c>
      <c r="DJ45" s="58">
        <f t="shared" ref="DJ45" si="14">DJ27/DJ9*100</f>
        <v>6.7531573896058559</v>
      </c>
      <c r="DK45" s="54">
        <f t="shared" si="12"/>
        <v>7.1263448946811554</v>
      </c>
      <c r="DL45" s="27"/>
    </row>
    <row r="46" spans="1:124" s="7" customFormat="1" ht="15" customHeight="1" thickTop="1" x14ac:dyDescent="0.25">
      <c r="A46" s="93"/>
      <c r="B46" s="79" t="s">
        <v>8</v>
      </c>
      <c r="C46" s="104">
        <v>0</v>
      </c>
      <c r="D46" s="105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</v>
      </c>
      <c r="N46" s="106">
        <v>0</v>
      </c>
      <c r="O46" s="106">
        <v>0</v>
      </c>
      <c r="P46" s="104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0</v>
      </c>
      <c r="AB46" s="106">
        <v>0</v>
      </c>
      <c r="AC46" s="114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>
        <v>0</v>
      </c>
      <c r="AO46" s="106">
        <v>0</v>
      </c>
      <c r="AP46" s="162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0</v>
      </c>
      <c r="BM46" s="106">
        <v>0</v>
      </c>
      <c r="BN46" s="106">
        <v>0</v>
      </c>
      <c r="BO46" s="114">
        <v>0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  <c r="BU46" s="106">
        <v>0</v>
      </c>
      <c r="BV46" s="106">
        <v>0</v>
      </c>
      <c r="BW46" s="106">
        <v>0</v>
      </c>
      <c r="BX46" s="106">
        <v>0</v>
      </c>
      <c r="BY46" s="106">
        <v>0</v>
      </c>
      <c r="BZ46" s="106">
        <v>0</v>
      </c>
      <c r="CA46" s="106">
        <v>0</v>
      </c>
      <c r="CB46" s="114">
        <v>0</v>
      </c>
      <c r="CC46" s="106">
        <v>0</v>
      </c>
      <c r="CD46" s="106">
        <v>0</v>
      </c>
      <c r="CE46" s="106">
        <v>0</v>
      </c>
      <c r="CF46" s="106">
        <v>0</v>
      </c>
      <c r="CG46" s="106">
        <v>0</v>
      </c>
      <c r="CH46" s="106">
        <v>0</v>
      </c>
      <c r="CI46" s="106">
        <v>0</v>
      </c>
      <c r="CJ46" s="106">
        <v>0</v>
      </c>
      <c r="CK46" s="106">
        <v>0</v>
      </c>
      <c r="CL46" s="106">
        <v>0</v>
      </c>
      <c r="CM46" s="106">
        <v>0</v>
      </c>
      <c r="CN46" s="106">
        <v>0</v>
      </c>
      <c r="CO46" s="114">
        <v>0</v>
      </c>
      <c r="CP46" s="106">
        <v>0</v>
      </c>
      <c r="CQ46" s="106">
        <v>0</v>
      </c>
      <c r="CR46" s="106">
        <v>0</v>
      </c>
      <c r="CS46" s="106">
        <v>0</v>
      </c>
      <c r="CT46" s="106">
        <v>0</v>
      </c>
      <c r="CU46" s="106">
        <v>0</v>
      </c>
      <c r="CV46" s="106">
        <v>0</v>
      </c>
      <c r="CW46" s="106">
        <v>0</v>
      </c>
      <c r="CX46" s="106">
        <v>0</v>
      </c>
      <c r="CY46" s="106">
        <v>0</v>
      </c>
      <c r="CZ46" s="106">
        <v>0</v>
      </c>
      <c r="DA46" s="106">
        <v>0</v>
      </c>
      <c r="DB46" s="114">
        <v>0</v>
      </c>
      <c r="DC46" s="106">
        <v>0</v>
      </c>
      <c r="DD46" s="106">
        <v>0</v>
      </c>
      <c r="DE46" s="106">
        <v>0</v>
      </c>
      <c r="DF46" s="106">
        <v>0</v>
      </c>
      <c r="DG46" s="106">
        <v>0</v>
      </c>
      <c r="DH46" s="106">
        <v>0</v>
      </c>
      <c r="DI46" s="106">
        <v>0</v>
      </c>
      <c r="DJ46" s="106">
        <v>0</v>
      </c>
      <c r="DK46" s="114">
        <v>0</v>
      </c>
      <c r="DL46" s="27"/>
    </row>
    <row r="47" spans="1:124" s="7" customFormat="1" ht="15" customHeight="1" x14ac:dyDescent="0.25">
      <c r="A47" s="90"/>
      <c r="B47" s="77" t="s">
        <v>65</v>
      </c>
      <c r="C47" s="107">
        <v>0</v>
      </c>
      <c r="D47" s="108">
        <v>0</v>
      </c>
      <c r="E47" s="109">
        <v>0</v>
      </c>
      <c r="F47" s="109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7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14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62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106">
        <v>0</v>
      </c>
      <c r="BF47" s="106">
        <v>0</v>
      </c>
      <c r="BG47" s="106">
        <v>0</v>
      </c>
      <c r="BH47" s="106">
        <v>0</v>
      </c>
      <c r="BI47" s="106">
        <v>0</v>
      </c>
      <c r="BJ47" s="106">
        <v>0</v>
      </c>
      <c r="BK47" s="106">
        <v>0</v>
      </c>
      <c r="BL47" s="106">
        <v>0</v>
      </c>
      <c r="BM47" s="106">
        <v>0</v>
      </c>
      <c r="BN47" s="106">
        <v>0</v>
      </c>
      <c r="BO47" s="114">
        <v>0</v>
      </c>
      <c r="BP47" s="106">
        <v>0</v>
      </c>
      <c r="BQ47" s="106">
        <v>0</v>
      </c>
      <c r="BR47" s="106">
        <v>0</v>
      </c>
      <c r="BS47" s="106">
        <v>0</v>
      </c>
      <c r="BT47" s="106">
        <v>0</v>
      </c>
      <c r="BU47" s="106">
        <v>0</v>
      </c>
      <c r="BV47" s="106">
        <v>0</v>
      </c>
      <c r="BW47" s="106">
        <v>0</v>
      </c>
      <c r="BX47" s="106">
        <v>0</v>
      </c>
      <c r="BY47" s="106">
        <v>0</v>
      </c>
      <c r="BZ47" s="106">
        <v>0</v>
      </c>
      <c r="CA47" s="106">
        <v>0</v>
      </c>
      <c r="CB47" s="114">
        <v>0</v>
      </c>
      <c r="CC47" s="106">
        <v>0</v>
      </c>
      <c r="CD47" s="106">
        <v>0</v>
      </c>
      <c r="CE47" s="106">
        <v>0</v>
      </c>
      <c r="CF47" s="106">
        <v>0</v>
      </c>
      <c r="CG47" s="106">
        <v>0</v>
      </c>
      <c r="CH47" s="106">
        <v>0</v>
      </c>
      <c r="CI47" s="106">
        <v>0</v>
      </c>
      <c r="CJ47" s="106">
        <v>0</v>
      </c>
      <c r="CK47" s="106">
        <v>0</v>
      </c>
      <c r="CL47" s="106">
        <v>0</v>
      </c>
      <c r="CM47" s="106">
        <v>0</v>
      </c>
      <c r="CN47" s="106">
        <v>0</v>
      </c>
      <c r="CO47" s="114">
        <v>0</v>
      </c>
      <c r="CP47" s="106">
        <v>0</v>
      </c>
      <c r="CQ47" s="106">
        <v>0</v>
      </c>
      <c r="CR47" s="106">
        <v>0</v>
      </c>
      <c r="CS47" s="106">
        <v>0</v>
      </c>
      <c r="CT47" s="106">
        <v>0</v>
      </c>
      <c r="CU47" s="106">
        <v>0</v>
      </c>
      <c r="CV47" s="106">
        <v>0</v>
      </c>
      <c r="CW47" s="106">
        <v>0</v>
      </c>
      <c r="CX47" s="106">
        <v>0</v>
      </c>
      <c r="CY47" s="106">
        <v>0</v>
      </c>
      <c r="CZ47" s="106">
        <v>0</v>
      </c>
      <c r="DA47" s="106">
        <v>0</v>
      </c>
      <c r="DB47" s="114">
        <v>0</v>
      </c>
      <c r="DC47" s="106">
        <v>0</v>
      </c>
      <c r="DD47" s="106">
        <v>0</v>
      </c>
      <c r="DE47" s="106">
        <v>0</v>
      </c>
      <c r="DF47" s="106">
        <v>0</v>
      </c>
      <c r="DG47" s="106">
        <v>0</v>
      </c>
      <c r="DH47" s="106">
        <v>0</v>
      </c>
      <c r="DI47" s="106">
        <v>0</v>
      </c>
      <c r="DJ47" s="106">
        <v>0</v>
      </c>
      <c r="DK47" s="114">
        <v>0</v>
      </c>
      <c r="DL47" s="27"/>
    </row>
    <row r="48" spans="1:124" s="7" customFormat="1" ht="15" customHeight="1" x14ac:dyDescent="0.25">
      <c r="A48" s="90" t="s">
        <v>6</v>
      </c>
      <c r="B48" s="77" t="s">
        <v>7</v>
      </c>
      <c r="C48" s="34">
        <v>6.1590457725795105</v>
      </c>
      <c r="D48" s="9">
        <v>7.1196722631918909</v>
      </c>
      <c r="E48" s="56">
        <v>6.4034305247175478</v>
      </c>
      <c r="F48" s="56">
        <v>6.122972605274887</v>
      </c>
      <c r="G48" s="56">
        <v>6.2083921493338066</v>
      </c>
      <c r="H48" s="56">
        <v>6.4192020351890475</v>
      </c>
      <c r="I48" s="56">
        <v>6.376657576273832</v>
      </c>
      <c r="J48" s="56">
        <v>6.7848765181769215</v>
      </c>
      <c r="K48" s="56">
        <v>6.2263315525283653</v>
      </c>
      <c r="L48" s="56">
        <v>5.7279669369726571</v>
      </c>
      <c r="M48" s="56">
        <v>5.6570331786030232</v>
      </c>
      <c r="N48" s="56">
        <v>5.5803506089217265</v>
      </c>
      <c r="O48" s="56">
        <v>5.2816633217704307</v>
      </c>
      <c r="P48" s="34">
        <v>4.9385520874046227</v>
      </c>
      <c r="Q48" s="56">
        <v>5.5632506032122695</v>
      </c>
      <c r="R48" s="56">
        <v>4.8255000711352292</v>
      </c>
      <c r="S48" s="56">
        <v>4.9226992833418652</v>
      </c>
      <c r="T48" s="56">
        <v>5.2252169046827923</v>
      </c>
      <c r="U48" s="56">
        <v>5.128846654970876</v>
      </c>
      <c r="V48" s="56">
        <v>4.9622792942134835</v>
      </c>
      <c r="W48" s="56">
        <v>4.9047385287392435</v>
      </c>
      <c r="X48" s="56">
        <v>4.8462049008883703</v>
      </c>
      <c r="Y48" s="56">
        <v>4.6736472343761957</v>
      </c>
      <c r="Z48" s="56">
        <v>4.6626934808239469</v>
      </c>
      <c r="AA48" s="56">
        <v>4.8027232052004818</v>
      </c>
      <c r="AB48" s="56">
        <v>4.8820234526163944</v>
      </c>
      <c r="AC48" s="112">
        <v>5.3133410840226176</v>
      </c>
      <c r="AD48" s="56">
        <v>4.9563637668480141</v>
      </c>
      <c r="AE48" s="56">
        <v>4.6509142745872465</v>
      </c>
      <c r="AF48" s="56">
        <v>4.7786336516584447</v>
      </c>
      <c r="AG48" s="56">
        <v>4.9080284955161124</v>
      </c>
      <c r="AH48" s="56">
        <v>5.211175502023373</v>
      </c>
      <c r="AI48" s="56">
        <v>5.594697900872136</v>
      </c>
      <c r="AJ48" s="56">
        <v>5.2767871916095048</v>
      </c>
      <c r="AK48" s="56">
        <v>4.8789825433857219</v>
      </c>
      <c r="AL48" s="56">
        <v>6.2557342940390361</v>
      </c>
      <c r="AM48" s="56">
        <v>5.7905251809620095</v>
      </c>
      <c r="AN48" s="56">
        <v>5.4946203336943871</v>
      </c>
      <c r="AO48" s="56">
        <v>5.7943427156050937</v>
      </c>
      <c r="AP48" s="182">
        <f t="shared" ref="AP48:BB48" si="15">AP30/AP12*100</f>
        <v>5.9913723453592516</v>
      </c>
      <c r="AQ48" s="181">
        <f t="shared" si="15"/>
        <v>6.7872054145506846</v>
      </c>
      <c r="AR48" s="181">
        <f t="shared" si="15"/>
        <v>6.0864804263238703</v>
      </c>
      <c r="AS48" s="181">
        <f t="shared" si="15"/>
        <v>5.8831374573638984</v>
      </c>
      <c r="AT48" s="181">
        <f t="shared" si="15"/>
        <v>5.4730243192426338</v>
      </c>
      <c r="AU48" s="181">
        <f t="shared" si="15"/>
        <v>5.8986425983804507</v>
      </c>
      <c r="AV48" s="181">
        <f t="shared" si="15"/>
        <v>6.347553762214905</v>
      </c>
      <c r="AW48" s="181">
        <f t="shared" si="15"/>
        <v>6.2666093388496726</v>
      </c>
      <c r="AX48" s="181">
        <f t="shared" si="15"/>
        <v>5.9437373047927382</v>
      </c>
      <c r="AY48" s="181">
        <f t="shared" si="15"/>
        <v>6.2189263811494691</v>
      </c>
      <c r="AZ48" s="181">
        <f t="shared" si="15"/>
        <v>5.7771749988479018</v>
      </c>
      <c r="BA48" s="181">
        <f t="shared" si="15"/>
        <v>5.570094647456016</v>
      </c>
      <c r="BB48" s="181">
        <f t="shared" si="15"/>
        <v>5.8115911917586436</v>
      </c>
      <c r="BC48" s="181">
        <f t="shared" ref="BC48:BM48" si="16">BC30/BC12*100</f>
        <v>5.3702499133115902</v>
      </c>
      <c r="BD48" s="181">
        <f t="shared" si="16"/>
        <v>5.2481243347813535</v>
      </c>
      <c r="BE48" s="181">
        <f t="shared" si="16"/>
        <v>5.3736438292646165</v>
      </c>
      <c r="BF48" s="181">
        <f t="shared" si="16"/>
        <v>5.6219203028050471</v>
      </c>
      <c r="BG48" s="181">
        <f t="shared" si="16"/>
        <v>5.7639021315062502</v>
      </c>
      <c r="BH48" s="181">
        <f t="shared" si="16"/>
        <v>5.6778112640487679</v>
      </c>
      <c r="BI48" s="181">
        <f t="shared" si="16"/>
        <v>5.2942488105344285</v>
      </c>
      <c r="BJ48" s="181">
        <f t="shared" si="16"/>
        <v>4.9316111683295176</v>
      </c>
      <c r="BK48" s="181">
        <f t="shared" si="16"/>
        <v>5.0747630719222885</v>
      </c>
      <c r="BL48" s="181">
        <f t="shared" si="16"/>
        <v>5.1246033740638683</v>
      </c>
      <c r="BM48" s="181">
        <f t="shared" si="16"/>
        <v>4.7863427216612013</v>
      </c>
      <c r="BN48" s="181">
        <v>4.8967060741139825</v>
      </c>
      <c r="BO48" s="112">
        <v>5.2559753619116441</v>
      </c>
      <c r="BP48" s="181">
        <v>5.2070325804466782</v>
      </c>
      <c r="BQ48" s="181">
        <v>4.6988142885261635</v>
      </c>
      <c r="BR48" s="181">
        <v>4.7749889506839258</v>
      </c>
      <c r="BS48" s="181">
        <v>4.9014472281741428</v>
      </c>
      <c r="BT48" s="181">
        <v>5.0255438050223393</v>
      </c>
      <c r="BU48" s="181">
        <v>5.4800814990440392</v>
      </c>
      <c r="BV48" s="181">
        <v>6.311141790241809</v>
      </c>
      <c r="BW48" s="181">
        <v>6.4591716229097527</v>
      </c>
      <c r="BX48" s="181">
        <v>6.3222808646303195</v>
      </c>
      <c r="BY48" s="181">
        <v>6.3734960954732305</v>
      </c>
      <c r="BZ48" s="181">
        <v>6.0006540988993997</v>
      </c>
      <c r="CA48" s="181">
        <v>6.0115703549255946</v>
      </c>
      <c r="CB48" s="112">
        <v>5.6327578561041669</v>
      </c>
      <c r="CC48" s="181">
        <v>5.9760844010437548</v>
      </c>
      <c r="CD48" s="181">
        <v>6.0589801186499557</v>
      </c>
      <c r="CE48" s="181">
        <v>6.525709066713441</v>
      </c>
      <c r="CF48" s="181">
        <v>7.0974017312705922</v>
      </c>
      <c r="CG48" s="181">
        <v>7.1307963176132114</v>
      </c>
      <c r="CH48" s="181">
        <v>6.606162732949282</v>
      </c>
      <c r="CI48" s="181">
        <v>7.1286350817331439</v>
      </c>
      <c r="CJ48" s="181">
        <v>7.2565965511283563</v>
      </c>
      <c r="CK48" s="181">
        <v>7.0705192397536161</v>
      </c>
      <c r="CL48" s="181">
        <v>7.4279187345968349</v>
      </c>
      <c r="CM48" s="181">
        <v>7.5541178816160874</v>
      </c>
      <c r="CN48" s="181">
        <v>7.7532611007956929</v>
      </c>
      <c r="CO48" s="112">
        <v>6.9873344929859611</v>
      </c>
      <c r="CP48" s="181">
        <v>8.4324349858419847</v>
      </c>
      <c r="CQ48" s="181">
        <v>8.107201013109524</v>
      </c>
      <c r="CR48" s="181">
        <v>8.2480213176773987</v>
      </c>
      <c r="CS48" s="181">
        <v>8.268659469065561</v>
      </c>
      <c r="CT48" s="181">
        <v>8.1467096401058257</v>
      </c>
      <c r="CU48" s="181">
        <v>7.5437011238067448</v>
      </c>
      <c r="CV48" s="181">
        <v>7.2904872101590898</v>
      </c>
      <c r="CW48" s="181">
        <v>6.7045042104595716</v>
      </c>
      <c r="CX48" s="181">
        <v>6.3997098776620795</v>
      </c>
      <c r="CY48" s="181">
        <v>6.1253087660962127</v>
      </c>
      <c r="CZ48" s="181">
        <v>5.9246977539577657</v>
      </c>
      <c r="DA48" s="181">
        <v>6.8151850254284945</v>
      </c>
      <c r="DB48" s="112">
        <v>7.3390242765208793</v>
      </c>
      <c r="DC48" s="181">
        <v>6.6089997567401193</v>
      </c>
      <c r="DD48" s="181">
        <v>6.4154353367915808</v>
      </c>
      <c r="DE48" s="181">
        <v>6.004631314658881</v>
      </c>
      <c r="DF48" s="181">
        <v>5.8615387569445661</v>
      </c>
      <c r="DG48" s="181">
        <v>5.5067346322073059</v>
      </c>
      <c r="DH48" s="181">
        <v>5.6174978124839603</v>
      </c>
      <c r="DI48" s="181">
        <v>5.6135652383699624</v>
      </c>
      <c r="DJ48" s="181">
        <f>DJ30/DJ12*100</f>
        <v>5.6543428919741734</v>
      </c>
      <c r="DK48" s="112">
        <f>DK30/DK12*100</f>
        <v>5.8946698013152536</v>
      </c>
      <c r="DL48" s="27"/>
    </row>
    <row r="49" spans="1:124" s="7" customFormat="1" ht="15" customHeight="1" x14ac:dyDescent="0.25">
      <c r="A49" s="90"/>
      <c r="B49" s="77" t="s">
        <v>5</v>
      </c>
      <c r="C49" s="107">
        <v>0</v>
      </c>
      <c r="D49" s="108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0</v>
      </c>
      <c r="M49" s="109">
        <v>0</v>
      </c>
      <c r="N49" s="109">
        <v>0</v>
      </c>
      <c r="O49" s="109">
        <v>0</v>
      </c>
      <c r="P49" s="107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0</v>
      </c>
      <c r="W49" s="109">
        <v>0</v>
      </c>
      <c r="X49" s="109">
        <v>0</v>
      </c>
      <c r="Y49" s="109">
        <v>0</v>
      </c>
      <c r="Z49" s="109">
        <v>0</v>
      </c>
      <c r="AA49" s="109">
        <v>0</v>
      </c>
      <c r="AB49" s="109">
        <v>0</v>
      </c>
      <c r="AC49" s="115">
        <v>0</v>
      </c>
      <c r="AD49" s="109">
        <v>0</v>
      </c>
      <c r="AE49" s="109">
        <v>0</v>
      </c>
      <c r="AF49" s="109">
        <v>0</v>
      </c>
      <c r="AG49" s="109">
        <v>0</v>
      </c>
      <c r="AH49" s="109">
        <v>0</v>
      </c>
      <c r="AI49" s="109">
        <v>0</v>
      </c>
      <c r="AJ49" s="109">
        <v>0</v>
      </c>
      <c r="AK49" s="109">
        <v>0</v>
      </c>
      <c r="AL49" s="109">
        <v>0</v>
      </c>
      <c r="AM49" s="109">
        <v>0</v>
      </c>
      <c r="AN49" s="109">
        <v>0</v>
      </c>
      <c r="AO49" s="109">
        <v>0</v>
      </c>
      <c r="AP49" s="163">
        <v>0</v>
      </c>
      <c r="AQ49" s="109">
        <v>0</v>
      </c>
      <c r="AR49" s="109">
        <v>0</v>
      </c>
      <c r="AS49" s="109">
        <v>0</v>
      </c>
      <c r="AT49" s="109">
        <v>0</v>
      </c>
      <c r="AU49" s="109">
        <v>0</v>
      </c>
      <c r="AV49" s="109">
        <v>0</v>
      </c>
      <c r="AW49" s="109">
        <v>0</v>
      </c>
      <c r="AX49" s="109">
        <v>0</v>
      </c>
      <c r="AY49" s="109">
        <v>0</v>
      </c>
      <c r="AZ49" s="109">
        <v>0</v>
      </c>
      <c r="BA49" s="109">
        <v>0</v>
      </c>
      <c r="BB49" s="109">
        <v>0</v>
      </c>
      <c r="BC49" s="109">
        <v>0</v>
      </c>
      <c r="BD49" s="109">
        <v>0</v>
      </c>
      <c r="BE49" s="109">
        <v>0</v>
      </c>
      <c r="BF49" s="109">
        <v>0</v>
      </c>
      <c r="BG49" s="109">
        <v>0</v>
      </c>
      <c r="BH49" s="109">
        <v>0</v>
      </c>
      <c r="BI49" s="109">
        <v>0</v>
      </c>
      <c r="BJ49" s="109">
        <v>0</v>
      </c>
      <c r="BK49" s="109">
        <v>0</v>
      </c>
      <c r="BL49" s="109">
        <v>0</v>
      </c>
      <c r="BM49" s="109">
        <v>0</v>
      </c>
      <c r="BN49" s="109">
        <v>0</v>
      </c>
      <c r="BO49" s="115">
        <v>0</v>
      </c>
      <c r="BP49" s="109">
        <v>0</v>
      </c>
      <c r="BQ49" s="109">
        <v>0</v>
      </c>
      <c r="BR49" s="109">
        <v>0</v>
      </c>
      <c r="BS49" s="109">
        <v>0</v>
      </c>
      <c r="BT49" s="109">
        <v>0</v>
      </c>
      <c r="BU49" s="109">
        <v>0</v>
      </c>
      <c r="BV49" s="109">
        <v>0</v>
      </c>
      <c r="BW49" s="109">
        <v>0</v>
      </c>
      <c r="BX49" s="109">
        <v>0</v>
      </c>
      <c r="BY49" s="109">
        <v>0</v>
      </c>
      <c r="BZ49" s="109">
        <v>0</v>
      </c>
      <c r="CA49" s="109">
        <v>0</v>
      </c>
      <c r="CB49" s="115">
        <v>0</v>
      </c>
      <c r="CC49" s="109">
        <v>0</v>
      </c>
      <c r="CD49" s="109">
        <v>0</v>
      </c>
      <c r="CE49" s="109">
        <v>0</v>
      </c>
      <c r="CF49" s="109">
        <v>0</v>
      </c>
      <c r="CG49" s="109">
        <v>0</v>
      </c>
      <c r="CH49" s="109">
        <v>0</v>
      </c>
      <c r="CI49" s="109">
        <v>0</v>
      </c>
      <c r="CJ49" s="109">
        <v>0</v>
      </c>
      <c r="CK49" s="109">
        <v>0</v>
      </c>
      <c r="CL49" s="109">
        <v>0</v>
      </c>
      <c r="CM49" s="109">
        <v>0</v>
      </c>
      <c r="CN49" s="109">
        <v>0</v>
      </c>
      <c r="CO49" s="115">
        <v>0</v>
      </c>
      <c r="CP49" s="109">
        <v>0</v>
      </c>
      <c r="CQ49" s="109">
        <v>0</v>
      </c>
      <c r="CR49" s="109">
        <v>0</v>
      </c>
      <c r="CS49" s="109">
        <v>0</v>
      </c>
      <c r="CT49" s="109">
        <v>0</v>
      </c>
      <c r="CU49" s="109">
        <v>0</v>
      </c>
      <c r="CV49" s="109">
        <v>0</v>
      </c>
      <c r="CW49" s="109">
        <v>0</v>
      </c>
      <c r="CX49" s="109">
        <v>0</v>
      </c>
      <c r="CY49" s="109">
        <v>0</v>
      </c>
      <c r="CZ49" s="109">
        <v>0</v>
      </c>
      <c r="DA49" s="109">
        <v>0</v>
      </c>
      <c r="DB49" s="115">
        <v>0</v>
      </c>
      <c r="DC49" s="109">
        <v>0</v>
      </c>
      <c r="DD49" s="109">
        <v>0</v>
      </c>
      <c r="DE49" s="109">
        <v>0</v>
      </c>
      <c r="DF49" s="109">
        <v>0</v>
      </c>
      <c r="DG49" s="109">
        <v>0</v>
      </c>
      <c r="DH49" s="109">
        <v>0</v>
      </c>
      <c r="DI49" s="109">
        <v>0</v>
      </c>
      <c r="DJ49" s="109">
        <f>+IF(DJ13=0,0,DJ31/DJ13*100)</f>
        <v>0</v>
      </c>
      <c r="DK49" s="115">
        <f>+IF(DK13=0,0,DK31/DK13*100)</f>
        <v>0</v>
      </c>
      <c r="DL49" s="27"/>
    </row>
    <row r="50" spans="1:124" s="7" customFormat="1" ht="15" customHeight="1" thickBot="1" x14ac:dyDescent="0.3">
      <c r="A50" s="91"/>
      <c r="B50" s="78" t="s">
        <v>13</v>
      </c>
      <c r="C50" s="110">
        <v>0</v>
      </c>
      <c r="D50" s="108" t="s">
        <v>38</v>
      </c>
      <c r="E50" s="109" t="s">
        <v>38</v>
      </c>
      <c r="F50" s="109" t="s">
        <v>38</v>
      </c>
      <c r="G50" s="109" t="s">
        <v>38</v>
      </c>
      <c r="H50" s="109" t="s">
        <v>38</v>
      </c>
      <c r="I50" s="109" t="s">
        <v>38</v>
      </c>
      <c r="J50" s="109" t="s">
        <v>38</v>
      </c>
      <c r="K50" s="109" t="s">
        <v>38</v>
      </c>
      <c r="L50" s="109" t="s">
        <v>38</v>
      </c>
      <c r="M50" s="109" t="s">
        <v>38</v>
      </c>
      <c r="N50" s="109" t="s">
        <v>38</v>
      </c>
      <c r="O50" s="109" t="s">
        <v>38</v>
      </c>
      <c r="P50" s="110" t="s">
        <v>38</v>
      </c>
      <c r="Q50" s="109" t="s">
        <v>38</v>
      </c>
      <c r="R50" s="109" t="s">
        <v>38</v>
      </c>
      <c r="S50" s="109" t="s">
        <v>38</v>
      </c>
      <c r="T50" s="109" t="s">
        <v>38</v>
      </c>
      <c r="U50" s="109" t="s">
        <v>38</v>
      </c>
      <c r="V50" s="109" t="s">
        <v>38</v>
      </c>
      <c r="W50" s="109" t="s">
        <v>38</v>
      </c>
      <c r="X50" s="109" t="s">
        <v>38</v>
      </c>
      <c r="Y50" s="109" t="s">
        <v>38</v>
      </c>
      <c r="Z50" s="109" t="s">
        <v>38</v>
      </c>
      <c r="AA50" s="131" t="s">
        <v>38</v>
      </c>
      <c r="AB50" s="131" t="s">
        <v>38</v>
      </c>
      <c r="AC50" s="115" t="s">
        <v>38</v>
      </c>
      <c r="AD50" s="131" t="s">
        <v>38</v>
      </c>
      <c r="AE50" s="131" t="s">
        <v>38</v>
      </c>
      <c r="AF50" s="131" t="s">
        <v>38</v>
      </c>
      <c r="AG50" s="131" t="s">
        <v>38</v>
      </c>
      <c r="AH50" s="131" t="s">
        <v>38</v>
      </c>
      <c r="AI50" s="131" t="s">
        <v>38</v>
      </c>
      <c r="AJ50" s="131" t="s">
        <v>38</v>
      </c>
      <c r="AK50" s="131" t="s">
        <v>38</v>
      </c>
      <c r="AL50" s="131" t="s">
        <v>38</v>
      </c>
      <c r="AM50" s="131" t="s">
        <v>38</v>
      </c>
      <c r="AN50" s="131" t="s">
        <v>38</v>
      </c>
      <c r="AO50" s="131" t="s">
        <v>38</v>
      </c>
      <c r="AP50" s="163" t="s">
        <v>38</v>
      </c>
      <c r="AQ50" s="131" t="s">
        <v>38</v>
      </c>
      <c r="AR50" s="131" t="s">
        <v>38</v>
      </c>
      <c r="AS50" s="131" t="s">
        <v>38</v>
      </c>
      <c r="AT50" s="131" t="s">
        <v>38</v>
      </c>
      <c r="AU50" s="131" t="s">
        <v>38</v>
      </c>
      <c r="AV50" s="131" t="s">
        <v>38</v>
      </c>
      <c r="AW50" s="131" t="s">
        <v>38</v>
      </c>
      <c r="AX50" s="131" t="s">
        <v>38</v>
      </c>
      <c r="AY50" s="131" t="s">
        <v>38</v>
      </c>
      <c r="AZ50" s="131" t="s">
        <v>38</v>
      </c>
      <c r="BA50" s="131" t="s">
        <v>38</v>
      </c>
      <c r="BB50" s="131" t="s">
        <v>38</v>
      </c>
      <c r="BC50" s="131" t="s">
        <v>38</v>
      </c>
      <c r="BD50" s="131" t="s">
        <v>38</v>
      </c>
      <c r="BE50" s="131" t="s">
        <v>38</v>
      </c>
      <c r="BF50" s="131" t="s">
        <v>38</v>
      </c>
      <c r="BG50" s="131" t="s">
        <v>38</v>
      </c>
      <c r="BH50" s="131" t="s">
        <v>38</v>
      </c>
      <c r="BI50" s="131" t="s">
        <v>38</v>
      </c>
      <c r="BJ50" s="131" t="s">
        <v>38</v>
      </c>
      <c r="BK50" s="131" t="s">
        <v>38</v>
      </c>
      <c r="BL50" s="131" t="s">
        <v>38</v>
      </c>
      <c r="BM50" s="131" t="s">
        <v>38</v>
      </c>
      <c r="BN50" s="131" t="s">
        <v>38</v>
      </c>
      <c r="BO50" s="115" t="s">
        <v>38</v>
      </c>
      <c r="BP50" s="131" t="s">
        <v>38</v>
      </c>
      <c r="BQ50" s="131" t="s">
        <v>38</v>
      </c>
      <c r="BR50" s="131" t="s">
        <v>38</v>
      </c>
      <c r="BS50" s="131" t="s">
        <v>38</v>
      </c>
      <c r="BT50" s="131" t="s">
        <v>38</v>
      </c>
      <c r="BU50" s="131" t="s">
        <v>38</v>
      </c>
      <c r="BV50" s="131" t="s">
        <v>38</v>
      </c>
      <c r="BW50" s="131" t="s">
        <v>38</v>
      </c>
      <c r="BX50" s="131" t="s">
        <v>38</v>
      </c>
      <c r="BY50" s="131" t="s">
        <v>38</v>
      </c>
      <c r="BZ50" s="131" t="s">
        <v>38</v>
      </c>
      <c r="CA50" s="131" t="s">
        <v>38</v>
      </c>
      <c r="CB50" s="115" t="s">
        <v>38</v>
      </c>
      <c r="CC50" s="131" t="s">
        <v>38</v>
      </c>
      <c r="CD50" s="131" t="s">
        <v>38</v>
      </c>
      <c r="CE50" s="131" t="s">
        <v>38</v>
      </c>
      <c r="CF50" s="131" t="s">
        <v>38</v>
      </c>
      <c r="CG50" s="131" t="s">
        <v>38</v>
      </c>
      <c r="CH50" s="131" t="s">
        <v>38</v>
      </c>
      <c r="CI50" s="131" t="s">
        <v>38</v>
      </c>
      <c r="CJ50" s="131" t="s">
        <v>38</v>
      </c>
      <c r="CK50" s="131" t="s">
        <v>38</v>
      </c>
      <c r="CL50" s="131" t="s">
        <v>38</v>
      </c>
      <c r="CM50" s="131" t="s">
        <v>38</v>
      </c>
      <c r="CN50" s="131" t="s">
        <v>38</v>
      </c>
      <c r="CO50" s="115" t="s">
        <v>38</v>
      </c>
      <c r="CP50" s="131" t="s">
        <v>38</v>
      </c>
      <c r="CQ50" s="131" t="s">
        <v>38</v>
      </c>
      <c r="CR50" s="131" t="s">
        <v>38</v>
      </c>
      <c r="CS50" s="131" t="s">
        <v>38</v>
      </c>
      <c r="CT50" s="131" t="s">
        <v>38</v>
      </c>
      <c r="CU50" s="131" t="s">
        <v>38</v>
      </c>
      <c r="CV50" s="131" t="s">
        <v>38</v>
      </c>
      <c r="CW50" s="131" t="s">
        <v>38</v>
      </c>
      <c r="CX50" s="131" t="s">
        <v>38</v>
      </c>
      <c r="CY50" s="131" t="s">
        <v>38</v>
      </c>
      <c r="CZ50" s="131" t="s">
        <v>38</v>
      </c>
      <c r="DA50" s="131" t="s">
        <v>38</v>
      </c>
      <c r="DB50" s="115" t="s">
        <v>38</v>
      </c>
      <c r="DC50" s="131" t="s">
        <v>38</v>
      </c>
      <c r="DD50" s="131" t="s">
        <v>38</v>
      </c>
      <c r="DE50" s="131" t="s">
        <v>38</v>
      </c>
      <c r="DF50" s="131" t="s">
        <v>38</v>
      </c>
      <c r="DG50" s="131" t="s">
        <v>38</v>
      </c>
      <c r="DH50" s="131" t="s">
        <v>38</v>
      </c>
      <c r="DI50" s="131" t="s">
        <v>38</v>
      </c>
      <c r="DJ50" s="131" t="s">
        <v>38</v>
      </c>
      <c r="DK50" s="115" t="s">
        <v>38</v>
      </c>
      <c r="DL50" s="27"/>
    </row>
    <row r="51" spans="1:124" s="13" customFormat="1" ht="15" customHeight="1" thickBot="1" x14ac:dyDescent="0.3">
      <c r="A51" s="92" t="s">
        <v>20</v>
      </c>
      <c r="B51" s="70"/>
      <c r="C51" s="35">
        <v>6.1590458382223856</v>
      </c>
      <c r="D51" s="19">
        <v>7.1196723310710794</v>
      </c>
      <c r="E51" s="58">
        <v>6.403430596158211</v>
      </c>
      <c r="F51" s="58">
        <v>6.122972667998325</v>
      </c>
      <c r="G51" s="58">
        <v>6.2083922118268067</v>
      </c>
      <c r="H51" s="58">
        <v>6.4192021000821873</v>
      </c>
      <c r="I51" s="58">
        <v>6.3766576400746677</v>
      </c>
      <c r="J51" s="58">
        <v>6.7848765828262048</v>
      </c>
      <c r="K51" s="58">
        <v>6.2263316185161157</v>
      </c>
      <c r="L51" s="58">
        <v>5.7279670066449508</v>
      </c>
      <c r="M51" s="58">
        <v>5.6570332400139387</v>
      </c>
      <c r="N51" s="58">
        <v>5.5803506780630405</v>
      </c>
      <c r="O51" s="58">
        <v>5.281663385393097</v>
      </c>
      <c r="P51" s="35">
        <v>4.9385521494588627</v>
      </c>
      <c r="Q51" s="58">
        <v>5.5632506753964002</v>
      </c>
      <c r="R51" s="58">
        <v>4.8255001360593974</v>
      </c>
      <c r="S51" s="58">
        <v>4.9226993447472678</v>
      </c>
      <c r="T51" s="58">
        <v>5.2252169692397361</v>
      </c>
      <c r="U51" s="58">
        <v>5.1288467156995017</v>
      </c>
      <c r="V51" s="58">
        <v>4.9622793524402375</v>
      </c>
      <c r="W51" s="58">
        <v>4.9047385908923564</v>
      </c>
      <c r="X51" s="58">
        <v>4.8462049597451173</v>
      </c>
      <c r="Y51" s="58">
        <v>4.6736472917870877</v>
      </c>
      <c r="Z51" s="58">
        <v>4.6626935383188108</v>
      </c>
      <c r="AA51" s="58">
        <v>4.8027232682273766</v>
      </c>
      <c r="AB51" s="58">
        <v>4.8820235195020798</v>
      </c>
      <c r="AC51" s="54">
        <v>5.3133410840226176</v>
      </c>
      <c r="AD51" s="58">
        <v>4.9563637668480141</v>
      </c>
      <c r="AE51" s="58">
        <v>4.6509142745872465</v>
      </c>
      <c r="AF51" s="58">
        <v>4.7786336516584447</v>
      </c>
      <c r="AG51" s="58">
        <v>4.9080284955161124</v>
      </c>
      <c r="AH51" s="58">
        <v>5.211175502023373</v>
      </c>
      <c r="AI51" s="58">
        <v>5.594697900872136</v>
      </c>
      <c r="AJ51" s="58">
        <v>5.2767871916095048</v>
      </c>
      <c r="AK51" s="58">
        <v>4.8789825433857219</v>
      </c>
      <c r="AL51" s="58">
        <v>6.2557342940390361</v>
      </c>
      <c r="AM51" s="58">
        <v>5.7905251809620095</v>
      </c>
      <c r="AN51" s="58">
        <v>5.4946203336943871</v>
      </c>
      <c r="AO51" s="58">
        <v>5.7943427156050937</v>
      </c>
      <c r="AP51" s="164">
        <f t="shared" ref="AP51:BB51" si="17">AP33/AP15*100</f>
        <v>5.9913723453592516</v>
      </c>
      <c r="AQ51" s="58">
        <f t="shared" si="17"/>
        <v>6.7872054145506846</v>
      </c>
      <c r="AR51" s="58">
        <f t="shared" si="17"/>
        <v>6.0864804263238703</v>
      </c>
      <c r="AS51" s="58">
        <f t="shared" si="17"/>
        <v>5.8831374573638984</v>
      </c>
      <c r="AT51" s="58">
        <f t="shared" si="17"/>
        <v>5.4730243192426338</v>
      </c>
      <c r="AU51" s="58">
        <f t="shared" si="17"/>
        <v>5.8986425983804507</v>
      </c>
      <c r="AV51" s="58">
        <f t="shared" si="17"/>
        <v>6.347553762214905</v>
      </c>
      <c r="AW51" s="58">
        <f t="shared" si="17"/>
        <v>6.2666093388496726</v>
      </c>
      <c r="AX51" s="58">
        <f t="shared" si="17"/>
        <v>5.9437373047927382</v>
      </c>
      <c r="AY51" s="58">
        <f t="shared" si="17"/>
        <v>6.2189263811494691</v>
      </c>
      <c r="AZ51" s="58">
        <f t="shared" si="17"/>
        <v>5.7771749988479018</v>
      </c>
      <c r="BA51" s="58">
        <f t="shared" si="17"/>
        <v>5.570094647456016</v>
      </c>
      <c r="BB51" s="58">
        <f t="shared" si="17"/>
        <v>5.8115911917586436</v>
      </c>
      <c r="BC51" s="58">
        <f t="shared" ref="BC51:BM51" si="18">BC33/BC15*100</f>
        <v>5.3702499133115902</v>
      </c>
      <c r="BD51" s="58">
        <f t="shared" si="18"/>
        <v>5.2481243347813535</v>
      </c>
      <c r="BE51" s="58">
        <f t="shared" si="18"/>
        <v>5.3736438292646165</v>
      </c>
      <c r="BF51" s="58">
        <f t="shared" si="18"/>
        <v>5.6219203028050471</v>
      </c>
      <c r="BG51" s="58">
        <f t="shared" si="18"/>
        <v>5.7639021315062502</v>
      </c>
      <c r="BH51" s="58">
        <f t="shared" si="18"/>
        <v>5.6778112640487679</v>
      </c>
      <c r="BI51" s="58">
        <f t="shared" si="18"/>
        <v>5.2942488105344285</v>
      </c>
      <c r="BJ51" s="58">
        <f t="shared" si="18"/>
        <v>4.9316111683295176</v>
      </c>
      <c r="BK51" s="58">
        <f t="shared" si="18"/>
        <v>5.0747630719222885</v>
      </c>
      <c r="BL51" s="58">
        <f t="shared" si="18"/>
        <v>5.1246033740638683</v>
      </c>
      <c r="BM51" s="58">
        <f t="shared" si="18"/>
        <v>4.7863427216612013</v>
      </c>
      <c r="BN51" s="58">
        <v>4.8967060741139825</v>
      </c>
      <c r="BO51" s="54">
        <v>5.2559753619116441</v>
      </c>
      <c r="BP51" s="58">
        <v>5.2070325804466782</v>
      </c>
      <c r="BQ51" s="58">
        <v>4.6988142885261635</v>
      </c>
      <c r="BR51" s="58">
        <v>4.7749889506839258</v>
      </c>
      <c r="BS51" s="58">
        <v>4.9014472281741428</v>
      </c>
      <c r="BT51" s="58">
        <v>5.0255438050223393</v>
      </c>
      <c r="BU51" s="58">
        <v>5.4800814990440392</v>
      </c>
      <c r="BV51" s="58">
        <v>6.311141790241809</v>
      </c>
      <c r="BW51" s="58">
        <v>6.4591716229097527</v>
      </c>
      <c r="BX51" s="58">
        <v>6.3222808646303195</v>
      </c>
      <c r="BY51" s="58">
        <v>6.3734960954732305</v>
      </c>
      <c r="BZ51" s="58">
        <v>6.0006540988993997</v>
      </c>
      <c r="CA51" s="58">
        <v>6.0115703549255946</v>
      </c>
      <c r="CB51" s="54">
        <v>5.6327578561041669</v>
      </c>
      <c r="CC51" s="58">
        <v>5.9760844010437548</v>
      </c>
      <c r="CD51" s="58">
        <v>6.0589801186499557</v>
      </c>
      <c r="CE51" s="58">
        <v>6.525709066713441</v>
      </c>
      <c r="CF51" s="58">
        <v>7.0974017312705922</v>
      </c>
      <c r="CG51" s="58">
        <v>7.1307963176132114</v>
      </c>
      <c r="CH51" s="58">
        <v>6.606162732949282</v>
      </c>
      <c r="CI51" s="58">
        <v>7.1286350817331439</v>
      </c>
      <c r="CJ51" s="58">
        <v>7.2565965511283563</v>
      </c>
      <c r="CK51" s="58">
        <v>7.0705192397536161</v>
      </c>
      <c r="CL51" s="58">
        <v>7.4279187345968349</v>
      </c>
      <c r="CM51" s="58">
        <v>7.5541178816160874</v>
      </c>
      <c r="CN51" s="58">
        <v>7.7532611007956929</v>
      </c>
      <c r="CO51" s="54">
        <v>6.9873344929859611</v>
      </c>
      <c r="CP51" s="58">
        <v>8.4324349858419847</v>
      </c>
      <c r="CQ51" s="58">
        <v>8.107201013109524</v>
      </c>
      <c r="CR51" s="58">
        <v>8.2480213176773987</v>
      </c>
      <c r="CS51" s="58">
        <v>8.268659469065561</v>
      </c>
      <c r="CT51" s="58">
        <v>8.1467096401058257</v>
      </c>
      <c r="CU51" s="58">
        <v>7.5437011238067448</v>
      </c>
      <c r="CV51" s="58">
        <v>7.2904872101590898</v>
      </c>
      <c r="CW51" s="58">
        <v>6.7045042104595716</v>
      </c>
      <c r="CX51" s="58">
        <v>6.3997098776620795</v>
      </c>
      <c r="CY51" s="58">
        <v>6.1253087660962127</v>
      </c>
      <c r="CZ51" s="58">
        <v>5.9246977539577657</v>
      </c>
      <c r="DA51" s="58">
        <v>6.8151850254284945</v>
      </c>
      <c r="DB51" s="54">
        <v>7.3390242765208793</v>
      </c>
      <c r="DC51" s="58">
        <v>6.6089997567401193</v>
      </c>
      <c r="DD51" s="58">
        <v>6.4154353367915808</v>
      </c>
      <c r="DE51" s="58">
        <v>6.004631314658881</v>
      </c>
      <c r="DF51" s="58">
        <v>5.8615387569445661</v>
      </c>
      <c r="DG51" s="58">
        <v>5.5067346322073059</v>
      </c>
      <c r="DH51" s="58">
        <v>5.6174978124839603</v>
      </c>
      <c r="DI51" s="58">
        <v>5.6135652383699624</v>
      </c>
      <c r="DJ51" s="58">
        <f t="shared" ref="DJ51:DJ56" si="19">DJ33/DJ15*100</f>
        <v>5.6543428919741734</v>
      </c>
      <c r="DK51" s="54">
        <f t="shared" ref="DK51:DK56" si="20">DK33/DK15*100</f>
        <v>5.8946698013152536</v>
      </c>
      <c r="DL51" s="27"/>
    </row>
    <row r="52" spans="1:124" s="7" customFormat="1" ht="15" customHeight="1" thickTop="1" x14ac:dyDescent="0.25">
      <c r="A52" s="93"/>
      <c r="B52" s="79" t="s">
        <v>9</v>
      </c>
      <c r="C52" s="36">
        <v>7.5341220788644625</v>
      </c>
      <c r="D52" s="8">
        <v>7.293922228338956</v>
      </c>
      <c r="E52" s="59">
        <v>7.5031021851674833</v>
      </c>
      <c r="F52" s="59">
        <v>7.3309155454470396</v>
      </c>
      <c r="G52" s="59">
        <v>7.7631586941968118</v>
      </c>
      <c r="H52" s="59">
        <v>8.4804415834151161</v>
      </c>
      <c r="I52" s="59">
        <v>8.1015539975819717</v>
      </c>
      <c r="J52" s="59">
        <v>8.0807576831425045</v>
      </c>
      <c r="K52" s="59">
        <v>7.0593230923670713</v>
      </c>
      <c r="L52" s="59">
        <v>7.2787953261033254</v>
      </c>
      <c r="M52" s="59">
        <v>7.2327729908886571</v>
      </c>
      <c r="N52" s="59">
        <v>7.1364139870544294</v>
      </c>
      <c r="O52" s="59">
        <v>7.1483076326701758</v>
      </c>
      <c r="P52" s="36">
        <v>7.2755388084019268</v>
      </c>
      <c r="Q52" s="59">
        <v>6.6067519105322754</v>
      </c>
      <c r="R52" s="59">
        <v>6.5614704250366067</v>
      </c>
      <c r="S52" s="59">
        <v>6.7310713554271828</v>
      </c>
      <c r="T52" s="59">
        <v>7.5675283581362258</v>
      </c>
      <c r="U52" s="59">
        <v>7.5717762470641699</v>
      </c>
      <c r="V52" s="59">
        <v>7.9748886435118971</v>
      </c>
      <c r="W52" s="59">
        <v>7.547116833550251</v>
      </c>
      <c r="X52" s="59">
        <v>7.6838630812161561</v>
      </c>
      <c r="Y52" s="59">
        <v>7.0005417549251758</v>
      </c>
      <c r="Z52" s="59">
        <v>7.4170453207532852</v>
      </c>
      <c r="AA52" s="59">
        <v>7.4863817728456574</v>
      </c>
      <c r="AB52" s="59">
        <v>7.3913852711444701</v>
      </c>
      <c r="AC52" s="116">
        <v>8.244760581310473</v>
      </c>
      <c r="AD52" s="59">
        <v>7.4404771973315311</v>
      </c>
      <c r="AE52" s="59">
        <v>6.9902289594053215</v>
      </c>
      <c r="AF52" s="59">
        <v>7.6057351869697252</v>
      </c>
      <c r="AG52" s="59">
        <v>8.2007481860845832</v>
      </c>
      <c r="AH52" s="59">
        <v>8.7883590893683916</v>
      </c>
      <c r="AI52" s="59">
        <v>8.838619351905951</v>
      </c>
      <c r="AJ52" s="59">
        <v>8.5638512692399136</v>
      </c>
      <c r="AK52" s="59">
        <v>8.5048337031915242</v>
      </c>
      <c r="AL52" s="59">
        <v>8.1937983546047786</v>
      </c>
      <c r="AM52" s="59">
        <v>8.3316674202191798</v>
      </c>
      <c r="AN52" s="59">
        <v>9.0161415251513155</v>
      </c>
      <c r="AO52" s="59">
        <v>9.0156901849605333</v>
      </c>
      <c r="AP52" s="165">
        <v>9.840106858347573</v>
      </c>
      <c r="AQ52" s="59">
        <v>8.6517977085844198</v>
      </c>
      <c r="AR52" s="59">
        <v>8.8697598928516719</v>
      </c>
      <c r="AS52" s="59">
        <v>9.9232944588687229</v>
      </c>
      <c r="AT52" s="59">
        <v>10.060558862324093</v>
      </c>
      <c r="AU52" s="59">
        <v>9.8868121616825171</v>
      </c>
      <c r="AV52" s="59">
        <v>10.333342720752151</v>
      </c>
      <c r="AW52" s="59">
        <v>10.198180988616503</v>
      </c>
      <c r="AX52" s="59">
        <v>10.171183017108566</v>
      </c>
      <c r="AY52" s="59">
        <v>10.236977299308691</v>
      </c>
      <c r="AZ52" s="59">
        <v>10.307001232437784</v>
      </c>
      <c r="BA52" s="59">
        <v>9.6884222685912977</v>
      </c>
      <c r="BB52" s="59">
        <v>9.3765628234065499</v>
      </c>
      <c r="BC52" s="59">
        <v>8.9375508070378373</v>
      </c>
      <c r="BD52" s="59">
        <v>9.0011288836097521</v>
      </c>
      <c r="BE52" s="59">
        <v>9.1861471047252916</v>
      </c>
      <c r="BF52" s="59">
        <v>10.412359461790984</v>
      </c>
      <c r="BG52" s="59">
        <v>9.7456843124919228</v>
      </c>
      <c r="BH52" s="59">
        <v>10.202217531749588</v>
      </c>
      <c r="BI52" s="59">
        <v>10.377516093328126</v>
      </c>
      <c r="BJ52" s="59">
        <v>8.8945442697259143</v>
      </c>
      <c r="BK52" s="59">
        <v>8.7501316925667751</v>
      </c>
      <c r="BL52" s="59">
        <v>9.2137358336360009</v>
      </c>
      <c r="BM52" s="59">
        <v>9.0254055245477574</v>
      </c>
      <c r="BN52" s="59">
        <v>8.4125090883980427</v>
      </c>
      <c r="BO52" s="116">
        <v>9.3713545112249417</v>
      </c>
      <c r="BP52" s="59">
        <v>8.9991795916496198</v>
      </c>
      <c r="BQ52" s="59">
        <v>8.395348468131294</v>
      </c>
      <c r="BR52" s="59">
        <v>10.227922677601811</v>
      </c>
      <c r="BS52" s="59">
        <v>9.8293626321028569</v>
      </c>
      <c r="BT52" s="59">
        <v>8.9037807536312599</v>
      </c>
      <c r="BU52" s="59">
        <v>9.6503355741173777</v>
      </c>
      <c r="BV52" s="59">
        <v>11.10583975656823</v>
      </c>
      <c r="BW52" s="59">
        <v>10.768161687490482</v>
      </c>
      <c r="BX52" s="59">
        <v>11.745856908227365</v>
      </c>
      <c r="BY52" s="59">
        <v>11.954040624478788</v>
      </c>
      <c r="BZ52" s="59">
        <v>12.178990027028068</v>
      </c>
      <c r="CA52" s="59">
        <v>12.426342302337074</v>
      </c>
      <c r="CB52" s="116">
        <v>10.477524818287613</v>
      </c>
      <c r="CC52" s="59">
        <v>11.367795313989115</v>
      </c>
      <c r="CD52" s="59">
        <v>11.805706853312778</v>
      </c>
      <c r="CE52" s="59">
        <v>11.543843567227672</v>
      </c>
      <c r="CF52" s="59">
        <v>12.660829350296298</v>
      </c>
      <c r="CG52" s="59">
        <v>13.644212430236452</v>
      </c>
      <c r="CH52" s="59">
        <v>12.648995429640507</v>
      </c>
      <c r="CI52" s="59">
        <v>13.59179876716709</v>
      </c>
      <c r="CJ52" s="59">
        <v>14.683537647086414</v>
      </c>
      <c r="CK52" s="59">
        <v>12.475763155037308</v>
      </c>
      <c r="CL52" s="59">
        <v>13.944221733823101</v>
      </c>
      <c r="CM52" s="59">
        <v>13.120532599523161</v>
      </c>
      <c r="CN52" s="59">
        <v>13.636197542093578</v>
      </c>
      <c r="CO52" s="116">
        <v>12.829944314704578</v>
      </c>
      <c r="CP52" s="59">
        <v>14.09958564963795</v>
      </c>
      <c r="CQ52" s="59">
        <v>15.286690341253328</v>
      </c>
      <c r="CR52" s="59">
        <v>15.65805268666281</v>
      </c>
      <c r="CS52" s="59">
        <v>14.557687893515919</v>
      </c>
      <c r="CT52" s="59">
        <v>14.090077885621138</v>
      </c>
      <c r="CU52" s="59">
        <v>14.710098742061884</v>
      </c>
      <c r="CV52" s="59">
        <v>13.943653240416809</v>
      </c>
      <c r="CW52" s="59">
        <v>13.391317805842483</v>
      </c>
      <c r="CX52" s="59">
        <v>13.045443415801113</v>
      </c>
      <c r="CY52" s="59">
        <v>13.172158568589005</v>
      </c>
      <c r="CZ52" s="59">
        <v>12.531501021899025</v>
      </c>
      <c r="DA52" s="59">
        <v>12.87271700076859</v>
      </c>
      <c r="DB52" s="116">
        <v>14.092870958150531</v>
      </c>
      <c r="DC52" s="59">
        <v>13.149312643962146</v>
      </c>
      <c r="DD52" s="59">
        <v>12.308657584618301</v>
      </c>
      <c r="DE52" s="59">
        <v>11.523542624419086</v>
      </c>
      <c r="DF52" s="59">
        <v>11.323810213738181</v>
      </c>
      <c r="DG52" s="59">
        <v>11.120796008746616</v>
      </c>
      <c r="DH52" s="59">
        <v>10.793097981904772</v>
      </c>
      <c r="DI52" s="59">
        <v>10.450040191456447</v>
      </c>
      <c r="DJ52" s="59">
        <f t="shared" si="19"/>
        <v>11.050519508719022</v>
      </c>
      <c r="DK52" s="116">
        <f t="shared" si="20"/>
        <v>11.417061867286508</v>
      </c>
      <c r="DL52" s="27"/>
    </row>
    <row r="53" spans="1:124" s="7" customFormat="1" ht="15" customHeight="1" x14ac:dyDescent="0.25">
      <c r="A53" s="90" t="s">
        <v>10</v>
      </c>
      <c r="B53" s="77" t="s">
        <v>11</v>
      </c>
      <c r="C53" s="34">
        <v>7.8788379512130868</v>
      </c>
      <c r="D53" s="9">
        <v>7.4846986323962916</v>
      </c>
      <c r="E53" s="56">
        <v>7.2857827645012012</v>
      </c>
      <c r="F53" s="56">
        <v>7.5102735788944486</v>
      </c>
      <c r="G53" s="56">
        <v>7.4490735369382612</v>
      </c>
      <c r="H53" s="56">
        <v>8.3521730059525225</v>
      </c>
      <c r="I53" s="56">
        <v>8.8634179973396794</v>
      </c>
      <c r="J53" s="56">
        <v>8.4684983774667515</v>
      </c>
      <c r="K53" s="56">
        <v>8.4982588562619501</v>
      </c>
      <c r="L53" s="56">
        <v>8.296856795856014</v>
      </c>
      <c r="M53" s="56">
        <v>8.094746493639251</v>
      </c>
      <c r="N53" s="56">
        <v>7.266511436180882</v>
      </c>
      <c r="O53" s="56">
        <v>6.9757639391297879</v>
      </c>
      <c r="P53" s="34">
        <v>6.6603767577955786</v>
      </c>
      <c r="Q53" s="56">
        <v>6.7102230107124159</v>
      </c>
      <c r="R53" s="56">
        <v>6.5898732240104936</v>
      </c>
      <c r="S53" s="56">
        <v>6.2859779125904831</v>
      </c>
      <c r="T53" s="56">
        <v>6.1527717319432256</v>
      </c>
      <c r="U53" s="56">
        <v>6.1181967178644552</v>
      </c>
      <c r="V53" s="56">
        <v>7.2879005773316479</v>
      </c>
      <c r="W53" s="56">
        <v>7.5465139849229201</v>
      </c>
      <c r="X53" s="56">
        <v>6.8168275483228458</v>
      </c>
      <c r="Y53" s="56">
        <v>6.3307486616741775</v>
      </c>
      <c r="Z53" s="56">
        <v>7.0843508032818221</v>
      </c>
      <c r="AA53" s="56">
        <v>6.7889366203025796</v>
      </c>
      <c r="AB53" s="56">
        <v>6.0478015083777628</v>
      </c>
      <c r="AC53" s="112">
        <v>6.9324814126905911</v>
      </c>
      <c r="AD53" s="56">
        <v>6.2771569909459881</v>
      </c>
      <c r="AE53" s="56">
        <v>6.2193314029705311</v>
      </c>
      <c r="AF53" s="56">
        <v>6.4352665017001529</v>
      </c>
      <c r="AG53" s="56">
        <v>6.3914688700554816</v>
      </c>
      <c r="AH53" s="56">
        <v>7.4827539863134342</v>
      </c>
      <c r="AI53" s="56">
        <v>7.4632895638644099</v>
      </c>
      <c r="AJ53" s="56">
        <v>7.7325976666128557</v>
      </c>
      <c r="AK53" s="56">
        <v>7.0459736686294949</v>
      </c>
      <c r="AL53" s="56">
        <v>7.7054846024877026</v>
      </c>
      <c r="AM53" s="56">
        <v>7.894320452305152</v>
      </c>
      <c r="AN53" s="56">
        <v>6.6385764061897916</v>
      </c>
      <c r="AO53" s="56">
        <v>5.9731913767743148</v>
      </c>
      <c r="AP53" s="159">
        <v>7.4790020661374133</v>
      </c>
      <c r="AQ53" s="56">
        <v>7.423559909723461</v>
      </c>
      <c r="AR53" s="56">
        <v>7.1128147635262815</v>
      </c>
      <c r="AS53" s="56">
        <v>7.0715297173025116</v>
      </c>
      <c r="AT53" s="56">
        <v>6.7135083518424663</v>
      </c>
      <c r="AU53" s="56">
        <v>7.3236063024090594</v>
      </c>
      <c r="AV53" s="56">
        <v>7.9086256337463272</v>
      </c>
      <c r="AW53" s="56">
        <v>8.0276057508441401</v>
      </c>
      <c r="AX53" s="56">
        <v>8.7609195404518996</v>
      </c>
      <c r="AY53" s="56">
        <v>7.6195000685086614</v>
      </c>
      <c r="AZ53" s="56">
        <v>6.8895255733711176</v>
      </c>
      <c r="BA53" s="56">
        <v>7.4915327212655303</v>
      </c>
      <c r="BB53" s="56">
        <v>7.0393211759235266</v>
      </c>
      <c r="BC53" s="56">
        <v>6.5920464825865555</v>
      </c>
      <c r="BD53" s="56">
        <v>6.8855343783137055</v>
      </c>
      <c r="BE53" s="56">
        <v>6.5051084593629955</v>
      </c>
      <c r="BF53" s="56">
        <v>7.4800509519994298</v>
      </c>
      <c r="BG53" s="56">
        <v>8.2486902056873515</v>
      </c>
      <c r="BH53" s="56">
        <v>7.9445440757529688</v>
      </c>
      <c r="BI53" s="56">
        <v>7.0737129920166204</v>
      </c>
      <c r="BJ53" s="56">
        <v>6.4113193158466117</v>
      </c>
      <c r="BK53" s="56">
        <v>6.6128107167601895</v>
      </c>
      <c r="BL53" s="56">
        <v>6.5840643130794465</v>
      </c>
      <c r="BM53" s="56">
        <v>6.4094775868623266</v>
      </c>
      <c r="BN53" s="56">
        <v>6.1416620254232601</v>
      </c>
      <c r="BO53" s="112">
        <v>6.8899685283812513</v>
      </c>
      <c r="BP53" s="56">
        <v>5.5490784868191589</v>
      </c>
      <c r="BQ53" s="56">
        <v>5.8152700270002455</v>
      </c>
      <c r="BR53" s="56">
        <v>6.867405264792918</v>
      </c>
      <c r="BS53" s="56">
        <v>7.7743663947296699</v>
      </c>
      <c r="BT53" s="56">
        <v>7.7260490065902019</v>
      </c>
      <c r="BU53" s="56">
        <v>8.5138277730935528</v>
      </c>
      <c r="BV53" s="56">
        <v>8.4987811928382957</v>
      </c>
      <c r="BW53" s="56">
        <v>8.3773249330585458</v>
      </c>
      <c r="BX53" s="56">
        <v>8.7982945816749503</v>
      </c>
      <c r="BY53" s="56">
        <v>9.0817801239575289</v>
      </c>
      <c r="BZ53" s="56">
        <v>8.4492724567643425</v>
      </c>
      <c r="CA53" s="56">
        <v>8.5335962278455284</v>
      </c>
      <c r="CB53" s="112">
        <v>7.7359634672018025</v>
      </c>
      <c r="CC53" s="56">
        <v>8.905739787710127</v>
      </c>
      <c r="CD53" s="56">
        <v>8.758340715529469</v>
      </c>
      <c r="CE53" s="56">
        <v>9.0989003676636653</v>
      </c>
      <c r="CF53" s="56">
        <v>10.057478111331479</v>
      </c>
      <c r="CG53" s="56">
        <v>9.891439455226573</v>
      </c>
      <c r="CH53" s="56">
        <v>9.744603407987503</v>
      </c>
      <c r="CI53" s="56">
        <v>8.9971985271034089</v>
      </c>
      <c r="CJ53" s="56">
        <v>9.7839470971729696</v>
      </c>
      <c r="CK53" s="56">
        <v>9.3359955369807679</v>
      </c>
      <c r="CL53" s="56">
        <v>9.3465626636751402</v>
      </c>
      <c r="CM53" s="56">
        <v>9.1845643798417207</v>
      </c>
      <c r="CN53" s="56">
        <v>8.8802530183559139</v>
      </c>
      <c r="CO53" s="112">
        <v>9.3084128613495416</v>
      </c>
      <c r="CP53" s="56">
        <v>8.4836048650385898</v>
      </c>
      <c r="CQ53" s="56">
        <v>9.7628523797461249</v>
      </c>
      <c r="CR53" s="56">
        <v>9.2850536258128873</v>
      </c>
      <c r="CS53" s="56">
        <v>11.16110143870571</v>
      </c>
      <c r="CT53" s="56">
        <v>10.422264109445399</v>
      </c>
      <c r="CU53" s="56">
        <v>10.269598064468202</v>
      </c>
      <c r="CV53" s="56">
        <v>10.737071625178826</v>
      </c>
      <c r="CW53" s="56">
        <v>9.2624520276525946</v>
      </c>
      <c r="CX53" s="56">
        <v>7.7259702376639021</v>
      </c>
      <c r="CY53" s="56">
        <v>9.3446446724485437</v>
      </c>
      <c r="CZ53" s="56">
        <v>8.9096716622154162</v>
      </c>
      <c r="DA53" s="56">
        <v>8.6288036437602873</v>
      </c>
      <c r="DB53" s="112">
        <v>9.7009931403595893</v>
      </c>
      <c r="DC53" s="56">
        <v>8.7718344475507273</v>
      </c>
      <c r="DD53" s="56">
        <v>8.8600264206639636</v>
      </c>
      <c r="DE53" s="56">
        <v>9.9328860834814243</v>
      </c>
      <c r="DF53" s="56">
        <v>9.454963493140415</v>
      </c>
      <c r="DG53" s="56">
        <v>8.7635227047231083</v>
      </c>
      <c r="DH53" s="56">
        <v>8.7220358365408259</v>
      </c>
      <c r="DI53" s="56">
        <v>8.8960347695578186</v>
      </c>
      <c r="DJ53" s="56">
        <f t="shared" si="19"/>
        <v>8.5296648802359236</v>
      </c>
      <c r="DK53" s="112">
        <f t="shared" si="20"/>
        <v>9.0207077456084939</v>
      </c>
      <c r="DL53" s="27"/>
    </row>
    <row r="54" spans="1:124" s="7" customFormat="1" ht="15" customHeight="1" thickBot="1" x14ac:dyDescent="0.3">
      <c r="A54" s="90"/>
      <c r="B54" s="77" t="s">
        <v>12</v>
      </c>
      <c r="C54" s="60">
        <v>7.2838180567426223</v>
      </c>
      <c r="D54" s="9">
        <v>7.6649304850441187</v>
      </c>
      <c r="E54" s="56">
        <v>8.0643310720152783</v>
      </c>
      <c r="F54" s="56">
        <v>9.5379331104703571</v>
      </c>
      <c r="G54" s="56">
        <v>7.9079040150909758</v>
      </c>
      <c r="H54" s="56">
        <v>8.3037508678153156</v>
      </c>
      <c r="I54" s="56">
        <v>7.4525354899871425</v>
      </c>
      <c r="J54" s="56">
        <v>6.5085169998134784</v>
      </c>
      <c r="K54" s="56">
        <v>6.2624149003208922</v>
      </c>
      <c r="L54" s="56">
        <v>6.4723418573593605</v>
      </c>
      <c r="M54" s="56">
        <v>6.4223049270922345</v>
      </c>
      <c r="N54" s="56">
        <v>6.6136429901243243</v>
      </c>
      <c r="O54" s="56">
        <v>6.1952099657780035</v>
      </c>
      <c r="P54" s="60">
        <v>6.5319120526390915</v>
      </c>
      <c r="Q54" s="56">
        <v>6.4232710147042447</v>
      </c>
      <c r="R54" s="56">
        <v>7.0000447347375356</v>
      </c>
      <c r="S54" s="56">
        <v>6.4871705201163739</v>
      </c>
      <c r="T54" s="56">
        <v>6.4139642195648401</v>
      </c>
      <c r="U54" s="56">
        <v>7.0504929953313189</v>
      </c>
      <c r="V54" s="56">
        <v>6.8998119317692206</v>
      </c>
      <c r="W54" s="56">
        <v>6.6579941851212476</v>
      </c>
      <c r="X54" s="56">
        <v>6.1218125331585167</v>
      </c>
      <c r="Y54" s="56">
        <v>6.1521553002482676</v>
      </c>
      <c r="Z54" s="56">
        <v>6.7006053959941099</v>
      </c>
      <c r="AA54" s="56">
        <v>6.333696801897573</v>
      </c>
      <c r="AB54" s="56">
        <v>6.0488546172644115</v>
      </c>
      <c r="AC54" s="112">
        <v>6.8178973669592748</v>
      </c>
      <c r="AD54" s="56">
        <v>6.3736534847351312</v>
      </c>
      <c r="AE54" s="56">
        <v>6.5272593377735593</v>
      </c>
      <c r="AF54" s="56">
        <v>6.5111092953295442</v>
      </c>
      <c r="AG54" s="56">
        <v>6.5340031971541386</v>
      </c>
      <c r="AH54" s="56">
        <v>7.8388440534701953</v>
      </c>
      <c r="AI54" s="56">
        <v>7.5272802453366063</v>
      </c>
      <c r="AJ54" s="56">
        <v>6.3611074557652874</v>
      </c>
      <c r="AK54" s="56">
        <v>7.0338596872900032</v>
      </c>
      <c r="AL54" s="56">
        <v>6.5510851655972351</v>
      </c>
      <c r="AM54" s="56">
        <v>7.0285958061919525</v>
      </c>
      <c r="AN54" s="56">
        <v>7.184711600116807</v>
      </c>
      <c r="AO54" s="56">
        <v>6.8443656851726455</v>
      </c>
      <c r="AP54" s="159">
        <v>7.8057676794908799</v>
      </c>
      <c r="AQ54" s="56">
        <v>8.9839223692431531</v>
      </c>
      <c r="AR54" s="56">
        <v>7.0663336699763617</v>
      </c>
      <c r="AS54" s="56">
        <v>7.3949196154518368</v>
      </c>
      <c r="AT54" s="56">
        <v>8.1873326173641896</v>
      </c>
      <c r="AU54" s="56">
        <v>9.1438315296613428</v>
      </c>
      <c r="AV54" s="56">
        <v>7.3632937348412213</v>
      </c>
      <c r="AW54" s="56">
        <v>7.7929183103121167</v>
      </c>
      <c r="AX54" s="56">
        <v>7.1610387945675908</v>
      </c>
      <c r="AY54" s="56">
        <v>7.5008622874690358</v>
      </c>
      <c r="AZ54" s="56">
        <v>7.9196765892286454</v>
      </c>
      <c r="BA54" s="56">
        <v>8.2446035581310078</v>
      </c>
      <c r="BB54" s="56">
        <v>6.7485660496892015</v>
      </c>
      <c r="BC54" s="56">
        <v>8.3434377300457001</v>
      </c>
      <c r="BD54" s="56">
        <v>6.7649009930841162</v>
      </c>
      <c r="BE54" s="56">
        <v>6.7997930768765231</v>
      </c>
      <c r="BF54" s="56">
        <v>7.7925722587978337</v>
      </c>
      <c r="BG54" s="56">
        <v>7.5063832990815396</v>
      </c>
      <c r="BH54" s="56">
        <v>7.8132597919678508</v>
      </c>
      <c r="BI54" s="56">
        <v>7.1221934758064691</v>
      </c>
      <c r="BJ54" s="56">
        <v>6.8141342328898897</v>
      </c>
      <c r="BK54" s="56">
        <v>7.2470766837400378</v>
      </c>
      <c r="BL54" s="56">
        <v>6.7273914871779468</v>
      </c>
      <c r="BM54" s="56">
        <v>6.9419867972785791</v>
      </c>
      <c r="BN54" s="56">
        <v>6.520591757987015</v>
      </c>
      <c r="BO54" s="112">
        <v>7.1919506675853908</v>
      </c>
      <c r="BP54" s="56">
        <v>8.3508629886066554</v>
      </c>
      <c r="BQ54" s="56">
        <v>8.1280619630243063</v>
      </c>
      <c r="BR54" s="56">
        <v>7.0932726923673677</v>
      </c>
      <c r="BS54" s="56">
        <v>6.639451235001312</v>
      </c>
      <c r="BT54" s="56">
        <v>7.3038112653492515</v>
      </c>
      <c r="BU54" s="56">
        <v>6.4063431548244054</v>
      </c>
      <c r="BV54" s="56">
        <v>8.120329560419604</v>
      </c>
      <c r="BW54" s="56">
        <v>8.8422846378430044</v>
      </c>
      <c r="BX54" s="56">
        <v>7.8087345631168299</v>
      </c>
      <c r="BY54" s="56">
        <v>7.8261518889134711</v>
      </c>
      <c r="BZ54" s="56">
        <v>9.6514552316508944</v>
      </c>
      <c r="CA54" s="56">
        <v>8.1593785128142233</v>
      </c>
      <c r="CB54" s="112">
        <v>7.7843515950482791</v>
      </c>
      <c r="CC54" s="56">
        <v>7.2044358776046273</v>
      </c>
      <c r="CD54" s="56">
        <v>6.7884073746115563</v>
      </c>
      <c r="CE54" s="56">
        <v>7.4634833902375854</v>
      </c>
      <c r="CF54" s="56">
        <v>7.9680679824322116</v>
      </c>
      <c r="CG54" s="56">
        <v>8.64748255569463</v>
      </c>
      <c r="CH54" s="56">
        <v>8.1035006289597415</v>
      </c>
      <c r="CI54" s="56">
        <v>8.9450565901408812</v>
      </c>
      <c r="CJ54" s="56">
        <v>9.1964177457205736</v>
      </c>
      <c r="CK54" s="56">
        <v>7.9887622686053099</v>
      </c>
      <c r="CL54" s="56">
        <v>7.2852768653241196</v>
      </c>
      <c r="CM54" s="56">
        <v>8.8253783805010038</v>
      </c>
      <c r="CN54" s="56">
        <v>7.7705066495303914</v>
      </c>
      <c r="CO54" s="112">
        <v>7.9948203890545866</v>
      </c>
      <c r="CP54" s="56">
        <v>7.7121114260549266</v>
      </c>
      <c r="CQ54" s="56">
        <v>9.3360346214309491</v>
      </c>
      <c r="CR54" s="56">
        <v>8.2363789230430324</v>
      </c>
      <c r="CS54" s="56">
        <v>7.6348211129576473</v>
      </c>
      <c r="CT54" s="56">
        <v>9.2692175912727635</v>
      </c>
      <c r="CU54" s="56">
        <v>9.2717292656234189</v>
      </c>
      <c r="CV54" s="56">
        <v>8.1033265988741352</v>
      </c>
      <c r="CW54" s="56">
        <v>8.366040821451465</v>
      </c>
      <c r="CX54" s="56">
        <v>7.4345523710412582</v>
      </c>
      <c r="CY54" s="56">
        <v>6.7898052205107122</v>
      </c>
      <c r="CZ54" s="56">
        <v>7.8010833065951442</v>
      </c>
      <c r="DA54" s="56">
        <v>8.5292472793246326</v>
      </c>
      <c r="DB54" s="112">
        <v>8.2560472304243984</v>
      </c>
      <c r="DC54" s="56">
        <v>8.4169141139571604</v>
      </c>
      <c r="DD54" s="56">
        <v>9.020148789320606</v>
      </c>
      <c r="DE54" s="56">
        <v>6.6763650154431602</v>
      </c>
      <c r="DF54" s="56">
        <v>8.0525133314389485</v>
      </c>
      <c r="DG54" s="56">
        <v>9.6684508176995205</v>
      </c>
      <c r="DH54" s="56">
        <v>7.8265654495271324</v>
      </c>
      <c r="DI54" s="56">
        <v>5.5347576016861852</v>
      </c>
      <c r="DJ54" s="56">
        <f t="shared" si="19"/>
        <v>8.2703876242923258</v>
      </c>
      <c r="DK54" s="112">
        <f t="shared" si="20"/>
        <v>7.9450317629022358</v>
      </c>
      <c r="DL54" s="27"/>
    </row>
    <row r="55" spans="1:124" s="13" customFormat="1" ht="15" customHeight="1" thickBot="1" x14ac:dyDescent="0.3">
      <c r="A55" s="92" t="s">
        <v>21</v>
      </c>
      <c r="B55" s="70"/>
      <c r="C55" s="35">
        <v>7.6574798793633301</v>
      </c>
      <c r="D55" s="19">
        <v>7.4327794167367722</v>
      </c>
      <c r="E55" s="58">
        <v>7.4673735060987037</v>
      </c>
      <c r="F55" s="58">
        <v>7.6655955265007165</v>
      </c>
      <c r="G55" s="58">
        <v>7.6472209179726374</v>
      </c>
      <c r="H55" s="58">
        <v>8.3966591361569414</v>
      </c>
      <c r="I55" s="58">
        <v>8.3666807308424271</v>
      </c>
      <c r="J55" s="58">
        <v>8.0733788050039728</v>
      </c>
      <c r="K55" s="58">
        <v>7.5723498328521401</v>
      </c>
      <c r="L55" s="58">
        <v>7.6293785220231243</v>
      </c>
      <c r="M55" s="58">
        <v>7.5238489052956794</v>
      </c>
      <c r="N55" s="58">
        <v>7.1554577300994904</v>
      </c>
      <c r="O55" s="58">
        <v>6.9590355227773752</v>
      </c>
      <c r="P55" s="35">
        <v>6.8960182671643651</v>
      </c>
      <c r="Q55" s="58">
        <v>6.6318437636074492</v>
      </c>
      <c r="R55" s="58">
        <v>6.6217157276594847</v>
      </c>
      <c r="S55" s="58">
        <v>6.4723965803747232</v>
      </c>
      <c r="T55" s="58">
        <v>6.7152273443443367</v>
      </c>
      <c r="U55" s="58">
        <v>6.903008952828527</v>
      </c>
      <c r="V55" s="58">
        <v>7.4986219437943475</v>
      </c>
      <c r="W55" s="58">
        <v>7.4460440485012418</v>
      </c>
      <c r="X55" s="58">
        <v>7.0923752212352582</v>
      </c>
      <c r="Y55" s="58">
        <v>6.6331730399845075</v>
      </c>
      <c r="Z55" s="58">
        <v>7.1846015504091838</v>
      </c>
      <c r="AA55" s="58">
        <v>6.9568919377682308</v>
      </c>
      <c r="AB55" s="58">
        <v>6.6193048247326791</v>
      </c>
      <c r="AC55" s="54">
        <v>7.3981092772092385</v>
      </c>
      <c r="AD55" s="58">
        <v>6.7905166813473663</v>
      </c>
      <c r="AE55" s="58">
        <v>6.5657044372827285</v>
      </c>
      <c r="AF55" s="58">
        <v>6.8238790064999968</v>
      </c>
      <c r="AG55" s="58">
        <v>7.0415737967804333</v>
      </c>
      <c r="AH55" s="58">
        <v>8.0079410260095365</v>
      </c>
      <c r="AI55" s="58">
        <v>7.910890737551755</v>
      </c>
      <c r="AJ55" s="58">
        <v>7.8580461482776114</v>
      </c>
      <c r="AK55" s="58">
        <v>7.5764126460582464</v>
      </c>
      <c r="AL55" s="58">
        <v>7.7851366319359547</v>
      </c>
      <c r="AM55" s="58">
        <v>7.92710449228053</v>
      </c>
      <c r="AN55" s="58">
        <v>7.4447996001795813</v>
      </c>
      <c r="AO55" s="58">
        <v>7.0331061795098835</v>
      </c>
      <c r="AP55" s="161">
        <v>8.3686238767072183</v>
      </c>
      <c r="AQ55" s="58">
        <v>8.0999245895655463</v>
      </c>
      <c r="AR55" s="58">
        <v>7.7790695717853326</v>
      </c>
      <c r="AS55" s="58">
        <v>8.0937106941666155</v>
      </c>
      <c r="AT55" s="58">
        <v>8.054119992189289</v>
      </c>
      <c r="AU55" s="58">
        <v>8.5448886134310875</v>
      </c>
      <c r="AV55" s="58">
        <v>8.7311108943428977</v>
      </c>
      <c r="AW55" s="58">
        <v>8.7190587600951108</v>
      </c>
      <c r="AX55" s="58">
        <v>9.1460134764237928</v>
      </c>
      <c r="AY55" s="58">
        <v>8.5803673681195818</v>
      </c>
      <c r="AZ55" s="58">
        <v>8.3278339891930635</v>
      </c>
      <c r="BA55" s="58">
        <v>8.2234674868963396</v>
      </c>
      <c r="BB55" s="58">
        <v>7.7910055780788499</v>
      </c>
      <c r="BC55" s="58">
        <v>7.5144239754106081</v>
      </c>
      <c r="BD55" s="58">
        <v>7.4673958668794436</v>
      </c>
      <c r="BE55" s="58">
        <v>7.3088649758277047</v>
      </c>
      <c r="BF55" s="58">
        <v>8.5071774110750908</v>
      </c>
      <c r="BG55" s="58">
        <v>8.7227035916289211</v>
      </c>
      <c r="BH55" s="58">
        <v>8.7592230405080596</v>
      </c>
      <c r="BI55" s="58">
        <v>8.0349379989400553</v>
      </c>
      <c r="BJ55" s="58">
        <v>7.2863227751938524</v>
      </c>
      <c r="BK55" s="58">
        <v>7.4615474817405127</v>
      </c>
      <c r="BL55" s="58">
        <v>7.5460399010353774</v>
      </c>
      <c r="BM55" s="58">
        <v>7.3936857061056056</v>
      </c>
      <c r="BN55" s="58">
        <v>6.8705315246025505</v>
      </c>
      <c r="BO55" s="54">
        <v>7.7438520613555033</v>
      </c>
      <c r="BP55" s="58">
        <v>7.0431889476236078</v>
      </c>
      <c r="BQ55" s="58">
        <v>6.7802965053844089</v>
      </c>
      <c r="BR55" s="58">
        <v>7.724229519878353</v>
      </c>
      <c r="BS55" s="58">
        <v>8.3611275830809095</v>
      </c>
      <c r="BT55" s="58">
        <v>8.2163143660833668</v>
      </c>
      <c r="BU55" s="58">
        <v>8.7674325322005338</v>
      </c>
      <c r="BV55" s="58">
        <v>9.3759143450433857</v>
      </c>
      <c r="BW55" s="58">
        <v>9.2743984072416641</v>
      </c>
      <c r="BX55" s="58">
        <v>10.087786548840988</v>
      </c>
      <c r="BY55" s="58">
        <v>10.269939370345089</v>
      </c>
      <c r="BZ55" s="58">
        <v>9.9799542014562324</v>
      </c>
      <c r="CA55" s="58">
        <v>9.7087091133302952</v>
      </c>
      <c r="CB55" s="54">
        <v>8.7414785619719222</v>
      </c>
      <c r="CC55" s="58">
        <v>9.5190237579543506</v>
      </c>
      <c r="CD55" s="58">
        <v>9.4968447243642284</v>
      </c>
      <c r="CE55" s="58">
        <v>9.9384510209808923</v>
      </c>
      <c r="CF55" s="58">
        <v>11.117726931983334</v>
      </c>
      <c r="CG55" s="58">
        <v>11.33283364098528</v>
      </c>
      <c r="CH55" s="58">
        <v>10.838240210914735</v>
      </c>
      <c r="CI55" s="58">
        <v>10.393649551125325</v>
      </c>
      <c r="CJ55" s="58">
        <v>11.102722131447281</v>
      </c>
      <c r="CK55" s="58">
        <v>10.159428927407523</v>
      </c>
      <c r="CL55" s="58">
        <v>10.509809445579901</v>
      </c>
      <c r="CM55" s="58">
        <v>10.478067180013733</v>
      </c>
      <c r="CN55" s="58">
        <v>10.082948717690678</v>
      </c>
      <c r="CO55" s="54">
        <v>10.395149625490376</v>
      </c>
      <c r="CP55" s="58">
        <v>10.317726757217622</v>
      </c>
      <c r="CQ55" s="58">
        <v>11.254183908588605</v>
      </c>
      <c r="CR55" s="58">
        <v>11.257274859245458</v>
      </c>
      <c r="CS55" s="58">
        <v>12.116457193215092</v>
      </c>
      <c r="CT55" s="58">
        <v>11.494944068020342</v>
      </c>
      <c r="CU55" s="58">
        <v>11.734383031880412</v>
      </c>
      <c r="CV55" s="58">
        <v>11.588357489804736</v>
      </c>
      <c r="CW55" s="58">
        <v>11.056683284360112</v>
      </c>
      <c r="CX55" s="58">
        <v>10.299762034766976</v>
      </c>
      <c r="CY55" s="58">
        <v>10.616798214123001</v>
      </c>
      <c r="CZ55" s="58">
        <v>10.309158744534324</v>
      </c>
      <c r="DA55" s="58">
        <v>9.9922574585919008</v>
      </c>
      <c r="DB55" s="54">
        <v>11.13569484085563</v>
      </c>
      <c r="DC55" s="58">
        <v>10.110295454190418</v>
      </c>
      <c r="DD55" s="58">
        <v>10.052376768875124</v>
      </c>
      <c r="DE55" s="58">
        <v>10.389346111590449</v>
      </c>
      <c r="DF55" s="58">
        <v>10.124732666670928</v>
      </c>
      <c r="DG55" s="58">
        <v>9.7942248174874678</v>
      </c>
      <c r="DH55" s="58">
        <v>9.4830324525144523</v>
      </c>
      <c r="DI55" s="58">
        <v>9.2770594045582175</v>
      </c>
      <c r="DJ55" s="58">
        <f t="shared" si="19"/>
        <v>9.8357554421282281</v>
      </c>
      <c r="DK55" s="54">
        <f t="shared" si="20"/>
        <v>9.8968204951967174</v>
      </c>
      <c r="DL55" s="27"/>
    </row>
    <row r="56" spans="1:124" s="13" customFormat="1" ht="24.6" customHeight="1" thickTop="1" thickBot="1" x14ac:dyDescent="0.3">
      <c r="A56" s="98" t="s">
        <v>22</v>
      </c>
      <c r="B56" s="99"/>
      <c r="C56" s="101">
        <v>6.2554664064451941</v>
      </c>
      <c r="D56" s="100">
        <v>6.6191352281210829</v>
      </c>
      <c r="E56" s="103">
        <v>6.2887453755152425</v>
      </c>
      <c r="F56" s="103">
        <v>6.2912882578666203</v>
      </c>
      <c r="G56" s="103">
        <v>6.3418220082666439</v>
      </c>
      <c r="H56" s="103">
        <v>6.5957301911592037</v>
      </c>
      <c r="I56" s="103">
        <v>6.658187355817387</v>
      </c>
      <c r="J56" s="103">
        <v>6.7122602186447695</v>
      </c>
      <c r="K56" s="103">
        <v>6.1771494510307781</v>
      </c>
      <c r="L56" s="103">
        <v>6.0197376874649215</v>
      </c>
      <c r="M56" s="103">
        <v>5.8044444686489145</v>
      </c>
      <c r="N56" s="103">
        <v>5.9088364259465891</v>
      </c>
      <c r="O56" s="103">
        <v>5.6482602088601608</v>
      </c>
      <c r="P56" s="101">
        <v>5.4591873437132996</v>
      </c>
      <c r="Q56" s="103">
        <v>5.6430040808920179</v>
      </c>
      <c r="R56" s="103">
        <v>5.2786628128495243</v>
      </c>
      <c r="S56" s="103">
        <v>5.3328900797032661</v>
      </c>
      <c r="T56" s="103">
        <v>5.5437009826778443</v>
      </c>
      <c r="U56" s="103">
        <v>5.5541366127601153</v>
      </c>
      <c r="V56" s="103">
        <v>5.7174360679200404</v>
      </c>
      <c r="W56" s="103">
        <v>5.5532720605254733</v>
      </c>
      <c r="X56" s="103">
        <v>5.4801659933677636</v>
      </c>
      <c r="Y56" s="103">
        <v>5.2596137690885785</v>
      </c>
      <c r="Z56" s="103">
        <v>5.3610910966913998</v>
      </c>
      <c r="AA56" s="103">
        <v>5.4289681721512917</v>
      </c>
      <c r="AB56" s="103">
        <v>5.3660918818841514</v>
      </c>
      <c r="AC56" s="102">
        <v>5.7985190031316582</v>
      </c>
      <c r="AD56" s="103">
        <v>5.4969002386059875</v>
      </c>
      <c r="AE56" s="103">
        <v>5.2618312185026062</v>
      </c>
      <c r="AF56" s="103">
        <v>5.4597355074761866</v>
      </c>
      <c r="AG56" s="103">
        <v>5.5101928140139824</v>
      </c>
      <c r="AH56" s="103">
        <v>5.8301867717023192</v>
      </c>
      <c r="AI56" s="103">
        <v>6.049247481108468</v>
      </c>
      <c r="AJ56" s="103">
        <v>5.8272958646688702</v>
      </c>
      <c r="AK56" s="103">
        <v>5.4887458802328215</v>
      </c>
      <c r="AL56" s="103">
        <v>6.3727019426416103</v>
      </c>
      <c r="AM56" s="103">
        <v>6.1286647521616118</v>
      </c>
      <c r="AN56" s="103">
        <v>5.9611049055430883</v>
      </c>
      <c r="AO56" s="103">
        <v>6.0882630920881624</v>
      </c>
      <c r="AP56" s="183">
        <f t="shared" ref="AP56:BB56" si="21">AP38/AP20*100</f>
        <v>6.6904633969974769</v>
      </c>
      <c r="AQ56" s="103">
        <f t="shared" si="21"/>
        <v>6.76061403809247</v>
      </c>
      <c r="AR56" s="103">
        <f t="shared" si="21"/>
        <v>6.4608212488705687</v>
      </c>
      <c r="AS56" s="103">
        <f t="shared" si="21"/>
        <v>6.8468234313346876</v>
      </c>
      <c r="AT56" s="103">
        <f t="shared" si="21"/>
        <v>6.6281000459140067</v>
      </c>
      <c r="AU56" s="103">
        <f t="shared" si="21"/>
        <v>6.8093288502615934</v>
      </c>
      <c r="AV56" s="103">
        <f t="shared" si="21"/>
        <v>7.1689783878809958</v>
      </c>
      <c r="AW56" s="103">
        <f t="shared" si="21"/>
        <v>7.1281459944871814</v>
      </c>
      <c r="AX56" s="103">
        <f t="shared" si="21"/>
        <v>6.6228479708078503</v>
      </c>
      <c r="AY56" s="103">
        <f t="shared" si="21"/>
        <v>6.5978980653647508</v>
      </c>
      <c r="AZ56" s="103">
        <f t="shared" si="21"/>
        <v>6.4504865572453554</v>
      </c>
      <c r="BA56" s="103">
        <f t="shared" si="21"/>
        <v>6.317332434573057</v>
      </c>
      <c r="BB56" s="103">
        <f t="shared" si="21"/>
        <v>6.3197681412956754</v>
      </c>
      <c r="BC56" s="103">
        <f t="shared" ref="BC56:BM56" si="22">BC38/BC20*100</f>
        <v>5.9943565308100553</v>
      </c>
      <c r="BD56" s="103">
        <f t="shared" si="22"/>
        <v>6.0302183297082177</v>
      </c>
      <c r="BE56" s="103">
        <f t="shared" si="22"/>
        <v>6.1695377663016435</v>
      </c>
      <c r="BF56" s="103">
        <f t="shared" si="22"/>
        <v>6.4851382666475281</v>
      </c>
      <c r="BG56" s="103">
        <f t="shared" si="22"/>
        <v>6.5382265115494134</v>
      </c>
      <c r="BH56" s="103">
        <f t="shared" si="22"/>
        <v>6.4640142749957388</v>
      </c>
      <c r="BI56" s="103">
        <f t="shared" si="22"/>
        <v>6.1678231556950287</v>
      </c>
      <c r="BJ56" s="103">
        <f t="shared" si="22"/>
        <v>5.6936049373434612</v>
      </c>
      <c r="BK56" s="103">
        <f t="shared" si="22"/>
        <v>5.808834453337071</v>
      </c>
      <c r="BL56" s="103">
        <f t="shared" si="22"/>
        <v>5.6928470679479659</v>
      </c>
      <c r="BM56" s="103">
        <f t="shared" si="22"/>
        <v>5.4572071168183385</v>
      </c>
      <c r="BN56" s="103">
        <v>5.4908273553791753</v>
      </c>
      <c r="BO56" s="102">
        <v>5.9995417439259091</v>
      </c>
      <c r="BP56" s="103">
        <v>5.6871668047741419</v>
      </c>
      <c r="BQ56" s="103">
        <v>5.3633796847607202</v>
      </c>
      <c r="BR56" s="103">
        <v>5.5995479092291767</v>
      </c>
      <c r="BS56" s="103">
        <v>5.8077044825668134</v>
      </c>
      <c r="BT56" s="103">
        <v>5.7218021702177602</v>
      </c>
      <c r="BU56" s="103">
        <v>5.9788371285962638</v>
      </c>
      <c r="BV56" s="103">
        <v>6.533905172482382</v>
      </c>
      <c r="BW56" s="103">
        <v>6.9181258975260391</v>
      </c>
      <c r="BX56" s="103">
        <v>6.9439249181746074</v>
      </c>
      <c r="BY56" s="103">
        <v>7.1122622684459662</v>
      </c>
      <c r="BZ56" s="103">
        <v>6.9351947113170986</v>
      </c>
      <c r="CA56" s="103">
        <v>6.8672250042178931</v>
      </c>
      <c r="CB56" s="102">
        <v>6.2826695015632028</v>
      </c>
      <c r="CC56" s="103">
        <v>6.804124237319499</v>
      </c>
      <c r="CD56" s="103">
        <v>7.0660915142350316</v>
      </c>
      <c r="CE56" s="103">
        <v>7.5174567017111853</v>
      </c>
      <c r="CF56" s="103">
        <v>7.9913962176459199</v>
      </c>
      <c r="CG56" s="103">
        <v>8.0533584732125192</v>
      </c>
      <c r="CH56" s="103">
        <v>7.9760044922975242</v>
      </c>
      <c r="CI56" s="103">
        <v>8.364115124278829</v>
      </c>
      <c r="CJ56" s="103">
        <v>8.3965966874460882</v>
      </c>
      <c r="CK56" s="103">
        <v>8.1638318493112276</v>
      </c>
      <c r="CL56" s="103">
        <v>8.3989075697139501</v>
      </c>
      <c r="CM56" s="103">
        <v>8.3724003269745531</v>
      </c>
      <c r="CN56" s="103">
        <v>8.4104689403974717</v>
      </c>
      <c r="CO56" s="102">
        <v>7.9695507253304934</v>
      </c>
      <c r="CP56" s="103">
        <v>8.8821643569174906</v>
      </c>
      <c r="CQ56" s="103">
        <v>9.0697598076817414</v>
      </c>
      <c r="CR56" s="103">
        <v>9.237337159990993</v>
      </c>
      <c r="CS56" s="103">
        <v>9.5786363480366106</v>
      </c>
      <c r="CT56" s="103">
        <v>9.3484491115769011</v>
      </c>
      <c r="CU56" s="103">
        <v>8.9938309011091722</v>
      </c>
      <c r="CV56" s="103">
        <v>8.7267517940438069</v>
      </c>
      <c r="CW56" s="103">
        <v>7.9933515778468651</v>
      </c>
      <c r="CX56" s="103">
        <v>7.554465690417504</v>
      </c>
      <c r="CY56" s="103">
        <v>7.4897283302813369</v>
      </c>
      <c r="CZ56" s="103">
        <v>7.2090742977142757</v>
      </c>
      <c r="DA56" s="103">
        <v>7.5875863120237526</v>
      </c>
      <c r="DB56" s="102">
        <v>8.5281064811062262</v>
      </c>
      <c r="DC56" s="103">
        <v>7.5810387982617673</v>
      </c>
      <c r="DD56" s="103">
        <v>7.5056622401584105</v>
      </c>
      <c r="DE56" s="103">
        <v>7.0869303055388304</v>
      </c>
      <c r="DF56" s="103">
        <v>7.0257947878245259</v>
      </c>
      <c r="DG56" s="103">
        <v>6.7066640933562001</v>
      </c>
      <c r="DH56" s="103">
        <v>6.6768193487593068</v>
      </c>
      <c r="DI56" s="103">
        <v>6.5106149146767534</v>
      </c>
      <c r="DJ56" s="103">
        <f t="shared" si="19"/>
        <v>6.5307348235126268</v>
      </c>
      <c r="DK56" s="102">
        <f t="shared" si="20"/>
        <v>6.9498132727457831</v>
      </c>
      <c r="DL56" s="27"/>
    </row>
    <row r="57" spans="1:124" ht="14.4" hidden="1" thickTop="1" x14ac:dyDescent="0.25">
      <c r="A57" s="28" t="s">
        <v>42</v>
      </c>
      <c r="B57" s="28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1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1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142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31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31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31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31"/>
      <c r="DC57" s="24"/>
      <c r="DD57" s="24"/>
      <c r="DE57" s="24"/>
      <c r="DF57" s="24"/>
      <c r="DG57" s="24"/>
      <c r="DH57" s="24"/>
      <c r="DI57" s="24"/>
      <c r="DJ57" s="24"/>
      <c r="DK57" s="31"/>
      <c r="DL57" s="27"/>
    </row>
    <row r="58" spans="1:124" ht="6" hidden="1" customHeight="1" thickBot="1" x14ac:dyDescent="0.3">
      <c r="P58" s="30"/>
      <c r="DL58" s="27"/>
    </row>
    <row r="59" spans="1:124" s="2" customFormat="1" ht="18.75" hidden="1" customHeight="1" thickBot="1" x14ac:dyDescent="0.3">
      <c r="A59" s="65" t="s">
        <v>0</v>
      </c>
      <c r="B59" s="65" t="s">
        <v>1</v>
      </c>
      <c r="C59" s="32" t="s">
        <v>45</v>
      </c>
      <c r="D59" s="25">
        <v>42005</v>
      </c>
      <c r="E59" s="25">
        <v>42036</v>
      </c>
      <c r="F59" s="25">
        <v>42064</v>
      </c>
      <c r="G59" s="25">
        <v>42095</v>
      </c>
      <c r="H59" s="25">
        <v>42125</v>
      </c>
      <c r="I59" s="25">
        <v>42156</v>
      </c>
      <c r="J59" s="25">
        <v>42156</v>
      </c>
      <c r="K59" s="25">
        <v>42217</v>
      </c>
      <c r="L59" s="25">
        <v>42248</v>
      </c>
      <c r="M59" s="25">
        <v>42278</v>
      </c>
      <c r="N59" s="25">
        <v>42309</v>
      </c>
      <c r="O59" s="25">
        <v>42339</v>
      </c>
      <c r="P59" s="32" t="s">
        <v>47</v>
      </c>
      <c r="Q59" s="25">
        <v>42370</v>
      </c>
      <c r="R59" s="25">
        <v>42401</v>
      </c>
      <c r="S59" s="25">
        <v>42430</v>
      </c>
      <c r="T59" s="25">
        <v>42461</v>
      </c>
      <c r="U59" s="25">
        <v>42491</v>
      </c>
      <c r="V59" s="25">
        <v>42522</v>
      </c>
      <c r="W59" s="25">
        <v>42552</v>
      </c>
      <c r="X59" s="25">
        <v>42583</v>
      </c>
      <c r="Y59" s="25">
        <v>42614</v>
      </c>
      <c r="Z59" s="25">
        <v>42644</v>
      </c>
      <c r="AA59" s="25">
        <v>42675</v>
      </c>
      <c r="AB59" s="25">
        <v>42705</v>
      </c>
      <c r="AC59" s="32" t="s">
        <v>48</v>
      </c>
      <c r="AD59" s="25">
        <v>42736</v>
      </c>
      <c r="AE59" s="25">
        <v>42767</v>
      </c>
      <c r="AF59" s="25">
        <v>42795</v>
      </c>
      <c r="AG59" s="25">
        <v>42826</v>
      </c>
      <c r="AH59" s="25">
        <v>42856</v>
      </c>
      <c r="AI59" s="25">
        <v>42887</v>
      </c>
      <c r="AJ59" s="25">
        <v>42917</v>
      </c>
      <c r="AK59" s="25">
        <v>42948</v>
      </c>
      <c r="AL59" s="25">
        <v>42979</v>
      </c>
      <c r="AM59" s="25">
        <v>43009</v>
      </c>
      <c r="AN59" s="25">
        <v>43040</v>
      </c>
      <c r="AO59" s="25">
        <v>43070</v>
      </c>
      <c r="AP59" s="166" t="s">
        <v>52</v>
      </c>
      <c r="AQ59" s="25">
        <v>43101</v>
      </c>
      <c r="AR59" s="25">
        <v>43132</v>
      </c>
      <c r="AS59" s="25">
        <v>43160</v>
      </c>
      <c r="AT59" s="25">
        <v>43191</v>
      </c>
      <c r="AU59" s="25">
        <v>43221</v>
      </c>
      <c r="AV59" s="25">
        <v>43252</v>
      </c>
      <c r="AW59" s="25">
        <v>43282</v>
      </c>
      <c r="AX59" s="25">
        <v>43313</v>
      </c>
      <c r="AY59" s="25">
        <v>43344</v>
      </c>
      <c r="AZ59" s="25">
        <v>43374</v>
      </c>
      <c r="BA59" s="25">
        <v>43405</v>
      </c>
      <c r="BB59" s="25">
        <v>43435</v>
      </c>
      <c r="BC59" s="25">
        <v>43466</v>
      </c>
      <c r="BD59" s="25">
        <v>43497</v>
      </c>
      <c r="BE59" s="25">
        <v>43525</v>
      </c>
      <c r="BF59" s="25">
        <v>43556</v>
      </c>
      <c r="BG59" s="25">
        <v>43586</v>
      </c>
      <c r="BH59" s="25">
        <v>43617</v>
      </c>
      <c r="BI59" s="25">
        <v>43647</v>
      </c>
      <c r="BJ59" s="25">
        <v>43678</v>
      </c>
      <c r="BK59" s="25">
        <v>43709</v>
      </c>
      <c r="BL59" s="25">
        <v>43739</v>
      </c>
      <c r="BM59" s="25">
        <v>43770</v>
      </c>
      <c r="BN59" s="25">
        <v>43800</v>
      </c>
      <c r="BO59" s="32" t="s">
        <v>53</v>
      </c>
      <c r="BP59" s="25">
        <v>43831</v>
      </c>
      <c r="BQ59" s="25">
        <v>43862</v>
      </c>
      <c r="BR59" s="25">
        <v>43891</v>
      </c>
      <c r="BS59" s="25">
        <v>43922</v>
      </c>
      <c r="BT59" s="25">
        <v>43952</v>
      </c>
      <c r="BU59" s="25">
        <v>43983</v>
      </c>
      <c r="BV59" s="25">
        <v>44013</v>
      </c>
      <c r="BW59" s="25">
        <v>44044</v>
      </c>
      <c r="BX59" s="25">
        <v>44075</v>
      </c>
      <c r="BY59" s="25">
        <v>44105</v>
      </c>
      <c r="BZ59" s="25">
        <v>44136</v>
      </c>
      <c r="CA59" s="25">
        <v>44166</v>
      </c>
      <c r="CB59" s="32" t="s">
        <v>60</v>
      </c>
      <c r="CC59" s="25">
        <v>44197</v>
      </c>
      <c r="CD59" s="25">
        <v>44228</v>
      </c>
      <c r="CE59" s="25">
        <v>44256</v>
      </c>
      <c r="CF59" s="25">
        <v>44287</v>
      </c>
      <c r="CG59" s="25">
        <v>44317</v>
      </c>
      <c r="CH59" s="25">
        <v>44348</v>
      </c>
      <c r="CI59" s="25">
        <v>44378</v>
      </c>
      <c r="CJ59" s="25">
        <v>44409</v>
      </c>
      <c r="CK59" s="25">
        <v>44440</v>
      </c>
      <c r="CL59" s="25">
        <v>44470</v>
      </c>
      <c r="CM59" s="25">
        <v>44501</v>
      </c>
      <c r="CN59" s="25">
        <v>44531</v>
      </c>
      <c r="CO59" s="32" t="s">
        <v>63</v>
      </c>
      <c r="CP59" s="25">
        <v>44562</v>
      </c>
      <c r="CQ59" s="25">
        <v>44593</v>
      </c>
      <c r="CR59" s="25">
        <v>44621</v>
      </c>
      <c r="CS59" s="25">
        <v>44652</v>
      </c>
      <c r="CT59" s="25">
        <v>44682</v>
      </c>
      <c r="CU59" s="25">
        <v>44713</v>
      </c>
      <c r="CV59" s="25">
        <v>44743</v>
      </c>
      <c r="CW59" s="25">
        <v>44774</v>
      </c>
      <c r="CX59" s="25">
        <v>44805</v>
      </c>
      <c r="CY59" s="25">
        <v>44835</v>
      </c>
      <c r="CZ59" s="25">
        <v>44866</v>
      </c>
      <c r="DA59" s="25">
        <v>44896</v>
      </c>
      <c r="DB59" s="32" t="s">
        <v>64</v>
      </c>
      <c r="DC59" s="25">
        <v>44927</v>
      </c>
      <c r="DD59" s="25">
        <v>44958</v>
      </c>
      <c r="DE59" s="25">
        <v>44986</v>
      </c>
      <c r="DF59" s="25">
        <v>45017</v>
      </c>
      <c r="DG59" s="25">
        <v>45047</v>
      </c>
      <c r="DH59" s="25">
        <v>45078</v>
      </c>
      <c r="DI59" s="25">
        <v>45108</v>
      </c>
      <c r="DJ59" s="25">
        <f>+DJ5</f>
        <v>45139</v>
      </c>
      <c r="DK59" s="32" t="str">
        <f>+DK41</f>
        <v>2023AVG</v>
      </c>
      <c r="DL59" s="27"/>
      <c r="DM59" s="1"/>
      <c r="DN59" s="1"/>
      <c r="DO59" s="1"/>
      <c r="DP59" s="1"/>
      <c r="DQ59" s="1"/>
      <c r="DR59" s="1"/>
      <c r="DS59" s="1"/>
      <c r="DT59" s="1"/>
    </row>
    <row r="60" spans="1:124" s="7" customFormat="1" ht="12.75" hidden="1" customHeight="1" x14ac:dyDescent="0.25">
      <c r="A60" s="80"/>
      <c r="B60" s="71" t="s">
        <v>2</v>
      </c>
      <c r="C60" s="42">
        <v>-161863.85474166664</v>
      </c>
      <c r="D60" s="6">
        <v>-373920.51260000002</v>
      </c>
      <c r="E60" s="6">
        <v>-336259.08139999997</v>
      </c>
      <c r="F60" s="6">
        <v>-362716.20229999995</v>
      </c>
      <c r="G60" s="6">
        <v>-372585.6189</v>
      </c>
      <c r="H60" s="6">
        <v>-344296.71039999998</v>
      </c>
      <c r="I60" s="6">
        <v>-402304.5098</v>
      </c>
      <c r="J60" s="6">
        <v>-409204.82049999991</v>
      </c>
      <c r="K60" s="6">
        <v>-293655.6825</v>
      </c>
      <c r="L60" s="6">
        <v>-380885.82589999994</v>
      </c>
      <c r="M60" s="6">
        <v>-283809.12360000005</v>
      </c>
      <c r="N60" s="6">
        <v>-270619.10499999998</v>
      </c>
      <c r="O60" s="6">
        <v>-280866.73779999994</v>
      </c>
      <c r="P60" s="42">
        <v>-281343.75736666657</v>
      </c>
      <c r="Q60" s="6">
        <v>-261061.46949999989</v>
      </c>
      <c r="R60" s="6">
        <v>-259143.61359999998</v>
      </c>
      <c r="S60" s="6">
        <v>-271983.70479999995</v>
      </c>
      <c r="T60" s="6">
        <v>-253008.42879999999</v>
      </c>
      <c r="U60" s="6">
        <v>-272923.87429999997</v>
      </c>
      <c r="V60" s="6">
        <v>-314572.25280000002</v>
      </c>
      <c r="W60" s="6">
        <v>-266541.19469999999</v>
      </c>
      <c r="X60" s="6">
        <v>-306124.83600000001</v>
      </c>
      <c r="Y60" s="6">
        <v>-233191.68839999993</v>
      </c>
      <c r="Z60" s="6">
        <v>-255925.5429</v>
      </c>
      <c r="AA60" s="6">
        <v>-295337.64480000001</v>
      </c>
      <c r="AB60" s="6">
        <v>-203891.24489999999</v>
      </c>
      <c r="AC60" s="42">
        <v>-281343.75736666657</v>
      </c>
      <c r="AD60" s="6">
        <v>-323262.98099999997</v>
      </c>
      <c r="AE60" s="6">
        <v>-291283.82699999999</v>
      </c>
      <c r="AF60" s="6">
        <v>-354204.68349999993</v>
      </c>
      <c r="AG60" s="6">
        <v>-262470.43780000007</v>
      </c>
      <c r="AH60" s="6">
        <v>-302606.88419999997</v>
      </c>
      <c r="AI60" s="6">
        <v>-381127.99470000004</v>
      </c>
      <c r="AJ60" s="6">
        <v>-331633.64970000001</v>
      </c>
      <c r="AK60" s="6">
        <v>-265517.64059999993</v>
      </c>
      <c r="AL60" s="6">
        <v>-459414.39439999999</v>
      </c>
      <c r="AM60" s="6">
        <v>-379102.57229999994</v>
      </c>
      <c r="AN60" s="6">
        <v>-399420.60349999997</v>
      </c>
      <c r="AO60" s="6">
        <v>-332367.48179999995</v>
      </c>
      <c r="AP60" s="167">
        <v>-281343.75736666657</v>
      </c>
      <c r="AQ60" s="6">
        <v>-480783.44129999995</v>
      </c>
      <c r="AR60" s="6">
        <v>-454081.86409999995</v>
      </c>
      <c r="AS60" s="6">
        <v>-752023.7023</v>
      </c>
      <c r="AT60" s="6">
        <v>-673940.1170999998</v>
      </c>
      <c r="AU60" s="6">
        <v>-621571.52599999984</v>
      </c>
      <c r="AV60" s="6">
        <v>-619284.79379999987</v>
      </c>
      <c r="AW60" s="6">
        <v>-624946.72589999996</v>
      </c>
      <c r="AX60" s="6">
        <v>-489626.31189999997</v>
      </c>
      <c r="AY60" s="6">
        <v>-459040.57149999996</v>
      </c>
      <c r="AZ60" s="6">
        <v>-549456.73649999988</v>
      </c>
      <c r="BA60" s="6">
        <v>-468680.51519999997</v>
      </c>
      <c r="BB60" s="6">
        <v>-395783.95210000005</v>
      </c>
      <c r="BC60" s="6">
        <v>-475205.24269999994</v>
      </c>
      <c r="BD60" s="6">
        <v>-500511.22730000003</v>
      </c>
      <c r="BE60" s="6">
        <v>-486747.71239999996</v>
      </c>
      <c r="BF60" s="6">
        <v>-586071.81150000007</v>
      </c>
      <c r="BG60" s="6">
        <v>-596022.62899999996</v>
      </c>
      <c r="BH60" s="6">
        <v>-497679.97620000003</v>
      </c>
      <c r="BI60" s="6">
        <v>-503230.47309999983</v>
      </c>
      <c r="BJ60" s="6">
        <v>-409275.81229999999</v>
      </c>
      <c r="BK60" s="6">
        <v>-449426.18599999999</v>
      </c>
      <c r="BL60" s="6">
        <v>-400987.07949999988</v>
      </c>
      <c r="BM60" s="6">
        <v>-337570.36580000003</v>
      </c>
      <c r="BN60" s="6">
        <v>-299307.43879999989</v>
      </c>
      <c r="BO60" s="42">
        <v>-288170.66447499994</v>
      </c>
      <c r="BP60" s="6">
        <v>-417073.9193999999</v>
      </c>
      <c r="BQ60" s="6">
        <v>-314810.7574</v>
      </c>
      <c r="BR60" s="6">
        <v>-408964.69889999984</v>
      </c>
      <c r="BS60" s="6">
        <v>-361387.04949999996</v>
      </c>
      <c r="BT60" s="6">
        <v>-302209.67680000002</v>
      </c>
      <c r="BU60" s="6">
        <v>-306790.93629999994</v>
      </c>
      <c r="BV60" s="6">
        <v>-472776.23060000001</v>
      </c>
      <c r="BW60" s="6">
        <v>-447447.19899999979</v>
      </c>
      <c r="BX60" s="6">
        <v>-529139.75399999984</v>
      </c>
      <c r="BY60" s="6">
        <v>-491246.06739999983</v>
      </c>
      <c r="BZ60" s="6">
        <v>-425143.65629999997</v>
      </c>
      <c r="CA60" s="6">
        <v>-428304.01299999998</v>
      </c>
      <c r="CB60" s="42">
        <v>-285201.69050833333</v>
      </c>
      <c r="CC60" s="6">
        <v>-503341.53519999993</v>
      </c>
      <c r="CD60" s="6">
        <v>-449727.47079999995</v>
      </c>
      <c r="CE60" s="6">
        <v>-496583.20080000005</v>
      </c>
      <c r="CF60" s="6" t="e">
        <v>#REF!</v>
      </c>
      <c r="CG60" s="6" t="e">
        <v>#REF!</v>
      </c>
      <c r="CH60" s="6" t="e">
        <v>#REF!</v>
      </c>
      <c r="CI60" s="6" t="e">
        <v>#REF!</v>
      </c>
      <c r="CJ60" s="6" t="e">
        <v>#REF!</v>
      </c>
      <c r="CK60" s="6" t="e">
        <v>#REF!</v>
      </c>
      <c r="CL60" s="6" t="e">
        <v>#REF!</v>
      </c>
      <c r="CM60" s="6" t="e">
        <v>#REF!</v>
      </c>
      <c r="CN60" s="6" t="e">
        <v>#REF!</v>
      </c>
      <c r="CO60" s="42" t="e">
        <v>#REF!</v>
      </c>
      <c r="CP60" s="6" t="e">
        <v>#REF!</v>
      </c>
      <c r="CQ60" s="6" t="e">
        <v>#REF!</v>
      </c>
      <c r="CR60" s="6" t="e">
        <v>#REF!</v>
      </c>
      <c r="CS60" s="6" t="e">
        <v>#REF!</v>
      </c>
      <c r="CT60" s="6" t="e">
        <v>#REF!</v>
      </c>
      <c r="CU60" s="6" t="e">
        <v>#REF!</v>
      </c>
      <c r="CV60" s="6" t="e">
        <v>#REF!</v>
      </c>
      <c r="CW60" s="6" t="e">
        <v>#REF!</v>
      </c>
      <c r="CX60" s="6" t="e">
        <v>#REF!</v>
      </c>
      <c r="CY60" s="6" t="e">
        <v>#REF!</v>
      </c>
      <c r="CZ60" s="6" t="e">
        <v>#REF!</v>
      </c>
      <c r="DA60" s="6" t="e">
        <v>#REF!</v>
      </c>
      <c r="DB60" s="42" t="e">
        <v>#REF!</v>
      </c>
      <c r="DC60" s="6" t="e">
        <v>#REF!</v>
      </c>
      <c r="DD60" s="6" t="e">
        <v>#REF!</v>
      </c>
      <c r="DE60" s="6" t="e">
        <v>#REF!</v>
      </c>
      <c r="DF60" s="6" t="e">
        <v>#REF!</v>
      </c>
      <c r="DG60" s="6" t="e">
        <v>#REF!</v>
      </c>
      <c r="DH60" s="6" t="e">
        <v>#REF!</v>
      </c>
      <c r="DI60" s="6" t="e">
        <v>#REF!</v>
      </c>
      <c r="DJ60" s="6" t="e">
        <f>DJ6*#REF!/100-DJ24</f>
        <v>#REF!</v>
      </c>
      <c r="DK60" s="42" t="e">
        <f>SUM(#REF!)/$DK$76</f>
        <v>#REF!</v>
      </c>
      <c r="DL60" s="27"/>
    </row>
    <row r="61" spans="1:124" s="7" customFormat="1" ht="12.75" hidden="1" customHeight="1" x14ac:dyDescent="0.25">
      <c r="A61" s="81" t="s">
        <v>3</v>
      </c>
      <c r="B61" s="72" t="s">
        <v>4</v>
      </c>
      <c r="C61" s="42">
        <v>-82777.72981199999</v>
      </c>
      <c r="D61" s="6">
        <v>-326267.9908240001</v>
      </c>
      <c r="E61" s="6">
        <v>-239863.88548000006</v>
      </c>
      <c r="F61" s="6">
        <v>-325225.44688000006</v>
      </c>
      <c r="G61" s="6">
        <v>-347169.47164</v>
      </c>
      <c r="H61" s="6">
        <v>-325170.72607999993</v>
      </c>
      <c r="I61" s="6">
        <v>-428696.7316399999</v>
      </c>
      <c r="J61" s="6">
        <v>-424886.67664799991</v>
      </c>
      <c r="K61" s="6">
        <v>-271154.95960000006</v>
      </c>
      <c r="L61" s="6">
        <v>-282515.46651200007</v>
      </c>
      <c r="M61" s="6">
        <v>-244753.85105599998</v>
      </c>
      <c r="N61" s="6">
        <v>-270397.28107999999</v>
      </c>
      <c r="O61" s="6">
        <v>-226248.35300799995</v>
      </c>
      <c r="P61" s="42">
        <v>-159980.61438399999</v>
      </c>
      <c r="Q61" s="6">
        <v>-247076.89675999992</v>
      </c>
      <c r="R61" s="6">
        <v>-190219.885136</v>
      </c>
      <c r="S61" s="6">
        <v>-230814.56524799985</v>
      </c>
      <c r="T61" s="6">
        <v>-262499.19108000014</v>
      </c>
      <c r="U61" s="6">
        <v>-279979.796936</v>
      </c>
      <c r="V61" s="6">
        <v>-307316.00438399997</v>
      </c>
      <c r="W61" s="6">
        <v>-265234.42525600002</v>
      </c>
      <c r="X61" s="6">
        <v>-274863.82113599998</v>
      </c>
      <c r="Y61" s="6">
        <v>-283270.02528000018</v>
      </c>
      <c r="Z61" s="6">
        <v>-265455.19805600005</v>
      </c>
      <c r="AA61" s="6">
        <v>-206050.42327999987</v>
      </c>
      <c r="AB61" s="6">
        <v>-218738.94866400003</v>
      </c>
      <c r="AC61" s="42">
        <v>-159980.61438399999</v>
      </c>
      <c r="AD61" s="6">
        <v>-236950.96651199996</v>
      </c>
      <c r="AE61" s="6">
        <v>-211008.16238400002</v>
      </c>
      <c r="AF61" s="6">
        <v>-279464.50051200006</v>
      </c>
      <c r="AG61" s="6">
        <v>-207046.54198400001</v>
      </c>
      <c r="AH61" s="6">
        <v>-258123.48012799991</v>
      </c>
      <c r="AI61" s="6">
        <v>-305407.87638400006</v>
      </c>
      <c r="AJ61" s="6">
        <v>-276970.54515200004</v>
      </c>
      <c r="AK61" s="6">
        <v>-203645.78718400002</v>
      </c>
      <c r="AL61" s="6">
        <v>-389675.543328</v>
      </c>
      <c r="AM61" s="6">
        <v>-413163.74862400012</v>
      </c>
      <c r="AN61" s="6">
        <v>-296216.61014399992</v>
      </c>
      <c r="AO61" s="6">
        <v>-302842.58535200008</v>
      </c>
      <c r="AP61" s="167">
        <v>-159980.61438399999</v>
      </c>
      <c r="AQ61" s="6">
        <v>-321581.461488</v>
      </c>
      <c r="AR61" s="6">
        <v>-291730.22460000007</v>
      </c>
      <c r="AS61" s="6">
        <v>-442614.56555199996</v>
      </c>
      <c r="AT61" s="6">
        <v>-519172.5093439999</v>
      </c>
      <c r="AU61" s="6">
        <v>-489566.06006399996</v>
      </c>
      <c r="AV61" s="6">
        <v>-531500.09000799991</v>
      </c>
      <c r="AW61" s="6">
        <v>-576375.012384</v>
      </c>
      <c r="AX61" s="6">
        <v>-448449.02488000004</v>
      </c>
      <c r="AY61" s="6">
        <v>-358308.63526399992</v>
      </c>
      <c r="AZ61" s="6">
        <v>-478285.54524799995</v>
      </c>
      <c r="BA61" s="6">
        <v>-327381.34522399993</v>
      </c>
      <c r="BB61" s="6">
        <v>-267528.240888</v>
      </c>
      <c r="BC61" s="6">
        <v>-365675.40245599998</v>
      </c>
      <c r="BD61" s="6">
        <v>-298864.05028800003</v>
      </c>
      <c r="BE61" s="6">
        <v>-385858.6516959999</v>
      </c>
      <c r="BF61" s="6">
        <v>-413419.54609600001</v>
      </c>
      <c r="BG61" s="6">
        <v>-452279.91726399981</v>
      </c>
      <c r="BH61" s="6">
        <v>-418428.03692800005</v>
      </c>
      <c r="BI61" s="6">
        <v>-384971.30324000004</v>
      </c>
      <c r="BJ61" s="6">
        <v>-321687.71425600001</v>
      </c>
      <c r="BK61" s="6">
        <v>-367976.641848</v>
      </c>
      <c r="BL61" s="6">
        <v>-394736.02595199994</v>
      </c>
      <c r="BM61" s="6">
        <v>-270776.57652000012</v>
      </c>
      <c r="BN61" s="6">
        <v>-322460.60788799985</v>
      </c>
      <c r="BO61" s="42">
        <v>-173883.21335066666</v>
      </c>
      <c r="BP61" s="6">
        <v>-372555.47678399994</v>
      </c>
      <c r="BQ61" s="6">
        <v>-296509.72271999996</v>
      </c>
      <c r="BR61" s="6">
        <v>-384912.14994400006</v>
      </c>
      <c r="BS61" s="6">
        <v>-315302.50567999994</v>
      </c>
      <c r="BT61" s="6">
        <v>-256594.35588799999</v>
      </c>
      <c r="BU61" s="6">
        <v>-330145.54225599999</v>
      </c>
      <c r="BV61" s="6">
        <v>-438960.92755999998</v>
      </c>
      <c r="BW61" s="6">
        <v>-595865.14203199989</v>
      </c>
      <c r="BX61" s="6">
        <v>-583746.139432</v>
      </c>
      <c r="BY61" s="6">
        <v>-686020.82763199997</v>
      </c>
      <c r="BZ61" s="6">
        <v>-562080.59705600003</v>
      </c>
      <c r="CA61" s="6">
        <v>-522250.70561600011</v>
      </c>
      <c r="CB61" s="42">
        <v>-177353.65055533333</v>
      </c>
      <c r="CC61" s="6">
        <v>-589168.05871999997</v>
      </c>
      <c r="CD61" s="6">
        <v>-552363.47943199996</v>
      </c>
      <c r="CE61" s="6">
        <v>-842503.30015200004</v>
      </c>
      <c r="CF61" s="6" t="e">
        <v>#REF!</v>
      </c>
      <c r="CG61" s="6" t="e">
        <v>#REF!</v>
      </c>
      <c r="CH61" s="6" t="e">
        <v>#REF!</v>
      </c>
      <c r="CI61" s="6" t="e">
        <v>#REF!</v>
      </c>
      <c r="CJ61" s="6" t="e">
        <v>#REF!</v>
      </c>
      <c r="CK61" s="6" t="e">
        <v>#REF!</v>
      </c>
      <c r="CL61" s="6" t="e">
        <v>#REF!</v>
      </c>
      <c r="CM61" s="6" t="e">
        <v>#REF!</v>
      </c>
      <c r="CN61" s="6" t="e">
        <v>#REF!</v>
      </c>
      <c r="CO61" s="42" t="e">
        <v>#REF!</v>
      </c>
      <c r="CP61" s="6" t="e">
        <v>#REF!</v>
      </c>
      <c r="CQ61" s="6" t="e">
        <v>#REF!</v>
      </c>
      <c r="CR61" s="6" t="e">
        <v>#REF!</v>
      </c>
      <c r="CS61" s="6" t="e">
        <v>#REF!</v>
      </c>
      <c r="CT61" s="6" t="e">
        <v>#REF!</v>
      </c>
      <c r="CU61" s="6" t="e">
        <v>#REF!</v>
      </c>
      <c r="CV61" s="6" t="e">
        <v>#REF!</v>
      </c>
      <c r="CW61" s="6" t="e">
        <v>#REF!</v>
      </c>
      <c r="CX61" s="6" t="e">
        <v>#REF!</v>
      </c>
      <c r="CY61" s="6" t="e">
        <v>#REF!</v>
      </c>
      <c r="CZ61" s="6" t="e">
        <v>#REF!</v>
      </c>
      <c r="DA61" s="6" t="e">
        <v>#REF!</v>
      </c>
      <c r="DB61" s="42" t="e">
        <v>#REF!</v>
      </c>
      <c r="DC61" s="6" t="e">
        <v>#REF!</v>
      </c>
      <c r="DD61" s="6" t="e">
        <v>#REF!</v>
      </c>
      <c r="DE61" s="6" t="e">
        <v>#REF!</v>
      </c>
      <c r="DF61" s="6" t="e">
        <v>#REF!</v>
      </c>
      <c r="DG61" s="6" t="e">
        <v>#REF!</v>
      </c>
      <c r="DH61" s="6" t="e">
        <v>#REF!</v>
      </c>
      <c r="DI61" s="6" t="e">
        <v>#REF!</v>
      </c>
      <c r="DJ61" s="6" t="e">
        <f>DJ7*#REF!/100-DJ25</f>
        <v>#REF!</v>
      </c>
      <c r="DK61" s="42" t="e">
        <f>SUM(#REF!)/$DK$76</f>
        <v>#REF!</v>
      </c>
      <c r="DL61" s="27"/>
    </row>
    <row r="62" spans="1:124" s="7" customFormat="1" ht="12.75" hidden="1" customHeight="1" thickBot="1" x14ac:dyDescent="0.3">
      <c r="A62" s="75"/>
      <c r="B62" s="73" t="s">
        <v>14</v>
      </c>
      <c r="C62" s="42">
        <v>-20412.360566666663</v>
      </c>
      <c r="D62" s="6">
        <v>-41765.777600000001</v>
      </c>
      <c r="E62" s="6">
        <v>-45653.8776</v>
      </c>
      <c r="F62" s="6">
        <v>-42656.9476</v>
      </c>
      <c r="G62" s="6">
        <v>-38981.649600000004</v>
      </c>
      <c r="H62" s="6">
        <v>-32599.308399999994</v>
      </c>
      <c r="I62" s="6">
        <v>-45790.758000000002</v>
      </c>
      <c r="J62" s="6">
        <v>-37029.407599999999</v>
      </c>
      <c r="K62" s="6">
        <v>-33894.066400000003</v>
      </c>
      <c r="L62" s="6">
        <v>-26975.156799999997</v>
      </c>
      <c r="M62" s="6">
        <v>-45922.982399999986</v>
      </c>
      <c r="N62" s="6">
        <v>-44929.465999999993</v>
      </c>
      <c r="O62" s="6">
        <v>-40657.807199999996</v>
      </c>
      <c r="P62" s="42">
        <v>-34965.110099999991</v>
      </c>
      <c r="Q62" s="6">
        <v>-33238.849600000001</v>
      </c>
      <c r="R62" s="6">
        <v>-41330.581200000001</v>
      </c>
      <c r="S62" s="6">
        <v>-49202.328800000003</v>
      </c>
      <c r="T62" s="6">
        <v>-34050.949999999997</v>
      </c>
      <c r="U62" s="6">
        <v>-20936.726399999992</v>
      </c>
      <c r="V62" s="6">
        <v>-24352.365599999997</v>
      </c>
      <c r="W62" s="6">
        <v>-25763.911199999995</v>
      </c>
      <c r="X62" s="6">
        <v>-22471.012799999997</v>
      </c>
      <c r="Y62" s="6">
        <v>-29604.008000000002</v>
      </c>
      <c r="Z62" s="6">
        <v>-35465.761600000005</v>
      </c>
      <c r="AA62" s="6">
        <v>-41831.615999999995</v>
      </c>
      <c r="AB62" s="6">
        <v>-31759.273999999998</v>
      </c>
      <c r="AC62" s="42">
        <v>-34965.110099999991</v>
      </c>
      <c r="AD62" s="6">
        <v>-30811.040799999995</v>
      </c>
      <c r="AE62" s="6">
        <v>-41351.033599999995</v>
      </c>
      <c r="AF62" s="6">
        <v>-42310.87200000001</v>
      </c>
      <c r="AG62" s="6">
        <v>-29035.65679999999</v>
      </c>
      <c r="AH62" s="6">
        <v>-41282.749199999991</v>
      </c>
      <c r="AI62" s="6">
        <v>-61397.051199999987</v>
      </c>
      <c r="AJ62" s="6">
        <v>-37211.680399999997</v>
      </c>
      <c r="AK62" s="6">
        <v>-45715.414399999994</v>
      </c>
      <c r="AL62" s="6">
        <v>-43486.049599999998</v>
      </c>
      <c r="AM62" s="6">
        <v>-31425.537599999996</v>
      </c>
      <c r="AN62" s="6">
        <v>-43406.9516</v>
      </c>
      <c r="AO62" s="6">
        <v>-28031.930000000004</v>
      </c>
      <c r="AP62" s="167">
        <v>-34965.110099999991</v>
      </c>
      <c r="AQ62" s="6">
        <v>-66890.441999999995</v>
      </c>
      <c r="AR62" s="6">
        <v>-57144.549600000006</v>
      </c>
      <c r="AS62" s="6">
        <v>-71230.74960000001</v>
      </c>
      <c r="AT62" s="6">
        <v>-83212.757200000007</v>
      </c>
      <c r="AU62" s="6">
        <v>-74802.792799999996</v>
      </c>
      <c r="AV62" s="6">
        <v>-89137.181599999996</v>
      </c>
      <c r="AW62" s="6">
        <v>-64593.717199999999</v>
      </c>
      <c r="AX62" s="6">
        <v>-68962.812399999995</v>
      </c>
      <c r="AY62" s="6">
        <v>-61961.592400000001</v>
      </c>
      <c r="AZ62" s="6">
        <v>-70591.223999999987</v>
      </c>
      <c r="BA62" s="6">
        <v>-67347.657999999996</v>
      </c>
      <c r="BB62" s="6">
        <v>-51779.74240000001</v>
      </c>
      <c r="BC62" s="6">
        <v>-76249.498399999982</v>
      </c>
      <c r="BD62" s="6">
        <v>-44719.261200000008</v>
      </c>
      <c r="BE62" s="6">
        <v>-77421.147199999978</v>
      </c>
      <c r="BF62" s="6">
        <v>-110110.098</v>
      </c>
      <c r="BG62" s="6">
        <v>-87426.707200000004</v>
      </c>
      <c r="BH62" s="6">
        <v>-57248.210799999993</v>
      </c>
      <c r="BI62" s="6">
        <v>-69539.995600000009</v>
      </c>
      <c r="BJ62" s="6">
        <v>-73219.702000000005</v>
      </c>
      <c r="BK62" s="6">
        <v>-57716.317600000002</v>
      </c>
      <c r="BL62" s="6">
        <v>-32122.707999999999</v>
      </c>
      <c r="BM62" s="6">
        <v>-45496.681999999993</v>
      </c>
      <c r="BN62" s="6">
        <v>-42606.991199999997</v>
      </c>
      <c r="BO62" s="42">
        <v>-35459.236666666657</v>
      </c>
      <c r="BP62" s="6">
        <v>-60181.777599999987</v>
      </c>
      <c r="BQ62" s="6">
        <v>-47166.28639999999</v>
      </c>
      <c r="BR62" s="6">
        <v>-62006.777199999997</v>
      </c>
      <c r="BS62" s="6">
        <v>-43049.836799999997</v>
      </c>
      <c r="BT62" s="6">
        <v>-48286.165199999996</v>
      </c>
      <c r="BU62" s="6">
        <v>-61084.157200000001</v>
      </c>
      <c r="BV62" s="6">
        <v>-59749.379200000003</v>
      </c>
      <c r="BW62" s="6">
        <v>-87920.622399999993</v>
      </c>
      <c r="BX62" s="6">
        <v>-72989.428400000004</v>
      </c>
      <c r="BY62" s="6">
        <v>-75659.594400000002</v>
      </c>
      <c r="BZ62" s="6">
        <v>-90063.585599999991</v>
      </c>
      <c r="CA62" s="6">
        <v>-74492.334399999992</v>
      </c>
      <c r="CB62" s="42">
        <v>-32460.582733333325</v>
      </c>
      <c r="CC62" s="6">
        <v>-96070.210800000001</v>
      </c>
      <c r="CD62" s="6">
        <v>-75742.568800000008</v>
      </c>
      <c r="CE62" s="6">
        <v>-94394.440000000017</v>
      </c>
      <c r="CF62" s="6" t="e">
        <v>#REF!</v>
      </c>
      <c r="CG62" s="6" t="e">
        <v>#REF!</v>
      </c>
      <c r="CH62" s="6" t="e">
        <v>#REF!</v>
      </c>
      <c r="CI62" s="6" t="e">
        <v>#REF!</v>
      </c>
      <c r="CJ62" s="6" t="e">
        <v>#REF!</v>
      </c>
      <c r="CK62" s="6" t="e">
        <v>#REF!</v>
      </c>
      <c r="CL62" s="6" t="e">
        <v>#REF!</v>
      </c>
      <c r="CM62" s="6" t="e">
        <v>#REF!</v>
      </c>
      <c r="CN62" s="6" t="e">
        <v>#REF!</v>
      </c>
      <c r="CO62" s="42" t="e">
        <v>#REF!</v>
      </c>
      <c r="CP62" s="6" t="e">
        <v>#REF!</v>
      </c>
      <c r="CQ62" s="6" t="e">
        <v>#REF!</v>
      </c>
      <c r="CR62" s="6" t="e">
        <v>#REF!</v>
      </c>
      <c r="CS62" s="6" t="e">
        <v>#REF!</v>
      </c>
      <c r="CT62" s="6" t="e">
        <v>#REF!</v>
      </c>
      <c r="CU62" s="6" t="e">
        <v>#REF!</v>
      </c>
      <c r="CV62" s="6" t="e">
        <v>#REF!</v>
      </c>
      <c r="CW62" s="6" t="e">
        <v>#REF!</v>
      </c>
      <c r="CX62" s="6" t="e">
        <v>#REF!</v>
      </c>
      <c r="CY62" s="6" t="e">
        <v>#REF!</v>
      </c>
      <c r="CZ62" s="6" t="e">
        <v>#REF!</v>
      </c>
      <c r="DA62" s="6" t="e">
        <v>#REF!</v>
      </c>
      <c r="DB62" s="42" t="e">
        <v>#REF!</v>
      </c>
      <c r="DC62" s="6" t="e">
        <v>#REF!</v>
      </c>
      <c r="DD62" s="6" t="e">
        <v>#REF!</v>
      </c>
      <c r="DE62" s="6" t="e">
        <v>#REF!</v>
      </c>
      <c r="DF62" s="6" t="e">
        <v>#REF!</v>
      </c>
      <c r="DG62" s="6" t="e">
        <v>#REF!</v>
      </c>
      <c r="DH62" s="6" t="e">
        <v>#REF!</v>
      </c>
      <c r="DI62" s="6" t="e">
        <v>#REF!</v>
      </c>
      <c r="DJ62" s="6" t="e">
        <f>DJ8*#REF!/100-DJ26</f>
        <v>#REF!</v>
      </c>
      <c r="DK62" s="42" t="e">
        <f>SUM(#REF!)/$DK$76</f>
        <v>#REF!</v>
      </c>
      <c r="DL62" s="27"/>
    </row>
    <row r="63" spans="1:124" s="13" customFormat="1" ht="12.75" hidden="1" customHeight="1" thickBot="1" x14ac:dyDescent="0.3">
      <c r="A63" s="86" t="s">
        <v>15</v>
      </c>
      <c r="B63" s="67"/>
      <c r="C63" s="39">
        <v>-265053.94512033329</v>
      </c>
      <c r="D63" s="18">
        <v>-741954.28102400014</v>
      </c>
      <c r="E63" s="18">
        <v>-621776.84447999997</v>
      </c>
      <c r="F63" s="18">
        <v>-730598.59677999991</v>
      </c>
      <c r="G63" s="18">
        <v>-758736.74014000001</v>
      </c>
      <c r="H63" s="18">
        <v>-702066.7448799999</v>
      </c>
      <c r="I63" s="18">
        <v>-876791.99943999993</v>
      </c>
      <c r="J63" s="18">
        <v>-871120.90474799986</v>
      </c>
      <c r="K63" s="18">
        <v>-598704.70850000007</v>
      </c>
      <c r="L63" s="18">
        <v>-690376.44921200001</v>
      </c>
      <c r="M63" s="18">
        <v>-574485.95705600001</v>
      </c>
      <c r="N63" s="18">
        <v>-585945.85207999998</v>
      </c>
      <c r="O63" s="18">
        <v>-547772.89800799987</v>
      </c>
      <c r="P63" s="39">
        <v>-476289.48185066669</v>
      </c>
      <c r="Q63" s="18">
        <v>-541377.21585999976</v>
      </c>
      <c r="R63" s="18">
        <v>-490694.07993599999</v>
      </c>
      <c r="S63" s="18">
        <v>-552000.59884799982</v>
      </c>
      <c r="T63" s="18">
        <v>-549558.56988000008</v>
      </c>
      <c r="U63" s="18">
        <v>-573840.39763600007</v>
      </c>
      <c r="V63" s="18">
        <v>-646240.62278400001</v>
      </c>
      <c r="W63" s="18">
        <v>-557539.53115599998</v>
      </c>
      <c r="X63" s="18">
        <v>-603459.66993600002</v>
      </c>
      <c r="Y63" s="18">
        <v>-546065.72168000008</v>
      </c>
      <c r="Z63" s="18">
        <v>-556846.50255600002</v>
      </c>
      <c r="AA63" s="18">
        <v>-543219.68407999992</v>
      </c>
      <c r="AB63" s="18">
        <v>-454389.46756399999</v>
      </c>
      <c r="AC63" s="39">
        <v>-476289.48185066669</v>
      </c>
      <c r="AD63" s="18">
        <v>-591024.98831199983</v>
      </c>
      <c r="AE63" s="18">
        <v>-543643.02298400004</v>
      </c>
      <c r="AF63" s="18">
        <v>-675980.05601199996</v>
      </c>
      <c r="AG63" s="18">
        <v>-498552.63658400008</v>
      </c>
      <c r="AH63" s="18">
        <v>-602013.11352799984</v>
      </c>
      <c r="AI63" s="18">
        <v>-747932.92228400009</v>
      </c>
      <c r="AJ63" s="18">
        <v>-645815.87525200006</v>
      </c>
      <c r="AK63" s="18">
        <v>-514878.84218399995</v>
      </c>
      <c r="AL63" s="18">
        <v>-892575.98732800002</v>
      </c>
      <c r="AM63" s="18">
        <v>-823691.85852400016</v>
      </c>
      <c r="AN63" s="18">
        <v>-739044.16524399992</v>
      </c>
      <c r="AO63" s="18">
        <v>-663241.99715200008</v>
      </c>
      <c r="AP63" s="168">
        <v>-476289.48185066669</v>
      </c>
      <c r="AQ63" s="18">
        <v>-869255.34478799999</v>
      </c>
      <c r="AR63" s="18">
        <v>-802956.63829999999</v>
      </c>
      <c r="AS63" s="18">
        <v>-1265869.0174519999</v>
      </c>
      <c r="AT63" s="18">
        <v>-1276325.3836439999</v>
      </c>
      <c r="AU63" s="18">
        <v>-1185940.3788639996</v>
      </c>
      <c r="AV63" s="18">
        <v>-1239922.0654079998</v>
      </c>
      <c r="AW63" s="18">
        <v>-1265915.455484</v>
      </c>
      <c r="AX63" s="18">
        <v>-1007038.1491799999</v>
      </c>
      <c r="AY63" s="18">
        <v>-879310.79916399985</v>
      </c>
      <c r="AZ63" s="18">
        <v>-1098333.5057479998</v>
      </c>
      <c r="BA63" s="18">
        <v>-863409.51842399989</v>
      </c>
      <c r="BB63" s="18">
        <v>-715091.9353880001</v>
      </c>
      <c r="BC63" s="18">
        <v>-917130.14355599997</v>
      </c>
      <c r="BD63" s="18">
        <v>-844094.53878800012</v>
      </c>
      <c r="BE63" s="18">
        <v>-950027.51129599987</v>
      </c>
      <c r="BF63" s="18">
        <v>-1109601.455596</v>
      </c>
      <c r="BG63" s="18">
        <v>-1135729.2534639998</v>
      </c>
      <c r="BH63" s="18">
        <v>-973356.22392800008</v>
      </c>
      <c r="BI63" s="18">
        <v>-957741.77193999989</v>
      </c>
      <c r="BJ63" s="18">
        <v>-804183.22855600005</v>
      </c>
      <c r="BK63" s="18">
        <v>-875119.14544799994</v>
      </c>
      <c r="BL63" s="18">
        <v>-827845.8134519998</v>
      </c>
      <c r="BM63" s="18">
        <v>-653843.62432000018</v>
      </c>
      <c r="BN63" s="18">
        <v>-664375.03788799979</v>
      </c>
      <c r="BO63" s="39">
        <v>-497513.11449233332</v>
      </c>
      <c r="BP63" s="18">
        <v>-849811.17378399987</v>
      </c>
      <c r="BQ63" s="18">
        <v>-658486.76651999995</v>
      </c>
      <c r="BR63" s="18">
        <v>-855883.62604399992</v>
      </c>
      <c r="BS63" s="18">
        <v>-719739.39197999996</v>
      </c>
      <c r="BT63" s="18">
        <v>-607090.19788800005</v>
      </c>
      <c r="BU63" s="18">
        <v>-698020.63575599995</v>
      </c>
      <c r="BV63" s="18">
        <v>-971486.53735999996</v>
      </c>
      <c r="BW63" s="18">
        <v>-1131232.9634319996</v>
      </c>
      <c r="BX63" s="18">
        <v>-1185875.3218319998</v>
      </c>
      <c r="BY63" s="18">
        <v>-1252926.4894319999</v>
      </c>
      <c r="BZ63" s="18">
        <v>-1077287.8389559998</v>
      </c>
      <c r="CA63" s="18">
        <v>-1025047.0530160002</v>
      </c>
      <c r="CB63" s="39">
        <v>-495015.92379699991</v>
      </c>
      <c r="CC63" s="18">
        <v>-1188579.8047199999</v>
      </c>
      <c r="CD63" s="18">
        <v>-1077833.5190319999</v>
      </c>
      <c r="CE63" s="18">
        <v>-1433480.940952</v>
      </c>
      <c r="CF63" s="18" t="e">
        <v>#REF!</v>
      </c>
      <c r="CG63" s="18" t="e">
        <v>#REF!</v>
      </c>
      <c r="CH63" s="18" t="e">
        <v>#REF!</v>
      </c>
      <c r="CI63" s="18" t="e">
        <v>#REF!</v>
      </c>
      <c r="CJ63" s="18" t="e">
        <v>#REF!</v>
      </c>
      <c r="CK63" s="18" t="e">
        <v>#REF!</v>
      </c>
      <c r="CL63" s="18" t="e">
        <v>#REF!</v>
      </c>
      <c r="CM63" s="18" t="e">
        <v>#REF!</v>
      </c>
      <c r="CN63" s="18" t="e">
        <v>#REF!</v>
      </c>
      <c r="CO63" s="39" t="e">
        <v>#REF!</v>
      </c>
      <c r="CP63" s="18" t="e">
        <v>#REF!</v>
      </c>
      <c r="CQ63" s="18" t="e">
        <v>#REF!</v>
      </c>
      <c r="CR63" s="18" t="e">
        <v>#REF!</v>
      </c>
      <c r="CS63" s="18" t="e">
        <v>#REF!</v>
      </c>
      <c r="CT63" s="18" t="e">
        <v>#REF!</v>
      </c>
      <c r="CU63" s="18" t="e">
        <v>#REF!</v>
      </c>
      <c r="CV63" s="18" t="e">
        <v>#REF!</v>
      </c>
      <c r="CW63" s="18" t="e">
        <v>#REF!</v>
      </c>
      <c r="CX63" s="18" t="e">
        <v>#REF!</v>
      </c>
      <c r="CY63" s="18" t="e">
        <v>#REF!</v>
      </c>
      <c r="CZ63" s="18" t="e">
        <v>#REF!</v>
      </c>
      <c r="DA63" s="18" t="e">
        <v>#REF!</v>
      </c>
      <c r="DB63" s="39" t="e">
        <v>#REF!</v>
      </c>
      <c r="DC63" s="18" t="e">
        <v>#REF!</v>
      </c>
      <c r="DD63" s="18" t="e">
        <v>#REF!</v>
      </c>
      <c r="DE63" s="18" t="e">
        <v>#REF!</v>
      </c>
      <c r="DF63" s="18" t="e">
        <v>#REF!</v>
      </c>
      <c r="DG63" s="18" t="e">
        <v>#REF!</v>
      </c>
      <c r="DH63" s="18" t="e">
        <v>#REF!</v>
      </c>
      <c r="DI63" s="18" t="e">
        <v>#REF!</v>
      </c>
      <c r="DJ63" s="18" t="e">
        <f>SUM(DJ60:DJ62)</f>
        <v>#REF!</v>
      </c>
      <c r="DK63" s="39" t="e">
        <f>SUM(#REF!)/$DK$76</f>
        <v>#REF!</v>
      </c>
      <c r="DL63" s="27"/>
    </row>
    <row r="64" spans="1:124" s="7" customFormat="1" ht="12.75" hidden="1" customHeight="1" thickTop="1" x14ac:dyDescent="0.25">
      <c r="A64" s="81"/>
      <c r="B64" s="71" t="s">
        <v>8</v>
      </c>
      <c r="C64" s="42">
        <v>-51179.930685666688</v>
      </c>
      <c r="D64" s="6">
        <v>-9.6410000000000003E-3</v>
      </c>
      <c r="E64" s="6">
        <v>-9.6410000000000003E-3</v>
      </c>
      <c r="F64" s="6">
        <v>-9.6410000000000003E-3</v>
      </c>
      <c r="G64" s="6">
        <v>-9.6410000000000003E-3</v>
      </c>
      <c r="H64" s="6">
        <v>-9.6410000000000003E-3</v>
      </c>
      <c r="I64" s="6">
        <v>-9.6410000000000003E-3</v>
      </c>
      <c r="J64" s="6">
        <v>-9.6410000000000003E-3</v>
      </c>
      <c r="K64" s="6">
        <v>-9.6410000000000003E-3</v>
      </c>
      <c r="L64" s="6">
        <v>-9.6410000000000003E-3</v>
      </c>
      <c r="M64" s="6">
        <v>-9.6410000000000003E-3</v>
      </c>
      <c r="N64" s="6">
        <v>-9.6410000000000003E-3</v>
      </c>
      <c r="O64" s="6">
        <v>-9.6410000000000003E-3</v>
      </c>
      <c r="P64" s="42">
        <v>-77434.797240500004</v>
      </c>
      <c r="Q64" s="6">
        <v>-9.6410000000000003E-3</v>
      </c>
      <c r="R64" s="6">
        <v>-9.6410000000000003E-3</v>
      </c>
      <c r="S64" s="6">
        <v>-9.6410000000000003E-3</v>
      </c>
      <c r="T64" s="6">
        <v>-9.6410000000000003E-3</v>
      </c>
      <c r="U64" s="6">
        <v>-9.6410000000000003E-3</v>
      </c>
      <c r="V64" s="6">
        <v>-9.6410000000000003E-3</v>
      </c>
      <c r="W64" s="6">
        <v>-9.6410000000000003E-3</v>
      </c>
      <c r="X64" s="6">
        <v>-9.6410000000000003E-3</v>
      </c>
      <c r="Y64" s="6">
        <v>-9.6410000000000003E-3</v>
      </c>
      <c r="Z64" s="6">
        <v>-9.6410000000000003E-3</v>
      </c>
      <c r="AA64" s="6">
        <v>-9.6410000000000003E-3</v>
      </c>
      <c r="AB64" s="6">
        <v>-9.6410000000000003E-3</v>
      </c>
      <c r="AC64" s="42">
        <v>-77434.797240500004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167">
        <v>-77434.797240500004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2">
        <v>-77823.289488916678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42">
        <v>-75515.459849999999</v>
      </c>
      <c r="CC64" s="6">
        <v>0</v>
      </c>
      <c r="CD64" s="6">
        <v>0</v>
      </c>
      <c r="CE64" s="6">
        <v>0</v>
      </c>
      <c r="CF64" s="6" t="e">
        <v>#REF!</v>
      </c>
      <c r="CG64" s="6" t="e">
        <v>#REF!</v>
      </c>
      <c r="CH64" s="6" t="e">
        <v>#REF!</v>
      </c>
      <c r="CI64" s="6" t="e">
        <v>#REF!</v>
      </c>
      <c r="CJ64" s="6" t="e">
        <v>#REF!</v>
      </c>
      <c r="CK64" s="6" t="e">
        <v>#REF!</v>
      </c>
      <c r="CL64" s="6" t="e">
        <v>#REF!</v>
      </c>
      <c r="CM64" s="6" t="e">
        <v>#REF!</v>
      </c>
      <c r="CN64" s="6" t="e">
        <v>#REF!</v>
      </c>
      <c r="CO64" s="42" t="e">
        <v>#REF!</v>
      </c>
      <c r="CP64" s="6" t="e">
        <v>#REF!</v>
      </c>
      <c r="CQ64" s="6" t="e">
        <v>#REF!</v>
      </c>
      <c r="CR64" s="6" t="e">
        <v>#REF!</v>
      </c>
      <c r="CS64" s="6" t="e">
        <v>#REF!</v>
      </c>
      <c r="CT64" s="6" t="e">
        <v>#REF!</v>
      </c>
      <c r="CU64" s="6" t="e">
        <v>#REF!</v>
      </c>
      <c r="CV64" s="6" t="e">
        <v>#REF!</v>
      </c>
      <c r="CW64" s="6" t="e">
        <v>#REF!</v>
      </c>
      <c r="CX64" s="6" t="e">
        <v>#REF!</v>
      </c>
      <c r="CY64" s="6" t="e">
        <v>#REF!</v>
      </c>
      <c r="CZ64" s="6" t="e">
        <v>#REF!</v>
      </c>
      <c r="DA64" s="6" t="e">
        <v>#REF!</v>
      </c>
      <c r="DB64" s="42" t="e">
        <v>#REF!</v>
      </c>
      <c r="DC64" s="6" t="e">
        <v>#REF!</v>
      </c>
      <c r="DD64" s="6" t="e">
        <v>#REF!</v>
      </c>
      <c r="DE64" s="6" t="e">
        <v>#REF!</v>
      </c>
      <c r="DF64" s="6" t="e">
        <v>#REF!</v>
      </c>
      <c r="DG64" s="6" t="e">
        <v>#REF!</v>
      </c>
      <c r="DH64" s="6" t="e">
        <v>#REF!</v>
      </c>
      <c r="DI64" s="6" t="e">
        <v>#REF!</v>
      </c>
      <c r="DJ64" s="6" t="e">
        <f>DJ10*#REF!/100-DJ28</f>
        <v>#REF!</v>
      </c>
      <c r="DK64" s="42" t="e">
        <f>SUM(#REF!)/$DK$76</f>
        <v>#REF!</v>
      </c>
      <c r="DL64" s="27"/>
    </row>
    <row r="65" spans="1:116" s="7" customFormat="1" ht="12.75" hidden="1" customHeight="1" x14ac:dyDescent="0.25">
      <c r="A65" s="84"/>
      <c r="B65" s="71" t="s">
        <v>65</v>
      </c>
      <c r="C65" s="42">
        <v>-25667.476755499996</v>
      </c>
      <c r="D65" s="6">
        <v>-9.5670000000000009E-3</v>
      </c>
      <c r="E65" s="6">
        <v>-9.5670000000000009E-3</v>
      </c>
      <c r="F65" s="6">
        <v>-9.5670000000000009E-3</v>
      </c>
      <c r="G65" s="6">
        <v>-9.5670000000000009E-3</v>
      </c>
      <c r="H65" s="6">
        <v>-9.5670000000000009E-3</v>
      </c>
      <c r="I65" s="6">
        <v>-9.5670000000000009E-3</v>
      </c>
      <c r="J65" s="6">
        <v>-9.5670000000000009E-3</v>
      </c>
      <c r="K65" s="6">
        <v>-9.5670000000000009E-3</v>
      </c>
      <c r="L65" s="6">
        <v>-9.5670000000000009E-3</v>
      </c>
      <c r="M65" s="6">
        <v>-9.5670000000000009E-3</v>
      </c>
      <c r="N65" s="6">
        <v>-9.5670000000000009E-3</v>
      </c>
      <c r="O65" s="6">
        <v>-9.5670000000000009E-3</v>
      </c>
      <c r="P65" s="42">
        <v>-40467.914904416662</v>
      </c>
      <c r="Q65" s="6">
        <v>-9.5670000000000009E-3</v>
      </c>
      <c r="R65" s="6">
        <v>-9.5670000000000009E-3</v>
      </c>
      <c r="S65" s="6">
        <v>-9.5670000000000009E-3</v>
      </c>
      <c r="T65" s="6">
        <v>-9.5670000000000009E-3</v>
      </c>
      <c r="U65" s="6">
        <v>-9.5670000000000009E-3</v>
      </c>
      <c r="V65" s="6">
        <v>-9.5670000000000009E-3</v>
      </c>
      <c r="W65" s="6">
        <v>-9.5670000000000009E-3</v>
      </c>
      <c r="X65" s="6">
        <v>-9.5670000000000009E-3</v>
      </c>
      <c r="Y65" s="6">
        <v>-9.5670000000000009E-3</v>
      </c>
      <c r="Z65" s="6">
        <v>-9.5670000000000009E-3</v>
      </c>
      <c r="AA65" s="6">
        <v>-9.5670000000000009E-3</v>
      </c>
      <c r="AB65" s="6">
        <v>-9.5670000000000009E-3</v>
      </c>
      <c r="AC65" s="42">
        <v>-40467.914904416662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167">
        <v>-40467.914904416662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2">
        <v>-41351.860312249999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42">
        <v>-42488.017564416667</v>
      </c>
      <c r="CC65" s="6">
        <v>0</v>
      </c>
      <c r="CD65" s="6">
        <v>0</v>
      </c>
      <c r="CE65" s="6">
        <v>0</v>
      </c>
      <c r="CF65" s="6" t="e">
        <v>#REF!</v>
      </c>
      <c r="CG65" s="6" t="e">
        <v>#REF!</v>
      </c>
      <c r="CH65" s="6" t="e">
        <v>#REF!</v>
      </c>
      <c r="CI65" s="6" t="e">
        <v>#REF!</v>
      </c>
      <c r="CJ65" s="6" t="e">
        <v>#REF!</v>
      </c>
      <c r="CK65" s="6" t="e">
        <v>#REF!</v>
      </c>
      <c r="CL65" s="6" t="e">
        <v>#REF!</v>
      </c>
      <c r="CM65" s="6" t="e">
        <v>#REF!</v>
      </c>
      <c r="CN65" s="6" t="e">
        <v>#REF!</v>
      </c>
      <c r="CO65" s="42" t="e">
        <v>#REF!</v>
      </c>
      <c r="CP65" s="6" t="e">
        <v>#REF!</v>
      </c>
      <c r="CQ65" s="6" t="e">
        <v>#REF!</v>
      </c>
      <c r="CR65" s="6" t="e">
        <v>#REF!</v>
      </c>
      <c r="CS65" s="6" t="e">
        <v>#REF!</v>
      </c>
      <c r="CT65" s="6" t="e">
        <v>#REF!</v>
      </c>
      <c r="CU65" s="6" t="e">
        <v>#REF!</v>
      </c>
      <c r="CV65" s="6" t="e">
        <v>#REF!</v>
      </c>
      <c r="CW65" s="6" t="e">
        <v>#REF!</v>
      </c>
      <c r="CX65" s="6" t="e">
        <v>#REF!</v>
      </c>
      <c r="CY65" s="6" t="e">
        <v>#REF!</v>
      </c>
      <c r="CZ65" s="6" t="e">
        <v>#REF!</v>
      </c>
      <c r="DA65" s="6" t="e">
        <v>#REF!</v>
      </c>
      <c r="DB65" s="42" t="e">
        <v>#REF!</v>
      </c>
      <c r="DC65" s="6" t="e">
        <v>#REF!</v>
      </c>
      <c r="DD65" s="6" t="e">
        <v>#REF!</v>
      </c>
      <c r="DE65" s="6" t="e">
        <v>#REF!</v>
      </c>
      <c r="DF65" s="6" t="e">
        <v>#REF!</v>
      </c>
      <c r="DG65" s="6" t="e">
        <v>#REF!</v>
      </c>
      <c r="DH65" s="6" t="e">
        <v>#REF!</v>
      </c>
      <c r="DI65" s="6" t="e">
        <v>#REF!</v>
      </c>
      <c r="DJ65" s="6" t="e">
        <f>DJ11*#REF!/100-DJ29</f>
        <v>#REF!</v>
      </c>
      <c r="DK65" s="42" t="e">
        <f>SUM(#REF!)/$DK$76</f>
        <v>#REF!</v>
      </c>
      <c r="DL65" s="27"/>
    </row>
    <row r="66" spans="1:116" s="7" customFormat="1" ht="12.75" hidden="1" customHeight="1" x14ac:dyDescent="0.25">
      <c r="A66" s="84" t="s">
        <v>6</v>
      </c>
      <c r="B66" s="72" t="s">
        <v>7</v>
      </c>
      <c r="C66" s="42">
        <v>-90714.279582750038</v>
      </c>
      <c r="D66" s="6">
        <v>-736065.50302800001</v>
      </c>
      <c r="E66" s="6">
        <v>-517090.18166</v>
      </c>
      <c r="F66" s="6">
        <v>-506768.25114800013</v>
      </c>
      <c r="G66" s="6">
        <v>-533814.21054200013</v>
      </c>
      <c r="H66" s="6">
        <v>-573715.85217999993</v>
      </c>
      <c r="I66" s="6">
        <v>-571317.23832400027</v>
      </c>
      <c r="J66" s="6">
        <v>-679079.78793100012</v>
      </c>
      <c r="K66" s="6">
        <v>-510545.06109500001</v>
      </c>
      <c r="L66" s="6">
        <v>-351250.04717399995</v>
      </c>
      <c r="M66" s="6">
        <v>-377007.73485799995</v>
      </c>
      <c r="N66" s="6">
        <v>-314184.66156400018</v>
      </c>
      <c r="O66" s="6">
        <v>-253583.00333900005</v>
      </c>
      <c r="P66" s="42">
        <v>-177178.8551049167</v>
      </c>
      <c r="Q66" s="6">
        <v>-296520.86246400001</v>
      </c>
      <c r="R66" s="6">
        <v>-115955.34417399997</v>
      </c>
      <c r="S66" s="6">
        <v>-152574.58270999999</v>
      </c>
      <c r="T66" s="6">
        <v>-233488.46958699985</v>
      </c>
      <c r="U66" s="6">
        <v>-218349.7078910002</v>
      </c>
      <c r="V66" s="6">
        <v>-173757.27824599994</v>
      </c>
      <c r="W66" s="6">
        <v>-145271.51622099988</v>
      </c>
      <c r="X66" s="6">
        <v>-134575.82296699984</v>
      </c>
      <c r="Y66" s="6">
        <v>-80911.48381900019</v>
      </c>
      <c r="Z66" s="6">
        <v>-77169.918219999876</v>
      </c>
      <c r="AA66" s="6">
        <v>-112593.94669000013</v>
      </c>
      <c r="AB66" s="6">
        <v>-128564.29925300018</v>
      </c>
      <c r="AC66" s="42">
        <v>-177178.8551049167</v>
      </c>
      <c r="AD66" s="6">
        <v>-152290.08035900001</v>
      </c>
      <c r="AE66" s="6">
        <v>-62224.718825000105</v>
      </c>
      <c r="AF66" s="6">
        <v>-118107.52959599998</v>
      </c>
      <c r="AG66" s="6">
        <v>-146669.36305600032</v>
      </c>
      <c r="AH66" s="6">
        <v>-266819.19423000002</v>
      </c>
      <c r="AI66" s="6">
        <v>-386433.61628300021</v>
      </c>
      <c r="AJ66" s="6">
        <v>-258597.72946200008</v>
      </c>
      <c r="AK66" s="6">
        <v>-124434.12952700001</v>
      </c>
      <c r="AL66" s="6">
        <v>-579843.68820900004</v>
      </c>
      <c r="AM66" s="6">
        <v>-487651.90797500033</v>
      </c>
      <c r="AN66" s="6">
        <v>-354837.23892100016</v>
      </c>
      <c r="AO66" s="6">
        <v>-390589.84554200014</v>
      </c>
      <c r="AP66" s="167">
        <v>-177178.8551049167</v>
      </c>
      <c r="AQ66" s="6">
        <v>-672563.17687100009</v>
      </c>
      <c r="AR66" s="6">
        <v>-421513.68123700004</v>
      </c>
      <c r="AS66" s="6">
        <v>-530645.33045000024</v>
      </c>
      <c r="AT66" s="6">
        <v>-503469.57946199994</v>
      </c>
      <c r="AU66" s="6">
        <v>-701809.88908300013</v>
      </c>
      <c r="AV66" s="6">
        <v>-856034.50363699999</v>
      </c>
      <c r="AW66" s="6">
        <v>-738585.67761200015</v>
      </c>
      <c r="AX66" s="6">
        <v>-723565.82720900001</v>
      </c>
      <c r="AY66" s="6">
        <v>-702705.48832</v>
      </c>
      <c r="AZ66" s="6">
        <v>-704514.88574500009</v>
      </c>
      <c r="BA66" s="6">
        <v>-624985.7473660002</v>
      </c>
      <c r="BB66" s="6">
        <v>-514713.71108100004</v>
      </c>
      <c r="BC66" s="6">
        <v>-541377.94164899993</v>
      </c>
      <c r="BD66" s="6">
        <v>-397433.02607500006</v>
      </c>
      <c r="BE66" s="6">
        <v>-455751.8762800002</v>
      </c>
      <c r="BF66" s="6">
        <v>-538662.97690100013</v>
      </c>
      <c r="BG66" s="6">
        <v>-624683.2554380002</v>
      </c>
      <c r="BH66" s="6">
        <v>-547034.39957200014</v>
      </c>
      <c r="BI66" s="6">
        <v>-486859.53958500014</v>
      </c>
      <c r="BJ66" s="6">
        <v>-174328.82629500004</v>
      </c>
      <c r="BK66" s="6">
        <v>-237960.16755500017</v>
      </c>
      <c r="BL66" s="6">
        <v>-286063.17597000021</v>
      </c>
      <c r="BM66" s="6">
        <v>-132688.96139000007</v>
      </c>
      <c r="BN66" s="6">
        <v>-173842.40144700021</v>
      </c>
      <c r="BO66" s="42">
        <v>-189988.30992966669</v>
      </c>
      <c r="BP66" s="6">
        <v>-304057.25411500013</v>
      </c>
      <c r="BQ66" s="6">
        <v>-94974.916654000292</v>
      </c>
      <c r="BR66" s="6">
        <v>-152465.12730100029</v>
      </c>
      <c r="BS66" s="6">
        <v>-141343.73709499999</v>
      </c>
      <c r="BT66" s="6">
        <v>-185716.73124599992</v>
      </c>
      <c r="BU66" s="6">
        <v>-389074.98848700011</v>
      </c>
      <c r="BV66" s="6">
        <v>-687087.22700000019</v>
      </c>
      <c r="BW66" s="6">
        <v>-705501.73646000028</v>
      </c>
      <c r="BX66" s="6">
        <v>-683107.46229099995</v>
      </c>
      <c r="BY66" s="6">
        <v>-750521.22975600022</v>
      </c>
      <c r="BZ66" s="6">
        <v>-575576.41981399967</v>
      </c>
      <c r="CA66" s="6">
        <v>-567523.19338600058</v>
      </c>
      <c r="CB66" s="42">
        <v>-211370.89810516671</v>
      </c>
      <c r="CC66" s="6">
        <v>-534644.83489500009</v>
      </c>
      <c r="CD66" s="6">
        <v>-500648.28974300041</v>
      </c>
      <c r="CE66" s="6">
        <v>-852078.58132000011</v>
      </c>
      <c r="CF66" s="6" t="e">
        <v>#REF!</v>
      </c>
      <c r="CG66" s="6" t="e">
        <v>#REF!</v>
      </c>
      <c r="CH66" s="6" t="e">
        <v>#REF!</v>
      </c>
      <c r="CI66" s="6" t="e">
        <v>#REF!</v>
      </c>
      <c r="CJ66" s="6" t="e">
        <v>#REF!</v>
      </c>
      <c r="CK66" s="6" t="e">
        <v>#REF!</v>
      </c>
      <c r="CL66" s="6" t="e">
        <v>#REF!</v>
      </c>
      <c r="CM66" s="6" t="e">
        <v>#REF!</v>
      </c>
      <c r="CN66" s="6" t="e">
        <v>#REF!</v>
      </c>
      <c r="CO66" s="42" t="e">
        <v>#REF!</v>
      </c>
      <c r="CP66" s="6" t="e">
        <v>#REF!</v>
      </c>
      <c r="CQ66" s="6" t="e">
        <v>#REF!</v>
      </c>
      <c r="CR66" s="6" t="e">
        <v>#REF!</v>
      </c>
      <c r="CS66" s="6" t="e">
        <v>#REF!</v>
      </c>
      <c r="CT66" s="6" t="e">
        <v>#REF!</v>
      </c>
      <c r="CU66" s="6" t="e">
        <v>#REF!</v>
      </c>
      <c r="CV66" s="6" t="e">
        <v>#REF!</v>
      </c>
      <c r="CW66" s="6" t="e">
        <v>#REF!</v>
      </c>
      <c r="CX66" s="6" t="e">
        <v>#REF!</v>
      </c>
      <c r="CY66" s="6" t="e">
        <v>#REF!</v>
      </c>
      <c r="CZ66" s="6" t="e">
        <v>#REF!</v>
      </c>
      <c r="DA66" s="6" t="e">
        <v>#REF!</v>
      </c>
      <c r="DB66" s="42" t="e">
        <v>#REF!</v>
      </c>
      <c r="DC66" s="6" t="e">
        <v>#REF!</v>
      </c>
      <c r="DD66" s="6" t="e">
        <v>#REF!</v>
      </c>
      <c r="DE66" s="6" t="e">
        <v>#REF!</v>
      </c>
      <c r="DF66" s="6" t="e">
        <v>#REF!</v>
      </c>
      <c r="DG66" s="6" t="e">
        <v>#REF!</v>
      </c>
      <c r="DH66" s="6" t="e">
        <v>#REF!</v>
      </c>
      <c r="DI66" s="6" t="e">
        <v>#REF!</v>
      </c>
      <c r="DJ66" s="6" t="e">
        <f>DJ12*#REF!/100-DJ30</f>
        <v>#REF!</v>
      </c>
      <c r="DK66" s="42" t="e">
        <f>SUM(#REF!)/$DK$76</f>
        <v>#REF!</v>
      </c>
      <c r="DL66" s="27"/>
    </row>
    <row r="67" spans="1:116" s="7" customFormat="1" ht="12.75" hidden="1" customHeight="1" x14ac:dyDescent="0.25">
      <c r="A67" s="81"/>
      <c r="B67" s="72" t="s">
        <v>5</v>
      </c>
      <c r="C67" s="42">
        <v>-7364.7612343333312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2">
        <v>-13804.384265833331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42">
        <v>-13804.384265833331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167">
        <v>-13804.384265833331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42">
        <v>-13430.877644916662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42">
        <v>-14699.765256583329</v>
      </c>
      <c r="CC67" s="6">
        <v>0</v>
      </c>
      <c r="CD67" s="6">
        <v>0</v>
      </c>
      <c r="CE67" s="6">
        <v>0</v>
      </c>
      <c r="CF67" s="6" t="e">
        <v>#REF!</v>
      </c>
      <c r="CG67" s="6" t="e">
        <v>#REF!</v>
      </c>
      <c r="CH67" s="6" t="e">
        <v>#REF!</v>
      </c>
      <c r="CI67" s="6" t="e">
        <v>#REF!</v>
      </c>
      <c r="CJ67" s="6" t="e">
        <v>#REF!</v>
      </c>
      <c r="CK67" s="6" t="e">
        <v>#REF!</v>
      </c>
      <c r="CL67" s="6" t="e">
        <v>#REF!</v>
      </c>
      <c r="CM67" s="6" t="e">
        <v>#REF!</v>
      </c>
      <c r="CN67" s="6" t="e">
        <v>#REF!</v>
      </c>
      <c r="CO67" s="42" t="e">
        <v>#REF!</v>
      </c>
      <c r="CP67" s="6" t="e">
        <v>#REF!</v>
      </c>
      <c r="CQ67" s="6" t="e">
        <v>#REF!</v>
      </c>
      <c r="CR67" s="6" t="e">
        <v>#REF!</v>
      </c>
      <c r="CS67" s="6" t="e">
        <v>#REF!</v>
      </c>
      <c r="CT67" s="6" t="e">
        <v>#REF!</v>
      </c>
      <c r="CU67" s="6" t="e">
        <v>#REF!</v>
      </c>
      <c r="CV67" s="6" t="e">
        <v>#REF!</v>
      </c>
      <c r="CW67" s="6" t="e">
        <v>#REF!</v>
      </c>
      <c r="CX67" s="6" t="e">
        <v>#REF!</v>
      </c>
      <c r="CY67" s="6" t="e">
        <v>#REF!</v>
      </c>
      <c r="CZ67" s="6" t="e">
        <v>#REF!</v>
      </c>
      <c r="DA67" s="6" t="e">
        <v>#REF!</v>
      </c>
      <c r="DB67" s="42" t="e">
        <v>#REF!</v>
      </c>
      <c r="DC67" s="6" t="e">
        <v>#REF!</v>
      </c>
      <c r="DD67" s="6" t="e">
        <v>#REF!</v>
      </c>
      <c r="DE67" s="6" t="e">
        <v>#REF!</v>
      </c>
      <c r="DF67" s="6" t="e">
        <v>#REF!</v>
      </c>
      <c r="DG67" s="6" t="e">
        <v>#REF!</v>
      </c>
      <c r="DH67" s="6" t="e">
        <v>#REF!</v>
      </c>
      <c r="DI67" s="6" t="e">
        <v>#REF!</v>
      </c>
      <c r="DJ67" s="6" t="e">
        <f>DJ13*#REF!/100-DJ31</f>
        <v>#REF!</v>
      </c>
      <c r="DK67" s="42" t="e">
        <f>SUM(#REF!)/$DK$76</f>
        <v>#REF!</v>
      </c>
      <c r="DL67" s="27"/>
    </row>
    <row r="68" spans="1:116" s="7" customFormat="1" ht="12.75" hidden="1" customHeight="1" thickBot="1" x14ac:dyDescent="0.3">
      <c r="A68" s="85"/>
      <c r="B68" s="75" t="s">
        <v>13</v>
      </c>
      <c r="C68" s="43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3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43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169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43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43">
        <v>0</v>
      </c>
      <c r="CC68" s="6">
        <v>0</v>
      </c>
      <c r="CD68" s="6">
        <v>0</v>
      </c>
      <c r="CE68" s="6">
        <v>0</v>
      </c>
      <c r="CF68" s="6" t="e">
        <v>#REF!</v>
      </c>
      <c r="CG68" s="6" t="e">
        <v>#REF!</v>
      </c>
      <c r="CH68" s="6" t="e">
        <v>#REF!</v>
      </c>
      <c r="CI68" s="6" t="e">
        <v>#REF!</v>
      </c>
      <c r="CJ68" s="6" t="e">
        <v>#REF!</v>
      </c>
      <c r="CK68" s="6" t="e">
        <v>#REF!</v>
      </c>
      <c r="CL68" s="6" t="e">
        <v>#REF!</v>
      </c>
      <c r="CM68" s="6" t="e">
        <v>#REF!</v>
      </c>
      <c r="CN68" s="6" t="e">
        <v>#REF!</v>
      </c>
      <c r="CO68" s="43" t="e">
        <v>#REF!</v>
      </c>
      <c r="CP68" s="6" t="e">
        <v>#REF!</v>
      </c>
      <c r="CQ68" s="6" t="e">
        <v>#REF!</v>
      </c>
      <c r="CR68" s="6" t="e">
        <v>#REF!</v>
      </c>
      <c r="CS68" s="6" t="e">
        <v>#REF!</v>
      </c>
      <c r="CT68" s="6" t="e">
        <v>#REF!</v>
      </c>
      <c r="CU68" s="6" t="e">
        <v>#REF!</v>
      </c>
      <c r="CV68" s="6" t="e">
        <v>#REF!</v>
      </c>
      <c r="CW68" s="6" t="e">
        <v>#REF!</v>
      </c>
      <c r="CX68" s="6" t="e">
        <v>#REF!</v>
      </c>
      <c r="CY68" s="6" t="e">
        <v>#REF!</v>
      </c>
      <c r="CZ68" s="6" t="e">
        <v>#REF!</v>
      </c>
      <c r="DA68" s="6" t="e">
        <v>#REF!</v>
      </c>
      <c r="DB68" s="43" t="e">
        <v>#REF!</v>
      </c>
      <c r="DC68" s="6" t="e">
        <v>#REF!</v>
      </c>
      <c r="DD68" s="6" t="e">
        <v>#REF!</v>
      </c>
      <c r="DE68" s="6" t="e">
        <v>#REF!</v>
      </c>
      <c r="DF68" s="6" t="e">
        <v>#REF!</v>
      </c>
      <c r="DG68" s="6" t="e">
        <v>#REF!</v>
      </c>
      <c r="DH68" s="6" t="e">
        <v>#REF!</v>
      </c>
      <c r="DI68" s="6" t="e">
        <v>#REF!</v>
      </c>
      <c r="DJ68" s="6" t="e">
        <f>DJ14*#REF!/100-DJ32</f>
        <v>#REF!</v>
      </c>
      <c r="DK68" s="43" t="e">
        <f>SUM(#REF!)/$DK$76</f>
        <v>#REF!</v>
      </c>
      <c r="DL68" s="27"/>
    </row>
    <row r="69" spans="1:116" s="13" customFormat="1" ht="12.75" hidden="1" customHeight="1" thickBot="1" x14ac:dyDescent="0.3">
      <c r="A69" s="86" t="s">
        <v>16</v>
      </c>
      <c r="B69" s="67"/>
      <c r="C69" s="39">
        <v>-174926.44825825005</v>
      </c>
      <c r="D69" s="18">
        <v>-736065.52223600005</v>
      </c>
      <c r="E69" s="18">
        <v>-517090.20086799999</v>
      </c>
      <c r="F69" s="18">
        <v>-506768.27035600011</v>
      </c>
      <c r="G69" s="18">
        <v>-533814.22975000017</v>
      </c>
      <c r="H69" s="18">
        <v>-573715.87138799997</v>
      </c>
      <c r="I69" s="18">
        <v>-571317.25753200031</v>
      </c>
      <c r="J69" s="18">
        <v>-679079.80713900016</v>
      </c>
      <c r="K69" s="18">
        <v>-510545.080303</v>
      </c>
      <c r="L69" s="18">
        <v>-351250.06638199993</v>
      </c>
      <c r="M69" s="18">
        <v>-377007.75406599994</v>
      </c>
      <c r="N69" s="18">
        <v>-314184.68077200017</v>
      </c>
      <c r="O69" s="18">
        <v>-253583.02254700006</v>
      </c>
      <c r="P69" s="39">
        <v>-308885.95151566667</v>
      </c>
      <c r="Q69" s="18">
        <v>-296520.88167199999</v>
      </c>
      <c r="R69" s="18">
        <v>-115955.36338199997</v>
      </c>
      <c r="S69" s="18">
        <v>-152574.601918</v>
      </c>
      <c r="T69" s="18">
        <v>-233488.48879499987</v>
      </c>
      <c r="U69" s="18">
        <v>-218349.72709900021</v>
      </c>
      <c r="V69" s="18">
        <v>-173757.29745399996</v>
      </c>
      <c r="W69" s="18">
        <v>-145271.53542899989</v>
      </c>
      <c r="X69" s="18">
        <v>-134575.84217499985</v>
      </c>
      <c r="Y69" s="18">
        <v>-80911.503027000188</v>
      </c>
      <c r="Z69" s="18">
        <v>-77169.937427999874</v>
      </c>
      <c r="AA69" s="18">
        <v>-112593.96589800013</v>
      </c>
      <c r="AB69" s="18">
        <v>-128564.31846100018</v>
      </c>
      <c r="AC69" s="39">
        <v>-308885.95151566667</v>
      </c>
      <c r="AD69" s="18">
        <v>-152290.08035900001</v>
      </c>
      <c r="AE69" s="18">
        <v>-62224.718825000105</v>
      </c>
      <c r="AF69" s="18">
        <v>-118107.52959599998</v>
      </c>
      <c r="AG69" s="18">
        <v>-146669.36305600032</v>
      </c>
      <c r="AH69" s="18">
        <v>-266819.19423000002</v>
      </c>
      <c r="AI69" s="18">
        <v>-386433.61628300021</v>
      </c>
      <c r="AJ69" s="18">
        <v>-258597.72946200008</v>
      </c>
      <c r="AK69" s="18">
        <v>-124434.12952700001</v>
      </c>
      <c r="AL69" s="18">
        <v>-579843.68820900004</v>
      </c>
      <c r="AM69" s="18">
        <v>-487651.90797500033</v>
      </c>
      <c r="AN69" s="18">
        <v>-354837.23892100016</v>
      </c>
      <c r="AO69" s="18">
        <v>-390589.84554200014</v>
      </c>
      <c r="AP69" s="168">
        <v>-308885.95151566667</v>
      </c>
      <c r="AQ69" s="18">
        <v>-672563.17687100009</v>
      </c>
      <c r="AR69" s="18">
        <v>-421513.68123700004</v>
      </c>
      <c r="AS69" s="18">
        <v>-530645.33045000024</v>
      </c>
      <c r="AT69" s="18">
        <v>-503469.57946199994</v>
      </c>
      <c r="AU69" s="18">
        <v>-701809.88908300013</v>
      </c>
      <c r="AV69" s="18">
        <v>-856034.50363699999</v>
      </c>
      <c r="AW69" s="18">
        <v>-738585.67761200015</v>
      </c>
      <c r="AX69" s="18">
        <v>-723565.82720900001</v>
      </c>
      <c r="AY69" s="18">
        <v>-702705.48832</v>
      </c>
      <c r="AZ69" s="18">
        <v>-704514.88574500009</v>
      </c>
      <c r="BA69" s="18">
        <v>-624985.7473660002</v>
      </c>
      <c r="BB69" s="18">
        <v>-514713.71108100004</v>
      </c>
      <c r="BC69" s="18">
        <v>-541377.94164899993</v>
      </c>
      <c r="BD69" s="18">
        <v>-397433.02607500006</v>
      </c>
      <c r="BE69" s="18">
        <v>-455751.8762800002</v>
      </c>
      <c r="BF69" s="18">
        <v>-538662.97690100013</v>
      </c>
      <c r="BG69" s="18">
        <v>-624683.2554380002</v>
      </c>
      <c r="BH69" s="18">
        <v>-547034.39957200014</v>
      </c>
      <c r="BI69" s="18">
        <v>-486859.53958500014</v>
      </c>
      <c r="BJ69" s="18">
        <v>-174328.82629500004</v>
      </c>
      <c r="BK69" s="18">
        <v>-237960.16755500017</v>
      </c>
      <c r="BL69" s="18">
        <v>-286063.17597000021</v>
      </c>
      <c r="BM69" s="18">
        <v>-132688.96139000007</v>
      </c>
      <c r="BN69" s="18">
        <v>-173842.40144700021</v>
      </c>
      <c r="BO69" s="39">
        <v>-322594.33737575001</v>
      </c>
      <c r="BP69" s="18">
        <v>-304057.25411500013</v>
      </c>
      <c r="BQ69" s="18">
        <v>-94974.916654000292</v>
      </c>
      <c r="BR69" s="18">
        <v>-152465.12730100029</v>
      </c>
      <c r="BS69" s="18">
        <v>-141343.73709499999</v>
      </c>
      <c r="BT69" s="18">
        <v>-185716.73124599992</v>
      </c>
      <c r="BU69" s="18">
        <v>-389074.98848700011</v>
      </c>
      <c r="BV69" s="18">
        <v>-687087.22700000019</v>
      </c>
      <c r="BW69" s="18">
        <v>-705501.73646000028</v>
      </c>
      <c r="BX69" s="18">
        <v>-683107.46229099995</v>
      </c>
      <c r="BY69" s="18">
        <v>-750521.22975600022</v>
      </c>
      <c r="BZ69" s="18">
        <v>-575576.41981399967</v>
      </c>
      <c r="CA69" s="18">
        <v>-567523.19338600058</v>
      </c>
      <c r="CB69" s="39">
        <v>-344074.14077616669</v>
      </c>
      <c r="CC69" s="18">
        <v>-534644.83489500009</v>
      </c>
      <c r="CD69" s="18">
        <v>-500648.28974300041</v>
      </c>
      <c r="CE69" s="18">
        <v>-852078.58132000011</v>
      </c>
      <c r="CF69" s="18" t="e">
        <v>#REF!</v>
      </c>
      <c r="CG69" s="18" t="e">
        <v>#REF!</v>
      </c>
      <c r="CH69" s="18" t="e">
        <v>#REF!</v>
      </c>
      <c r="CI69" s="18" t="e">
        <v>#REF!</v>
      </c>
      <c r="CJ69" s="18" t="e">
        <v>#REF!</v>
      </c>
      <c r="CK69" s="18" t="e">
        <v>#REF!</v>
      </c>
      <c r="CL69" s="18" t="e">
        <v>#REF!</v>
      </c>
      <c r="CM69" s="18" t="e">
        <v>#REF!</v>
      </c>
      <c r="CN69" s="18" t="e">
        <v>#REF!</v>
      </c>
      <c r="CO69" s="39" t="e">
        <v>#REF!</v>
      </c>
      <c r="CP69" s="18" t="e">
        <v>#REF!</v>
      </c>
      <c r="CQ69" s="18" t="e">
        <v>#REF!</v>
      </c>
      <c r="CR69" s="18" t="e">
        <v>#REF!</v>
      </c>
      <c r="CS69" s="18" t="e">
        <v>#REF!</v>
      </c>
      <c r="CT69" s="18" t="e">
        <v>#REF!</v>
      </c>
      <c r="CU69" s="18" t="e">
        <v>#REF!</v>
      </c>
      <c r="CV69" s="18" t="e">
        <v>#REF!</v>
      </c>
      <c r="CW69" s="18" t="e">
        <v>#REF!</v>
      </c>
      <c r="CX69" s="18" t="e">
        <v>#REF!</v>
      </c>
      <c r="CY69" s="18" t="e">
        <v>#REF!</v>
      </c>
      <c r="CZ69" s="18" t="e">
        <v>#REF!</v>
      </c>
      <c r="DA69" s="18" t="e">
        <v>#REF!</v>
      </c>
      <c r="DB69" s="39" t="e">
        <v>#REF!</v>
      </c>
      <c r="DC69" s="18" t="e">
        <v>#REF!</v>
      </c>
      <c r="DD69" s="18" t="e">
        <v>#REF!</v>
      </c>
      <c r="DE69" s="18" t="e">
        <v>#REF!</v>
      </c>
      <c r="DF69" s="18" t="e">
        <v>#REF!</v>
      </c>
      <c r="DG69" s="18" t="e">
        <v>#REF!</v>
      </c>
      <c r="DH69" s="18" t="e">
        <v>#REF!</v>
      </c>
      <c r="DI69" s="18" t="e">
        <v>#REF!</v>
      </c>
      <c r="DJ69" s="18" t="e">
        <f>SUM(DJ64:DJ68)</f>
        <v>#REF!</v>
      </c>
      <c r="DK69" s="39" t="e">
        <f>SUM(#REF!)/$DK$76</f>
        <v>#REF!</v>
      </c>
      <c r="DL69" s="27"/>
    </row>
    <row r="70" spans="1:116" s="7" customFormat="1" ht="12.75" hidden="1" customHeight="1" thickTop="1" x14ac:dyDescent="0.25">
      <c r="A70" s="84"/>
      <c r="B70" s="71" t="s">
        <v>9</v>
      </c>
      <c r="C70" s="42">
        <v>-118268.50393683334</v>
      </c>
      <c r="D70" s="6">
        <v>-102859.16860400001</v>
      </c>
      <c r="E70" s="6">
        <v>-103368.36518400005</v>
      </c>
      <c r="F70" s="6">
        <v>-132939.82212199995</v>
      </c>
      <c r="G70" s="6">
        <v>-155977.76875599998</v>
      </c>
      <c r="H70" s="6">
        <v>-171455.81482200004</v>
      </c>
      <c r="I70" s="6">
        <v>-158013.79394200002</v>
      </c>
      <c r="J70" s="6">
        <v>-154803.72247000004</v>
      </c>
      <c r="K70" s="6">
        <v>-102036.14463199992</v>
      </c>
      <c r="L70" s="6">
        <v>-111505.525658</v>
      </c>
      <c r="M70" s="6">
        <v>-109132.66916599998</v>
      </c>
      <c r="N70" s="6">
        <v>-92220.731442000018</v>
      </c>
      <c r="O70" s="6">
        <v>-98093.446146000002</v>
      </c>
      <c r="P70" s="42">
        <v>-144399.2530085</v>
      </c>
      <c r="Q70" s="6">
        <v>-80855.479267999966</v>
      </c>
      <c r="R70" s="6">
        <v>-88455.684275999985</v>
      </c>
      <c r="S70" s="6">
        <v>-99993.028081999946</v>
      </c>
      <c r="T70" s="6">
        <v>-137757.72016800003</v>
      </c>
      <c r="U70" s="6">
        <v>-131320.63237600002</v>
      </c>
      <c r="V70" s="6">
        <v>-142773.02955999997</v>
      </c>
      <c r="W70" s="6">
        <v>-100119.80190799996</v>
      </c>
      <c r="X70" s="6">
        <v>-138113.59789400001</v>
      </c>
      <c r="Y70" s="6">
        <v>-112219.26226199997</v>
      </c>
      <c r="Z70" s="6">
        <v>-117780.28987400001</v>
      </c>
      <c r="AA70" s="6">
        <v>-72083.881892000019</v>
      </c>
      <c r="AB70" s="6">
        <v>-86329.285206</v>
      </c>
      <c r="AC70" s="42">
        <v>-144399.2530085</v>
      </c>
      <c r="AD70" s="6">
        <v>-93530.928163999983</v>
      </c>
      <c r="AE70" s="6">
        <v>-80977.254344000015</v>
      </c>
      <c r="AF70" s="6">
        <v>-118388.00606399999</v>
      </c>
      <c r="AG70" s="6">
        <v>-152008.53807600006</v>
      </c>
      <c r="AH70" s="6">
        <v>-179397.44295199995</v>
      </c>
      <c r="AI70" s="6">
        <v>-141368.54901000002</v>
      </c>
      <c r="AJ70" s="6">
        <v>-119752.977262</v>
      </c>
      <c r="AK70" s="6">
        <v>-108135.82678999999</v>
      </c>
      <c r="AL70" s="6">
        <v>-156276.21064</v>
      </c>
      <c r="AM70" s="6">
        <v>-120883.72263800001</v>
      </c>
      <c r="AN70" s="6">
        <v>-111093.62051599998</v>
      </c>
      <c r="AO70" s="6">
        <v>-96764.195084000006</v>
      </c>
      <c r="AP70" s="167">
        <v>-144399.2530085</v>
      </c>
      <c r="AQ70" s="6">
        <v>-145404.972648</v>
      </c>
      <c r="AR70" s="6">
        <v>-155994.64488800004</v>
      </c>
      <c r="AS70" s="6">
        <v>-217490.44574999998</v>
      </c>
      <c r="AT70" s="6">
        <v>-227869.16190800001</v>
      </c>
      <c r="AU70" s="6">
        <v>-251911.15930999999</v>
      </c>
      <c r="AV70" s="6">
        <v>-260155.10520400002</v>
      </c>
      <c r="AW70" s="6">
        <v>-225114.83995999998</v>
      </c>
      <c r="AX70" s="6">
        <v>-200394.03530999998</v>
      </c>
      <c r="AY70" s="6">
        <v>-186782.90681199997</v>
      </c>
      <c r="AZ70" s="6">
        <v>-196088.44272799997</v>
      </c>
      <c r="BA70" s="6">
        <v>-110790.88641400001</v>
      </c>
      <c r="BB70" s="6">
        <v>-113162.76556</v>
      </c>
      <c r="BC70" s="6">
        <v>-131619.076122</v>
      </c>
      <c r="BD70" s="6">
        <v>-119855.198024</v>
      </c>
      <c r="BE70" s="6">
        <v>-143327.71163200002</v>
      </c>
      <c r="BF70" s="6">
        <v>-195900.23581199997</v>
      </c>
      <c r="BG70" s="6">
        <v>-171680.05174999998</v>
      </c>
      <c r="BH70" s="6">
        <v>-152651.504388</v>
      </c>
      <c r="BI70" s="6">
        <v>-156183.71932200002</v>
      </c>
      <c r="BJ70" s="6">
        <v>-127444.91799799999</v>
      </c>
      <c r="BK70" s="6">
        <v>-128984.629392</v>
      </c>
      <c r="BL70" s="6">
        <v>-138607.00110399997</v>
      </c>
      <c r="BM70" s="6">
        <v>-113867.99335399999</v>
      </c>
      <c r="BN70" s="6">
        <v>-83208.18268199997</v>
      </c>
      <c r="BO70" s="42">
        <v>-146861.33700916669</v>
      </c>
      <c r="BP70" s="6">
        <v>-145273.23856799997</v>
      </c>
      <c r="BQ70" s="6">
        <v>-128298.23459400001</v>
      </c>
      <c r="BR70" s="6">
        <v>-163779.52796799995</v>
      </c>
      <c r="BS70" s="6">
        <v>-212641.152386</v>
      </c>
      <c r="BT70" s="6">
        <v>-209875.90684199997</v>
      </c>
      <c r="BU70" s="6">
        <v>-203014.731394</v>
      </c>
      <c r="BV70" s="6">
        <v>-220706.82825200004</v>
      </c>
      <c r="BW70" s="6">
        <v>-241153.074712</v>
      </c>
      <c r="BX70" s="6">
        <v>-336275.76672199997</v>
      </c>
      <c r="BY70" s="6">
        <v>-306350.44073799998</v>
      </c>
      <c r="BZ70" s="6">
        <v>-242633.43211999998</v>
      </c>
      <c r="CA70" s="6">
        <v>-224750.03620999999</v>
      </c>
      <c r="CB70" s="42">
        <v>-144861.80000449999</v>
      </c>
      <c r="CC70" s="6">
        <v>-210560.41223400002</v>
      </c>
      <c r="CD70" s="6">
        <v>-225871.46976599999</v>
      </c>
      <c r="CE70" s="6">
        <v>-324928.45048600005</v>
      </c>
      <c r="CF70" s="6" t="e">
        <v>#REF!</v>
      </c>
      <c r="CG70" s="6" t="e">
        <v>#REF!</v>
      </c>
      <c r="CH70" s="6" t="e">
        <v>#REF!</v>
      </c>
      <c r="CI70" s="6" t="e">
        <v>#REF!</v>
      </c>
      <c r="CJ70" s="6" t="e">
        <v>#REF!</v>
      </c>
      <c r="CK70" s="6" t="e">
        <v>#REF!</v>
      </c>
      <c r="CL70" s="6" t="e">
        <v>#REF!</v>
      </c>
      <c r="CM70" s="6" t="e">
        <v>#REF!</v>
      </c>
      <c r="CN70" s="6" t="e">
        <v>#REF!</v>
      </c>
      <c r="CO70" s="42" t="e">
        <v>#REF!</v>
      </c>
      <c r="CP70" s="6" t="e">
        <v>#REF!</v>
      </c>
      <c r="CQ70" s="6" t="e">
        <v>#REF!</v>
      </c>
      <c r="CR70" s="6" t="e">
        <v>#REF!</v>
      </c>
      <c r="CS70" s="6" t="e">
        <v>#REF!</v>
      </c>
      <c r="CT70" s="6" t="e">
        <v>#REF!</v>
      </c>
      <c r="CU70" s="6" t="e">
        <v>#REF!</v>
      </c>
      <c r="CV70" s="6" t="e">
        <v>#REF!</v>
      </c>
      <c r="CW70" s="6" t="e">
        <v>#REF!</v>
      </c>
      <c r="CX70" s="6" t="e">
        <v>#REF!</v>
      </c>
      <c r="CY70" s="6" t="e">
        <v>#REF!</v>
      </c>
      <c r="CZ70" s="6" t="e">
        <v>#REF!</v>
      </c>
      <c r="DA70" s="6" t="e">
        <v>#REF!</v>
      </c>
      <c r="DB70" s="42" t="e">
        <v>#REF!</v>
      </c>
      <c r="DC70" s="6" t="e">
        <v>#REF!</v>
      </c>
      <c r="DD70" s="6" t="e">
        <v>#REF!</v>
      </c>
      <c r="DE70" s="6" t="e">
        <v>#REF!</v>
      </c>
      <c r="DF70" s="6" t="e">
        <v>#REF!</v>
      </c>
      <c r="DG70" s="6" t="e">
        <v>#REF!</v>
      </c>
      <c r="DH70" s="6" t="e">
        <v>#REF!</v>
      </c>
      <c r="DI70" s="6" t="e">
        <v>#REF!</v>
      </c>
      <c r="DJ70" s="6" t="e">
        <f>DJ16*#REF!/100-DJ34</f>
        <v>#REF!</v>
      </c>
      <c r="DK70" s="42" t="e">
        <f>SUM(#REF!)/$DK$76</f>
        <v>#REF!</v>
      </c>
      <c r="DL70" s="27"/>
    </row>
    <row r="71" spans="1:116" s="7" customFormat="1" ht="12.75" hidden="1" customHeight="1" x14ac:dyDescent="0.25">
      <c r="A71" s="84" t="s">
        <v>10</v>
      </c>
      <c r="B71" s="72" t="s">
        <v>11</v>
      </c>
      <c r="C71" s="42">
        <v>-87906.59623866668</v>
      </c>
      <c r="D71" s="6">
        <v>-171617.75924800005</v>
      </c>
      <c r="E71" s="6">
        <v>-172415.50903999998</v>
      </c>
      <c r="F71" s="6">
        <v>-162696.15006399999</v>
      </c>
      <c r="G71" s="6">
        <v>-186545.87552</v>
      </c>
      <c r="H71" s="6">
        <v>-289426.50116799999</v>
      </c>
      <c r="I71" s="6">
        <v>-259974.58435199998</v>
      </c>
      <c r="J71" s="6">
        <v>-275753.04319999996</v>
      </c>
      <c r="K71" s="6">
        <v>-220013.01361599998</v>
      </c>
      <c r="L71" s="6">
        <v>-217205.66568000003</v>
      </c>
      <c r="M71" s="6">
        <v>-214926.77254399998</v>
      </c>
      <c r="N71" s="6">
        <v>-180033.11243199999</v>
      </c>
      <c r="O71" s="6">
        <v>-149561.46876799999</v>
      </c>
      <c r="P71" s="42">
        <v>-141498.02444800001</v>
      </c>
      <c r="Q71" s="6">
        <v>-142810.84031999999</v>
      </c>
      <c r="R71" s="6">
        <v>-136498.80435199995</v>
      </c>
      <c r="S71" s="6">
        <v>-188382.68311999997</v>
      </c>
      <c r="T71" s="6">
        <v>-174693.713632</v>
      </c>
      <c r="U71" s="6">
        <v>-105364.590176</v>
      </c>
      <c r="V71" s="6">
        <v>-234807.35184000002</v>
      </c>
      <c r="W71" s="6">
        <v>-185981.32969600003</v>
      </c>
      <c r="X71" s="6">
        <v>-177303.61500799999</v>
      </c>
      <c r="Y71" s="6">
        <v>-112038.820672</v>
      </c>
      <c r="Z71" s="6">
        <v>-172266.42556799998</v>
      </c>
      <c r="AA71" s="6">
        <v>-170431.67772799998</v>
      </c>
      <c r="AB71" s="6">
        <v>-84316.896912000011</v>
      </c>
      <c r="AC71" s="42">
        <v>-141498.02444800001</v>
      </c>
      <c r="AD71" s="6">
        <v>-92195.354783999981</v>
      </c>
      <c r="AE71" s="6">
        <v>-111211.688272</v>
      </c>
      <c r="AF71" s="6">
        <v>-203895.42473600002</v>
      </c>
      <c r="AG71" s="6">
        <v>-192477.991488</v>
      </c>
      <c r="AH71" s="6">
        <v>-244065.84960000002</v>
      </c>
      <c r="AI71" s="6">
        <v>-248330.70488000003</v>
      </c>
      <c r="AJ71" s="6">
        <v>-210054.95431999999</v>
      </c>
      <c r="AK71" s="6">
        <v>-148202.09623999998</v>
      </c>
      <c r="AL71" s="6">
        <v>-133683.23849600001</v>
      </c>
      <c r="AM71" s="6">
        <v>-169058.72196799997</v>
      </c>
      <c r="AN71" s="6">
        <v>-143151.358496</v>
      </c>
      <c r="AO71" s="6">
        <v>-97235.554479999992</v>
      </c>
      <c r="AP71" s="167">
        <v>-141498.02444800001</v>
      </c>
      <c r="AQ71" s="6">
        <v>-163607.97852800001</v>
      </c>
      <c r="AR71" s="6">
        <v>-174623.73990399996</v>
      </c>
      <c r="AS71" s="6">
        <v>-234705.22124800005</v>
      </c>
      <c r="AT71" s="6">
        <v>-205884.83963200002</v>
      </c>
      <c r="AU71" s="6">
        <v>-222571.797104</v>
      </c>
      <c r="AV71" s="6">
        <v>-308439.15780799999</v>
      </c>
      <c r="AW71" s="6">
        <v>-348007.28636799997</v>
      </c>
      <c r="AX71" s="6">
        <v>-282191.47846400004</v>
      </c>
      <c r="AY71" s="6">
        <v>-196586.56743999996</v>
      </c>
      <c r="AZ71" s="6">
        <v>-151592.65415999998</v>
      </c>
      <c r="BA71" s="6">
        <v>-175994.50577599998</v>
      </c>
      <c r="BB71" s="6">
        <v>-134879.99184</v>
      </c>
      <c r="BC71" s="6">
        <v>-165731.54486400002</v>
      </c>
      <c r="BD71" s="6">
        <v>-207097.74838400001</v>
      </c>
      <c r="BE71" s="6">
        <v>-199086.69729600003</v>
      </c>
      <c r="BF71" s="6">
        <v>-222316.85256</v>
      </c>
      <c r="BG71" s="6">
        <v>-219943.98673599999</v>
      </c>
      <c r="BH71" s="6">
        <v>-152562.53481600003</v>
      </c>
      <c r="BI71" s="6">
        <v>-195078.746304</v>
      </c>
      <c r="BJ71" s="6">
        <v>-142666.99179199999</v>
      </c>
      <c r="BK71" s="6">
        <v>-140224.62467200001</v>
      </c>
      <c r="BL71" s="6">
        <v>-130508.65401599999</v>
      </c>
      <c r="BM71" s="6">
        <v>-113732.21007999999</v>
      </c>
      <c r="BN71" s="6">
        <v>-114336.54139199998</v>
      </c>
      <c r="BO71" s="42">
        <v>-160192.5450586667</v>
      </c>
      <c r="BP71" s="6">
        <v>-102514.14057600001</v>
      </c>
      <c r="BQ71" s="6">
        <v>-156128.88233599998</v>
      </c>
      <c r="BR71" s="6">
        <v>-265237.23427200003</v>
      </c>
      <c r="BS71" s="6">
        <v>-328568.04017600004</v>
      </c>
      <c r="BT71" s="6">
        <v>-233807.40252800001</v>
      </c>
      <c r="BU71" s="6">
        <v>-247193.005584</v>
      </c>
      <c r="BV71" s="6">
        <v>-274296.22526400001</v>
      </c>
      <c r="BW71" s="6">
        <v>-301968.08535999997</v>
      </c>
      <c r="BX71" s="6">
        <v>-231822.03929600003</v>
      </c>
      <c r="BY71" s="6">
        <v>-259036.143392</v>
      </c>
      <c r="BZ71" s="6">
        <v>-221373.54667200003</v>
      </c>
      <c r="CA71" s="6">
        <v>-287683.57584</v>
      </c>
      <c r="CB71" s="42">
        <v>-165802.60786800002</v>
      </c>
      <c r="CC71" s="6">
        <v>-324637.84751999995</v>
      </c>
      <c r="CD71" s="6">
        <v>-348143.136</v>
      </c>
      <c r="CE71" s="6">
        <v>-343272.54190399998</v>
      </c>
      <c r="CF71" s="6" t="e">
        <v>#REF!</v>
      </c>
      <c r="CG71" s="6" t="e">
        <v>#REF!</v>
      </c>
      <c r="CH71" s="6" t="e">
        <v>#REF!</v>
      </c>
      <c r="CI71" s="6" t="e">
        <v>#REF!</v>
      </c>
      <c r="CJ71" s="6" t="e">
        <v>#REF!</v>
      </c>
      <c r="CK71" s="6" t="e">
        <v>#REF!</v>
      </c>
      <c r="CL71" s="6" t="e">
        <v>#REF!</v>
      </c>
      <c r="CM71" s="6" t="e">
        <v>#REF!</v>
      </c>
      <c r="CN71" s="6" t="e">
        <v>#REF!</v>
      </c>
      <c r="CO71" s="42" t="e">
        <v>#REF!</v>
      </c>
      <c r="CP71" s="6" t="e">
        <v>#REF!</v>
      </c>
      <c r="CQ71" s="6" t="e">
        <v>#REF!</v>
      </c>
      <c r="CR71" s="6" t="e">
        <v>#REF!</v>
      </c>
      <c r="CS71" s="6" t="e">
        <v>#REF!</v>
      </c>
      <c r="CT71" s="6" t="e">
        <v>#REF!</v>
      </c>
      <c r="CU71" s="6" t="e">
        <v>#REF!</v>
      </c>
      <c r="CV71" s="6" t="e">
        <v>#REF!</v>
      </c>
      <c r="CW71" s="6" t="e">
        <v>#REF!</v>
      </c>
      <c r="CX71" s="6" t="e">
        <v>#REF!</v>
      </c>
      <c r="CY71" s="6" t="e">
        <v>#REF!</v>
      </c>
      <c r="CZ71" s="6" t="e">
        <v>#REF!</v>
      </c>
      <c r="DA71" s="6" t="e">
        <v>#REF!</v>
      </c>
      <c r="DB71" s="42" t="e">
        <v>#REF!</v>
      </c>
      <c r="DC71" s="6" t="e">
        <v>#REF!</v>
      </c>
      <c r="DD71" s="6" t="e">
        <v>#REF!</v>
      </c>
      <c r="DE71" s="6" t="e">
        <v>#REF!</v>
      </c>
      <c r="DF71" s="6" t="e">
        <v>#REF!</v>
      </c>
      <c r="DG71" s="6" t="e">
        <v>#REF!</v>
      </c>
      <c r="DH71" s="6" t="e">
        <v>#REF!</v>
      </c>
      <c r="DI71" s="6" t="e">
        <v>#REF!</v>
      </c>
      <c r="DJ71" s="6" t="e">
        <f>DJ17*#REF!/100-DJ35</f>
        <v>#REF!</v>
      </c>
      <c r="DK71" s="42" t="e">
        <f>SUM(#REF!)/$DK$76</f>
        <v>#REF!</v>
      </c>
      <c r="DL71" s="27"/>
    </row>
    <row r="72" spans="1:116" s="7" customFormat="1" ht="12.75" hidden="1" customHeight="1" thickBot="1" x14ac:dyDescent="0.3">
      <c r="A72" s="81"/>
      <c r="B72" s="72" t="s">
        <v>12</v>
      </c>
      <c r="C72" s="42">
        <v>-26982.391720666667</v>
      </c>
      <c r="D72" s="6">
        <v>-57785.860152000001</v>
      </c>
      <c r="E72" s="6">
        <v>-54342.323928000005</v>
      </c>
      <c r="F72" s="6">
        <v>-74878.495783999999</v>
      </c>
      <c r="G72" s="6">
        <v>-61361.637935999992</v>
      </c>
      <c r="H72" s="6">
        <v>-57349.689288000009</v>
      </c>
      <c r="I72" s="6">
        <v>-52650.584344000003</v>
      </c>
      <c r="J72" s="6">
        <v>-43829.354655999996</v>
      </c>
      <c r="K72" s="6">
        <v>-41159.363704000003</v>
      </c>
      <c r="L72" s="6">
        <v>-40420.476527999999</v>
      </c>
      <c r="M72" s="6">
        <v>-39187.975840000006</v>
      </c>
      <c r="N72" s="6">
        <v>-27104.335784000003</v>
      </c>
      <c r="O72" s="6">
        <v>-29525.803959999997</v>
      </c>
      <c r="P72" s="42">
        <v>-42491.425336666674</v>
      </c>
      <c r="Q72" s="6">
        <v>-35279.088743999993</v>
      </c>
      <c r="R72" s="6">
        <v>-39695.109696</v>
      </c>
      <c r="S72" s="6">
        <v>-42777.001887999999</v>
      </c>
      <c r="T72" s="6">
        <v>-30215.325096</v>
      </c>
      <c r="U72" s="6">
        <v>-40764.316655999995</v>
      </c>
      <c r="V72" s="6">
        <v>-42647.315728000001</v>
      </c>
      <c r="W72" s="6">
        <v>-33262.634064000005</v>
      </c>
      <c r="X72" s="6">
        <v>-33702.089231999998</v>
      </c>
      <c r="Y72" s="6">
        <v>-31343.202271999988</v>
      </c>
      <c r="Z72" s="6">
        <v>-34255.380008</v>
      </c>
      <c r="AA72" s="6">
        <v>-22043.888815999999</v>
      </c>
      <c r="AB72" s="6">
        <v>-24420.320088</v>
      </c>
      <c r="AC72" s="42">
        <v>-42491.425336666674</v>
      </c>
      <c r="AD72" s="6">
        <v>-33059.492495999999</v>
      </c>
      <c r="AE72" s="6">
        <v>-38712.816895999997</v>
      </c>
      <c r="AF72" s="6">
        <v>-41659.655328000008</v>
      </c>
      <c r="AG72" s="6">
        <v>-37716.761272000003</v>
      </c>
      <c r="AH72" s="6">
        <v>-40756.855703999994</v>
      </c>
      <c r="AI72" s="6">
        <v>-34078.666096000001</v>
      </c>
      <c r="AJ72" s="6">
        <v>-30042.960976000002</v>
      </c>
      <c r="AK72" s="6">
        <v>-25281.391232000005</v>
      </c>
      <c r="AL72" s="6">
        <v>-39147.376056000008</v>
      </c>
      <c r="AM72" s="6">
        <v>-48137.217799999999</v>
      </c>
      <c r="AN72" s="6">
        <v>-44138.923120000007</v>
      </c>
      <c r="AO72" s="6">
        <v>-36671.66443199999</v>
      </c>
      <c r="AP72" s="167">
        <v>-42491.425336666674</v>
      </c>
      <c r="AQ72" s="6">
        <v>-51711.901096000001</v>
      </c>
      <c r="AR72" s="6">
        <v>-40874.52276</v>
      </c>
      <c r="AS72" s="6">
        <v>-45564.511823999994</v>
      </c>
      <c r="AT72" s="6">
        <v>-63079.032823999994</v>
      </c>
      <c r="AU72" s="6">
        <v>-64655.337976000003</v>
      </c>
      <c r="AV72" s="6">
        <v>-44934.520464000001</v>
      </c>
      <c r="AW72" s="6">
        <v>-31677.467607999999</v>
      </c>
      <c r="AX72" s="6">
        <v>-31008.909528</v>
      </c>
      <c r="AY72" s="6">
        <v>-35381.771696000003</v>
      </c>
      <c r="AZ72" s="6">
        <v>-44085.641423999994</v>
      </c>
      <c r="BA72" s="6">
        <v>-35850.015976000002</v>
      </c>
      <c r="BB72" s="6">
        <v>-29304.205071999997</v>
      </c>
      <c r="BC72" s="6">
        <v>-35319.719400000002</v>
      </c>
      <c r="BD72" s="6">
        <v>-30955.654816000006</v>
      </c>
      <c r="BE72" s="6">
        <v>-38556.177319999995</v>
      </c>
      <c r="BF72" s="6">
        <v>-43972.508471999994</v>
      </c>
      <c r="BG72" s="6">
        <v>-41741.860888000003</v>
      </c>
      <c r="BH72" s="6">
        <v>-53877.591959999998</v>
      </c>
      <c r="BI72" s="6">
        <v>-45286.735288000011</v>
      </c>
      <c r="BJ72" s="6">
        <v>-37346.023056000005</v>
      </c>
      <c r="BK72" s="6">
        <v>-38261.409247999996</v>
      </c>
      <c r="BL72" s="6">
        <v>-39303.982928000005</v>
      </c>
      <c r="BM72" s="6">
        <v>-29638.048631999998</v>
      </c>
      <c r="BN72" s="6">
        <v>-21164.678583999997</v>
      </c>
      <c r="BO72" s="42">
        <v>-44046.841705333332</v>
      </c>
      <c r="BP72" s="6">
        <v>-37557.074519999995</v>
      </c>
      <c r="BQ72" s="6">
        <v>-35377.917664000008</v>
      </c>
      <c r="BR72" s="6">
        <v>-33314.938584000003</v>
      </c>
      <c r="BS72" s="6">
        <v>-28023.056888000003</v>
      </c>
      <c r="BT72" s="6">
        <v>-28562.698528000001</v>
      </c>
      <c r="BU72" s="6">
        <v>-29353.912327999999</v>
      </c>
      <c r="BV72" s="6">
        <v>-40664.678320000006</v>
      </c>
      <c r="BW72" s="6">
        <v>-40076.324024000001</v>
      </c>
      <c r="BX72" s="6">
        <v>-42274.06</v>
      </c>
      <c r="BY72" s="6">
        <v>-27630.690584</v>
      </c>
      <c r="BZ72" s="6">
        <v>-41952.768039999995</v>
      </c>
      <c r="CA72" s="6">
        <v>-34167.091327999995</v>
      </c>
      <c r="CB72" s="42">
        <v>-45859.763588000002</v>
      </c>
      <c r="CC72" s="6">
        <v>-34262.607168000002</v>
      </c>
      <c r="CD72" s="6">
        <v>-29547.685032000005</v>
      </c>
      <c r="CE72" s="6">
        <v>-39209.769832000005</v>
      </c>
      <c r="CF72" s="6" t="e">
        <v>#REF!</v>
      </c>
      <c r="CG72" s="6" t="e">
        <v>#REF!</v>
      </c>
      <c r="CH72" s="6" t="e">
        <v>#REF!</v>
      </c>
      <c r="CI72" s="6" t="e">
        <v>#REF!</v>
      </c>
      <c r="CJ72" s="6" t="e">
        <v>#REF!</v>
      </c>
      <c r="CK72" s="6" t="e">
        <v>#REF!</v>
      </c>
      <c r="CL72" s="6" t="e">
        <v>#REF!</v>
      </c>
      <c r="CM72" s="6" t="e">
        <v>#REF!</v>
      </c>
      <c r="CN72" s="6" t="e">
        <v>#REF!</v>
      </c>
      <c r="CO72" s="42" t="e">
        <v>#REF!</v>
      </c>
      <c r="CP72" s="6" t="e">
        <v>#REF!</v>
      </c>
      <c r="CQ72" s="6" t="e">
        <v>#REF!</v>
      </c>
      <c r="CR72" s="6" t="e">
        <v>#REF!</v>
      </c>
      <c r="CS72" s="6" t="e">
        <v>#REF!</v>
      </c>
      <c r="CT72" s="6" t="e">
        <v>#REF!</v>
      </c>
      <c r="CU72" s="6" t="e">
        <v>#REF!</v>
      </c>
      <c r="CV72" s="6" t="e">
        <v>#REF!</v>
      </c>
      <c r="CW72" s="6" t="e">
        <v>#REF!</v>
      </c>
      <c r="CX72" s="6" t="e">
        <v>#REF!</v>
      </c>
      <c r="CY72" s="6" t="e">
        <v>#REF!</v>
      </c>
      <c r="CZ72" s="6" t="e">
        <v>#REF!</v>
      </c>
      <c r="DA72" s="6" t="e">
        <v>#REF!</v>
      </c>
      <c r="DB72" s="42" t="e">
        <v>#REF!</v>
      </c>
      <c r="DC72" s="6" t="e">
        <v>#REF!</v>
      </c>
      <c r="DD72" s="6" t="e">
        <v>#REF!</v>
      </c>
      <c r="DE72" s="6" t="e">
        <v>#REF!</v>
      </c>
      <c r="DF72" s="6" t="e">
        <v>#REF!</v>
      </c>
      <c r="DG72" s="6" t="e">
        <v>#REF!</v>
      </c>
      <c r="DH72" s="6" t="e">
        <v>#REF!</v>
      </c>
      <c r="DI72" s="6" t="e">
        <v>#REF!</v>
      </c>
      <c r="DJ72" s="6" t="e">
        <f>DJ18*#REF!/100-DJ36</f>
        <v>#REF!</v>
      </c>
      <c r="DK72" s="42" t="e">
        <f>SUM(#REF!)/$DK$76</f>
        <v>#REF!</v>
      </c>
      <c r="DL72" s="27"/>
    </row>
    <row r="73" spans="1:116" s="13" customFormat="1" ht="12.75" hidden="1" customHeight="1" thickBot="1" x14ac:dyDescent="0.3">
      <c r="A73" s="86" t="s">
        <v>17</v>
      </c>
      <c r="B73" s="67"/>
      <c r="C73" s="39">
        <v>-233157.49189616667</v>
      </c>
      <c r="D73" s="18">
        <v>-332262.78800400003</v>
      </c>
      <c r="E73" s="18">
        <v>-330126.19815200003</v>
      </c>
      <c r="F73" s="18">
        <v>-370514.46797</v>
      </c>
      <c r="G73" s="18">
        <v>-403885.28221199999</v>
      </c>
      <c r="H73" s="18">
        <v>-518232.00527800003</v>
      </c>
      <c r="I73" s="18">
        <v>-470638.96263800003</v>
      </c>
      <c r="J73" s="18">
        <v>-474386.12032599997</v>
      </c>
      <c r="K73" s="18">
        <v>-363208.52195199992</v>
      </c>
      <c r="L73" s="18">
        <v>-369131.66786599997</v>
      </c>
      <c r="M73" s="18">
        <v>-363247.41754999995</v>
      </c>
      <c r="N73" s="18">
        <v>-299358.17965800001</v>
      </c>
      <c r="O73" s="18">
        <v>-277180.71887400001</v>
      </c>
      <c r="P73" s="39">
        <v>-328388.70279316668</v>
      </c>
      <c r="Q73" s="18">
        <v>-258945.40833199996</v>
      </c>
      <c r="R73" s="18">
        <v>-264649.5983239999</v>
      </c>
      <c r="S73" s="18">
        <v>-331152.71308999992</v>
      </c>
      <c r="T73" s="18">
        <v>-342666.75889599998</v>
      </c>
      <c r="U73" s="18">
        <v>-277449.539208</v>
      </c>
      <c r="V73" s="18">
        <v>-420227.69712799997</v>
      </c>
      <c r="W73" s="18">
        <v>-319363.76566799998</v>
      </c>
      <c r="X73" s="18">
        <v>-349119.302134</v>
      </c>
      <c r="Y73" s="18">
        <v>-255601.28520599997</v>
      </c>
      <c r="Z73" s="18">
        <v>-324302.09544999996</v>
      </c>
      <c r="AA73" s="18">
        <v>-264559.44843600004</v>
      </c>
      <c r="AB73" s="18">
        <v>-195066.502206</v>
      </c>
      <c r="AC73" s="39">
        <v>-328388.70279316668</v>
      </c>
      <c r="AD73" s="18">
        <v>-218785.77544399994</v>
      </c>
      <c r="AE73" s="18">
        <v>-230901.75951200002</v>
      </c>
      <c r="AF73" s="18">
        <v>-363943.086128</v>
      </c>
      <c r="AG73" s="18">
        <v>-382203.29083600012</v>
      </c>
      <c r="AH73" s="18">
        <v>-464220.14825599996</v>
      </c>
      <c r="AI73" s="18">
        <v>-423777.91998600005</v>
      </c>
      <c r="AJ73" s="18">
        <v>-359850.89255799999</v>
      </c>
      <c r="AK73" s="18">
        <v>-281619.31426199997</v>
      </c>
      <c r="AL73" s="18">
        <v>-329106.82519200002</v>
      </c>
      <c r="AM73" s="18">
        <v>-338079.66240599996</v>
      </c>
      <c r="AN73" s="18">
        <v>-298383.90213199996</v>
      </c>
      <c r="AO73" s="18">
        <v>-230671.41399599999</v>
      </c>
      <c r="AP73" s="168">
        <v>-328388.70279316668</v>
      </c>
      <c r="AQ73" s="18">
        <v>-360724.85227199999</v>
      </c>
      <c r="AR73" s="18">
        <v>-371492.90755200002</v>
      </c>
      <c r="AS73" s="18">
        <v>-497760.17882199999</v>
      </c>
      <c r="AT73" s="18">
        <v>-496833.03436400002</v>
      </c>
      <c r="AU73" s="18">
        <v>-539138.29439000005</v>
      </c>
      <c r="AV73" s="18">
        <v>-613528.78347599995</v>
      </c>
      <c r="AW73" s="18">
        <v>-604799.59393600002</v>
      </c>
      <c r="AX73" s="18">
        <v>-513594.42330199998</v>
      </c>
      <c r="AY73" s="18">
        <v>-418751.24594799994</v>
      </c>
      <c r="AZ73" s="18">
        <v>-391766.73831199988</v>
      </c>
      <c r="BA73" s="18">
        <v>-322635.40816599998</v>
      </c>
      <c r="BB73" s="18">
        <v>-277346.96247199998</v>
      </c>
      <c r="BC73" s="18">
        <v>-332670.34038600005</v>
      </c>
      <c r="BD73" s="18">
        <v>-357908.60122400004</v>
      </c>
      <c r="BE73" s="18">
        <v>-380970.58624800004</v>
      </c>
      <c r="BF73" s="18">
        <v>-462189.59684399999</v>
      </c>
      <c r="BG73" s="18">
        <v>-433365.89937399997</v>
      </c>
      <c r="BH73" s="18">
        <v>-359091.63116400002</v>
      </c>
      <c r="BI73" s="18">
        <v>-396549.20091400004</v>
      </c>
      <c r="BJ73" s="18">
        <v>-307457.93284599995</v>
      </c>
      <c r="BK73" s="18">
        <v>-307470.66331199999</v>
      </c>
      <c r="BL73" s="18">
        <v>-308419.63804799994</v>
      </c>
      <c r="BM73" s="18">
        <v>-257238.25206599996</v>
      </c>
      <c r="BN73" s="18">
        <v>-218709.40265799998</v>
      </c>
      <c r="BO73" s="39">
        <v>-351100.72377316671</v>
      </c>
      <c r="BP73" s="18">
        <v>-285344.45366399997</v>
      </c>
      <c r="BQ73" s="18">
        <v>-319805.03459400003</v>
      </c>
      <c r="BR73" s="18">
        <v>-462331.70082399994</v>
      </c>
      <c r="BS73" s="18">
        <v>-569232.24945</v>
      </c>
      <c r="BT73" s="18">
        <v>-472246.00789799995</v>
      </c>
      <c r="BU73" s="18">
        <v>-479561.64930600004</v>
      </c>
      <c r="BV73" s="18">
        <v>-535667.73183599999</v>
      </c>
      <c r="BW73" s="18">
        <v>-583197.48409599997</v>
      </c>
      <c r="BX73" s="18">
        <v>-610371.86601800006</v>
      </c>
      <c r="BY73" s="18">
        <v>-593017.27471399994</v>
      </c>
      <c r="BZ73" s="18">
        <v>-505959.74683199998</v>
      </c>
      <c r="CA73" s="18">
        <v>-546600.70337799995</v>
      </c>
      <c r="CB73" s="39">
        <v>-356524.17146049999</v>
      </c>
      <c r="CC73" s="18">
        <v>-569460.86692199996</v>
      </c>
      <c r="CD73" s="18">
        <v>-603562.29079799994</v>
      </c>
      <c r="CE73" s="18">
        <v>-707410.76222200005</v>
      </c>
      <c r="CF73" s="18" t="e">
        <v>#REF!</v>
      </c>
      <c r="CG73" s="18" t="e">
        <v>#REF!</v>
      </c>
      <c r="CH73" s="18" t="e">
        <v>#REF!</v>
      </c>
      <c r="CI73" s="18" t="e">
        <v>#REF!</v>
      </c>
      <c r="CJ73" s="18" t="e">
        <v>#REF!</v>
      </c>
      <c r="CK73" s="18" t="e">
        <v>#REF!</v>
      </c>
      <c r="CL73" s="18" t="e">
        <v>#REF!</v>
      </c>
      <c r="CM73" s="18" t="e">
        <v>#REF!</v>
      </c>
      <c r="CN73" s="18" t="e">
        <v>#REF!</v>
      </c>
      <c r="CO73" s="39" t="e">
        <v>#REF!</v>
      </c>
      <c r="CP73" s="18" t="e">
        <v>#REF!</v>
      </c>
      <c r="CQ73" s="18" t="e">
        <v>#REF!</v>
      </c>
      <c r="CR73" s="18" t="e">
        <v>#REF!</v>
      </c>
      <c r="CS73" s="18" t="e">
        <v>#REF!</v>
      </c>
      <c r="CT73" s="18" t="e">
        <v>#REF!</v>
      </c>
      <c r="CU73" s="18" t="e">
        <v>#REF!</v>
      </c>
      <c r="CV73" s="18" t="e">
        <v>#REF!</v>
      </c>
      <c r="CW73" s="18" t="e">
        <v>#REF!</v>
      </c>
      <c r="CX73" s="18" t="e">
        <v>#REF!</v>
      </c>
      <c r="CY73" s="18" t="e">
        <v>#REF!</v>
      </c>
      <c r="CZ73" s="18" t="e">
        <v>#REF!</v>
      </c>
      <c r="DA73" s="18" t="e">
        <v>#REF!</v>
      </c>
      <c r="DB73" s="39" t="e">
        <v>#REF!</v>
      </c>
      <c r="DC73" s="18" t="e">
        <v>#REF!</v>
      </c>
      <c r="DD73" s="18" t="e">
        <v>#REF!</v>
      </c>
      <c r="DE73" s="18" t="e">
        <v>#REF!</v>
      </c>
      <c r="DF73" s="18" t="e">
        <v>#REF!</v>
      </c>
      <c r="DG73" s="18" t="e">
        <v>#REF!</v>
      </c>
      <c r="DH73" s="18" t="e">
        <v>#REF!</v>
      </c>
      <c r="DI73" s="18" t="e">
        <v>#REF!</v>
      </c>
      <c r="DJ73" s="18" t="e">
        <f>SUM(DJ70:DJ72)</f>
        <v>#REF!</v>
      </c>
      <c r="DK73" s="39" t="e">
        <f>SUM(#REF!)/$DK$76</f>
        <v>#REF!</v>
      </c>
      <c r="DL73" s="27"/>
    </row>
    <row r="74" spans="1:116" s="13" customFormat="1" ht="12.75" hidden="1" customHeight="1" thickTop="1" thickBot="1" x14ac:dyDescent="0.3">
      <c r="A74" s="88" t="s">
        <v>18</v>
      </c>
      <c r="B74" s="69"/>
      <c r="C74" s="40">
        <v>-673137.88527475006</v>
      </c>
      <c r="D74" s="17">
        <v>-1810282.5912640002</v>
      </c>
      <c r="E74" s="17">
        <v>-1468993.2435000001</v>
      </c>
      <c r="F74" s="17">
        <v>-1607881.3351059998</v>
      </c>
      <c r="G74" s="17">
        <v>-1696436.2521020002</v>
      </c>
      <c r="H74" s="17">
        <v>-1794014.6215459998</v>
      </c>
      <c r="I74" s="17">
        <v>-1918748.2196100003</v>
      </c>
      <c r="J74" s="17">
        <v>-2024586.8322130002</v>
      </c>
      <c r="K74" s="17">
        <v>-1472458.310755</v>
      </c>
      <c r="L74" s="17">
        <v>-1410758.18346</v>
      </c>
      <c r="M74" s="17">
        <v>-1314741.1286719998</v>
      </c>
      <c r="N74" s="17">
        <v>-1199488.71251</v>
      </c>
      <c r="O74" s="17">
        <v>-1078536.639429</v>
      </c>
      <c r="P74" s="40">
        <v>-1113564.1361594999</v>
      </c>
      <c r="Q74" s="17">
        <v>-1096843.5058639997</v>
      </c>
      <c r="R74" s="17">
        <v>-871299.04164199985</v>
      </c>
      <c r="S74" s="17">
        <v>-1035727.9138559997</v>
      </c>
      <c r="T74" s="17">
        <v>-1125713.817571</v>
      </c>
      <c r="U74" s="17">
        <v>-1069639.6639430004</v>
      </c>
      <c r="V74" s="17">
        <v>-1240225.6173660001</v>
      </c>
      <c r="W74" s="17">
        <v>-1022174.8322529999</v>
      </c>
      <c r="X74" s="17">
        <v>-1087154.814245</v>
      </c>
      <c r="Y74" s="17">
        <v>-882578.50991300028</v>
      </c>
      <c r="Z74" s="17">
        <v>-958318.53543399996</v>
      </c>
      <c r="AA74" s="17">
        <v>-920373.09841400012</v>
      </c>
      <c r="AB74" s="17">
        <v>-778020.28823100019</v>
      </c>
      <c r="AC74" s="40">
        <v>-1113564.1361594999</v>
      </c>
      <c r="AD74" s="17">
        <v>-962100.84411499975</v>
      </c>
      <c r="AE74" s="17">
        <v>-836769.50132100016</v>
      </c>
      <c r="AF74" s="17">
        <v>-1158030.6717359999</v>
      </c>
      <c r="AG74" s="17">
        <v>-1027425.2904760005</v>
      </c>
      <c r="AH74" s="17">
        <v>-1333052.4560139999</v>
      </c>
      <c r="AI74" s="17">
        <v>-1558144.4585530004</v>
      </c>
      <c r="AJ74" s="17">
        <v>-1264264.4972720002</v>
      </c>
      <c r="AK74" s="17">
        <v>-920932.28597299987</v>
      </c>
      <c r="AL74" s="17">
        <v>-1801526.500729</v>
      </c>
      <c r="AM74" s="17">
        <v>-1649423.4289050004</v>
      </c>
      <c r="AN74" s="17">
        <v>-1392265.306297</v>
      </c>
      <c r="AO74" s="17">
        <v>-1284503.2566900004</v>
      </c>
      <c r="AP74" s="170">
        <v>-1113564.1361594999</v>
      </c>
      <c r="AQ74" s="17">
        <v>-1902543.373931</v>
      </c>
      <c r="AR74" s="17">
        <v>-1595963.2270889999</v>
      </c>
      <c r="AS74" s="17">
        <v>-2294274.526724</v>
      </c>
      <c r="AT74" s="17">
        <v>-2276627.9974699998</v>
      </c>
      <c r="AU74" s="17">
        <v>-2426888.5623369999</v>
      </c>
      <c r="AV74" s="17">
        <v>-2709485.3525209995</v>
      </c>
      <c r="AW74" s="17">
        <v>-2609300.7270320002</v>
      </c>
      <c r="AX74" s="17">
        <v>-2244198.3996910001</v>
      </c>
      <c r="AY74" s="17">
        <v>-2000767.5334319999</v>
      </c>
      <c r="AZ74" s="17">
        <v>-2194615.1298049996</v>
      </c>
      <c r="BA74" s="17">
        <v>-1811030.673956</v>
      </c>
      <c r="BB74" s="17">
        <v>-1507152.6089410002</v>
      </c>
      <c r="BC74" s="17">
        <v>-1791178.4255909999</v>
      </c>
      <c r="BD74" s="17">
        <v>-1599436.1660870002</v>
      </c>
      <c r="BE74" s="17">
        <v>-1786749.973824</v>
      </c>
      <c r="BF74" s="17">
        <v>-2110454.0293410001</v>
      </c>
      <c r="BG74" s="17">
        <v>-2193778.4082760001</v>
      </c>
      <c r="BH74" s="17">
        <v>-1879482.2546640001</v>
      </c>
      <c r="BI74" s="17">
        <v>-1841150.512439</v>
      </c>
      <c r="BJ74" s="17">
        <v>-1285969.9876970001</v>
      </c>
      <c r="BK74" s="17">
        <v>-1420549.9763150001</v>
      </c>
      <c r="BL74" s="17">
        <v>-1422328.6274699999</v>
      </c>
      <c r="BM74" s="17">
        <v>-1043770.8377760001</v>
      </c>
      <c r="BN74" s="17">
        <v>-1056926.8419929999</v>
      </c>
      <c r="BO74" s="40">
        <v>-1171208.1756412501</v>
      </c>
      <c r="BP74" s="17">
        <v>-1439212.8815629999</v>
      </c>
      <c r="BQ74" s="17">
        <v>-1073266.7177680002</v>
      </c>
      <c r="BR74" s="17">
        <v>-1470680.454169</v>
      </c>
      <c r="BS74" s="17">
        <v>-1430315.3785250001</v>
      </c>
      <c r="BT74" s="17">
        <v>-1265052.9370319999</v>
      </c>
      <c r="BU74" s="17">
        <v>-1566657.273549</v>
      </c>
      <c r="BV74" s="17">
        <v>-2194241.4961959999</v>
      </c>
      <c r="BW74" s="17">
        <v>-2419932.1839879998</v>
      </c>
      <c r="BX74" s="17">
        <v>-2479354.6501409998</v>
      </c>
      <c r="BY74" s="17">
        <v>-2596464.9939020001</v>
      </c>
      <c r="BZ74" s="17">
        <v>-2158824.0056019993</v>
      </c>
      <c r="CA74" s="17">
        <v>-2139170.9497800008</v>
      </c>
      <c r="CB74" s="40">
        <v>-1195614.2360336666</v>
      </c>
      <c r="CC74" s="17">
        <v>-2292685.5065369997</v>
      </c>
      <c r="CD74" s="17">
        <v>-2182044.0995730003</v>
      </c>
      <c r="CE74" s="17">
        <v>-2992970.284494</v>
      </c>
      <c r="CF74" s="17" t="e">
        <v>#REF!</v>
      </c>
      <c r="CG74" s="17" t="e">
        <v>#REF!</v>
      </c>
      <c r="CH74" s="17" t="e">
        <v>#REF!</v>
      </c>
      <c r="CI74" s="17" t="e">
        <v>#REF!</v>
      </c>
      <c r="CJ74" s="17" t="e">
        <v>#REF!</v>
      </c>
      <c r="CK74" s="17" t="e">
        <v>#REF!</v>
      </c>
      <c r="CL74" s="17" t="e">
        <v>#REF!</v>
      </c>
      <c r="CM74" s="17" t="e">
        <v>#REF!</v>
      </c>
      <c r="CN74" s="17" t="e">
        <v>#REF!</v>
      </c>
      <c r="CO74" s="40" t="e">
        <v>#REF!</v>
      </c>
      <c r="CP74" s="17" t="e">
        <v>#REF!</v>
      </c>
      <c r="CQ74" s="17" t="e">
        <v>#REF!</v>
      </c>
      <c r="CR74" s="17" t="e">
        <v>#REF!</v>
      </c>
      <c r="CS74" s="17" t="e">
        <v>#REF!</v>
      </c>
      <c r="CT74" s="17" t="e">
        <v>#REF!</v>
      </c>
      <c r="CU74" s="17" t="e">
        <v>#REF!</v>
      </c>
      <c r="CV74" s="17" t="e">
        <v>#REF!</v>
      </c>
      <c r="CW74" s="17" t="e">
        <v>#REF!</v>
      </c>
      <c r="CX74" s="17" t="e">
        <v>#REF!</v>
      </c>
      <c r="CY74" s="17" t="e">
        <v>#REF!</v>
      </c>
      <c r="CZ74" s="17" t="e">
        <v>#REF!</v>
      </c>
      <c r="DA74" s="17" t="e">
        <v>#REF!</v>
      </c>
      <c r="DB74" s="40" t="e">
        <v>#REF!</v>
      </c>
      <c r="DC74" s="17" t="e">
        <v>#REF!</v>
      </c>
      <c r="DD74" s="17" t="e">
        <v>#REF!</v>
      </c>
      <c r="DE74" s="17" t="e">
        <v>#REF!</v>
      </c>
      <c r="DF74" s="17" t="e">
        <v>#REF!</v>
      </c>
      <c r="DG74" s="17" t="e">
        <v>#REF!</v>
      </c>
      <c r="DH74" s="17" t="e">
        <v>#REF!</v>
      </c>
      <c r="DI74" s="17" t="e">
        <v>#REF!</v>
      </c>
      <c r="DJ74" s="17" t="e">
        <f>DJ63+DJ69+DJ73</f>
        <v>#REF!</v>
      </c>
      <c r="DK74" s="40" t="e">
        <f>SUM(#REF!)/$DK$76</f>
        <v>#REF!</v>
      </c>
      <c r="DL74" s="27"/>
    </row>
    <row r="75" spans="1:116" ht="17.55" customHeight="1" thickTop="1" x14ac:dyDescent="0.25">
      <c r="P75" s="30"/>
      <c r="AP75" s="184" t="s">
        <v>59</v>
      </c>
      <c r="AS75" s="28" t="s">
        <v>58</v>
      </c>
      <c r="DL75" s="27"/>
    </row>
    <row r="76" spans="1:116" s="2" customFormat="1" x14ac:dyDescent="0.25">
      <c r="A76" s="64"/>
      <c r="B76" s="64"/>
      <c r="C76" s="189">
        <v>12</v>
      </c>
      <c r="D76" s="187">
        <v>1</v>
      </c>
      <c r="E76" s="187">
        <v>2</v>
      </c>
      <c r="F76" s="187">
        <v>3</v>
      </c>
      <c r="G76" s="187">
        <v>4</v>
      </c>
      <c r="H76" s="187">
        <v>5</v>
      </c>
      <c r="I76" s="187">
        <v>6</v>
      </c>
      <c r="J76" s="187">
        <v>7</v>
      </c>
      <c r="K76" s="187">
        <v>8</v>
      </c>
      <c r="L76" s="187">
        <v>9</v>
      </c>
      <c r="M76" s="187">
        <v>10</v>
      </c>
      <c r="N76" s="187">
        <v>11</v>
      </c>
      <c r="O76" s="187">
        <v>12</v>
      </c>
      <c r="P76" s="189">
        <v>12</v>
      </c>
      <c r="Q76" s="187">
        <v>1</v>
      </c>
      <c r="R76" s="187">
        <v>2</v>
      </c>
      <c r="S76" s="187">
        <v>3</v>
      </c>
      <c r="T76" s="187">
        <v>4</v>
      </c>
      <c r="U76" s="187">
        <v>5</v>
      </c>
      <c r="V76" s="187">
        <v>6</v>
      </c>
      <c r="W76" s="187">
        <v>7</v>
      </c>
      <c r="X76" s="187">
        <v>8</v>
      </c>
      <c r="Y76" s="187">
        <v>9</v>
      </c>
      <c r="Z76" s="187">
        <v>10</v>
      </c>
      <c r="AA76" s="187">
        <v>11</v>
      </c>
      <c r="AB76" s="189">
        <v>12</v>
      </c>
      <c r="AC76" s="189">
        <v>12</v>
      </c>
      <c r="AD76" s="187">
        <v>1</v>
      </c>
      <c r="AE76" s="187">
        <v>2</v>
      </c>
      <c r="AF76" s="187">
        <v>3</v>
      </c>
      <c r="AG76" s="187">
        <v>4</v>
      </c>
      <c r="AH76" s="187">
        <v>5</v>
      </c>
      <c r="AI76" s="187">
        <v>6</v>
      </c>
      <c r="AJ76" s="187">
        <v>7</v>
      </c>
      <c r="AK76" s="187">
        <v>8</v>
      </c>
      <c r="AL76" s="187">
        <v>9</v>
      </c>
      <c r="AM76" s="187">
        <v>10</v>
      </c>
      <c r="AN76" s="187">
        <v>11</v>
      </c>
      <c r="AO76" s="187">
        <v>12</v>
      </c>
      <c r="AP76" s="189">
        <v>12</v>
      </c>
      <c r="AQ76" s="187">
        <v>1</v>
      </c>
      <c r="AR76" s="187">
        <v>2</v>
      </c>
      <c r="AS76" s="187">
        <v>3</v>
      </c>
      <c r="AT76" s="187">
        <v>4</v>
      </c>
      <c r="AU76" s="187">
        <v>5</v>
      </c>
      <c r="AV76" s="187">
        <v>6</v>
      </c>
      <c r="AW76" s="187">
        <v>7</v>
      </c>
      <c r="AX76" s="187">
        <v>8</v>
      </c>
      <c r="AY76" s="187">
        <v>9</v>
      </c>
      <c r="AZ76" s="187">
        <v>10</v>
      </c>
      <c r="BA76" s="187">
        <v>11</v>
      </c>
      <c r="BB76" s="187">
        <v>12</v>
      </c>
      <c r="BC76" s="187">
        <v>1</v>
      </c>
      <c r="BD76" s="187">
        <v>2</v>
      </c>
      <c r="BE76" s="187">
        <v>3</v>
      </c>
      <c r="BF76" s="187">
        <v>4</v>
      </c>
      <c r="BG76" s="187">
        <v>5</v>
      </c>
      <c r="BH76" s="187">
        <v>6</v>
      </c>
      <c r="BI76" s="187">
        <v>7</v>
      </c>
      <c r="BJ76" s="187">
        <v>8</v>
      </c>
      <c r="BK76" s="187">
        <v>9</v>
      </c>
      <c r="BL76" s="187">
        <v>10</v>
      </c>
      <c r="BM76" s="187">
        <v>11</v>
      </c>
      <c r="BN76" s="187">
        <v>12</v>
      </c>
      <c r="BO76" s="187">
        <v>12</v>
      </c>
      <c r="BP76" s="187">
        <v>1</v>
      </c>
      <c r="BQ76" s="187">
        <v>2</v>
      </c>
      <c r="BR76" s="187">
        <v>3</v>
      </c>
      <c r="BS76" s="187">
        <v>4</v>
      </c>
      <c r="BT76" s="187">
        <v>5</v>
      </c>
      <c r="BU76" s="187">
        <v>6</v>
      </c>
      <c r="BV76" s="187">
        <v>7</v>
      </c>
      <c r="BW76" s="187">
        <v>8</v>
      </c>
      <c r="BX76" s="187">
        <v>9</v>
      </c>
      <c r="BY76" s="187">
        <v>10</v>
      </c>
      <c r="BZ76" s="187">
        <v>11</v>
      </c>
      <c r="CA76" s="187">
        <v>12</v>
      </c>
      <c r="CB76" s="187">
        <v>12</v>
      </c>
      <c r="CC76" s="187">
        <v>1</v>
      </c>
      <c r="CD76" s="187">
        <v>2</v>
      </c>
      <c r="CE76" s="187">
        <v>3</v>
      </c>
      <c r="CF76" s="187">
        <v>4</v>
      </c>
      <c r="CG76" s="187">
        <v>5</v>
      </c>
      <c r="CH76" s="187">
        <v>6</v>
      </c>
      <c r="CI76" s="187">
        <v>7</v>
      </c>
      <c r="CJ76" s="187">
        <v>8</v>
      </c>
      <c r="CK76" s="187">
        <v>9</v>
      </c>
      <c r="CL76" s="187">
        <v>10</v>
      </c>
      <c r="CM76" s="187">
        <v>11</v>
      </c>
      <c r="CN76" s="187">
        <v>12</v>
      </c>
      <c r="CO76" s="2">
        <v>12</v>
      </c>
      <c r="CP76" s="187">
        <v>1</v>
      </c>
      <c r="CQ76" s="187">
        <v>2</v>
      </c>
      <c r="CR76" s="187">
        <v>3</v>
      </c>
      <c r="CS76" s="187">
        <v>4</v>
      </c>
      <c r="CT76" s="187">
        <v>5</v>
      </c>
      <c r="CU76" s="187">
        <v>6</v>
      </c>
      <c r="CV76" s="187">
        <v>7</v>
      </c>
      <c r="CW76" s="187">
        <v>8</v>
      </c>
      <c r="CX76" s="187">
        <v>9</v>
      </c>
      <c r="CY76" s="187">
        <v>10</v>
      </c>
      <c r="CZ76" s="187">
        <v>11</v>
      </c>
      <c r="DA76" s="187">
        <v>12</v>
      </c>
      <c r="DB76" s="130">
        <v>12</v>
      </c>
      <c r="DC76" s="187">
        <v>1</v>
      </c>
      <c r="DD76" s="187">
        <v>2</v>
      </c>
      <c r="DE76" s="187">
        <v>3</v>
      </c>
      <c r="DF76" s="187">
        <v>4</v>
      </c>
      <c r="DG76" s="187">
        <v>5</v>
      </c>
      <c r="DH76" s="187">
        <v>6</v>
      </c>
      <c r="DI76" s="187">
        <v>7</v>
      </c>
      <c r="DJ76" s="187">
        <v>8</v>
      </c>
      <c r="DK76" s="130">
        <f>MAX(DC76:DJ76)</f>
        <v>8</v>
      </c>
      <c r="DL76" s="27"/>
    </row>
    <row r="77" spans="1:116" x14ac:dyDescent="0.25">
      <c r="A77" s="64" t="s">
        <v>23</v>
      </c>
      <c r="C77" s="190" t="s">
        <v>46</v>
      </c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90" t="s">
        <v>46</v>
      </c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C77" s="188"/>
      <c r="DD77" s="188"/>
      <c r="DE77" s="188"/>
      <c r="DF77" s="188"/>
      <c r="DG77" s="188"/>
      <c r="DH77" s="188"/>
      <c r="DI77" s="188"/>
      <c r="DJ77" s="188"/>
      <c r="DL77" s="27"/>
    </row>
    <row r="78" spans="1:116" x14ac:dyDescent="0.25">
      <c r="DL78" s="27"/>
    </row>
  </sheetData>
  <mergeCells count="1">
    <mergeCell ref="A1:DK1"/>
  </mergeCells>
  <printOptions horizontalCentered="1"/>
  <pageMargins left="0.16" right="0.16" top="0.28000000000000003" bottom="0.23" header="0.17" footer="0.17"/>
  <pageSetup scale="67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A241-9667-4683-B5B6-6600747039CD}">
  <dimension ref="A1:DT78"/>
  <sheetViews>
    <sheetView topLeftCell="DC40" workbookViewId="0">
      <selection activeCell="DJ42" sqref="DJ42:DJ44"/>
    </sheetView>
  </sheetViews>
  <sheetFormatPr defaultColWidth="9.21875" defaultRowHeight="13.2" x14ac:dyDescent="0.25"/>
  <cols>
    <col min="1" max="1" width="10.77734375" style="64" customWidth="1"/>
    <col min="2" max="2" width="7" style="64" customWidth="1"/>
    <col min="3" max="3" width="11.77734375" style="30" customWidth="1"/>
    <col min="4" max="14" width="13.21875" style="1" customWidth="1"/>
    <col min="15" max="15" width="15.21875" style="1" customWidth="1"/>
    <col min="16" max="16" width="11.44140625" style="1" customWidth="1"/>
    <col min="17" max="17" width="15.21875" style="1" customWidth="1"/>
    <col min="18" max="18" width="14.21875" style="1" customWidth="1"/>
    <col min="19" max="24" width="15.21875" style="1" customWidth="1"/>
    <col min="25" max="28" width="14.21875" style="1" customWidth="1"/>
    <col min="29" max="29" width="11.44140625" style="30" customWidth="1"/>
    <col min="30" max="41" width="12.44140625" style="1" customWidth="1"/>
    <col min="42" max="42" width="11.77734375" style="141" customWidth="1"/>
    <col min="43" max="53" width="12.44140625" style="1" customWidth="1"/>
    <col min="54" max="54" width="12.21875" style="1" customWidth="1"/>
    <col min="55" max="66" width="13.77734375" style="1" customWidth="1"/>
    <col min="67" max="67" width="11.77734375" style="30" customWidth="1"/>
    <col min="68" max="70" width="13.21875" style="1" customWidth="1"/>
    <col min="71" max="79" width="11.77734375" style="1" customWidth="1"/>
    <col min="80" max="80" width="12.44140625" style="30" customWidth="1"/>
    <col min="81" max="92" width="11.6640625" style="1" customWidth="1"/>
    <col min="93" max="93" width="12.33203125" style="30" customWidth="1"/>
    <col min="94" max="100" width="11.6640625" style="1" customWidth="1"/>
    <col min="101" max="101" width="12" style="1" customWidth="1"/>
    <col min="102" max="102" width="12.109375" style="1" customWidth="1"/>
    <col min="103" max="103" width="12" style="1" customWidth="1"/>
    <col min="104" max="104" width="12.21875" style="1" customWidth="1"/>
    <col min="105" max="105" width="12" style="1" customWidth="1"/>
    <col min="106" max="106" width="12.33203125" style="30" customWidth="1"/>
    <col min="107" max="112" width="12.21875" style="1" customWidth="1"/>
    <col min="113" max="113" width="12" style="1" customWidth="1"/>
    <col min="114" max="114" width="12.21875" style="1" customWidth="1"/>
    <col min="115" max="115" width="12.109375" style="30" customWidth="1"/>
    <col min="116" max="116" width="8.77734375" style="1" customWidth="1"/>
    <col min="117" max="117" width="8" style="1" customWidth="1"/>
    <col min="118" max="118" width="14.21875" style="1" bestFit="1" customWidth="1"/>
    <col min="119" max="16384" width="9.21875" style="1"/>
  </cols>
  <sheetData>
    <row r="1" spans="1:124" ht="15.6" x14ac:dyDescent="0.25">
      <c r="A1" s="195" t="s">
        <v>66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3"/>
    </row>
    <row r="2" spans="1:124" ht="7.5" customHeight="1" x14ac:dyDescent="0.25">
      <c r="A2" s="63"/>
      <c r="B2" s="63"/>
    </row>
    <row r="3" spans="1:124" ht="16.95" customHeight="1" x14ac:dyDescent="0.25">
      <c r="A3" s="28" t="s">
        <v>43</v>
      </c>
      <c r="B3" s="28"/>
      <c r="C3" s="3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31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42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31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31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31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31"/>
      <c r="DC3" s="24"/>
      <c r="DD3" s="24"/>
      <c r="DE3" s="24"/>
      <c r="DF3" s="24"/>
      <c r="DG3" s="24"/>
      <c r="DH3" s="24"/>
      <c r="DI3" s="24"/>
      <c r="DJ3" s="24"/>
      <c r="DK3" s="31"/>
      <c r="DL3" s="24"/>
    </row>
    <row r="4" spans="1:124" ht="6" customHeight="1" thickBot="1" x14ac:dyDescent="0.3"/>
    <row r="5" spans="1:124" s="46" customFormat="1" ht="15" customHeight="1" thickBot="1" x14ac:dyDescent="0.3">
      <c r="A5" s="134" t="s">
        <v>0</v>
      </c>
      <c r="B5" s="134" t="s">
        <v>1</v>
      </c>
      <c r="C5" s="136" t="s">
        <v>45</v>
      </c>
      <c r="D5" s="135">
        <v>42005</v>
      </c>
      <c r="E5" s="135">
        <v>42036</v>
      </c>
      <c r="F5" s="135">
        <v>42064</v>
      </c>
      <c r="G5" s="135">
        <v>42095</v>
      </c>
      <c r="H5" s="135">
        <v>42125</v>
      </c>
      <c r="I5" s="135">
        <v>42156</v>
      </c>
      <c r="J5" s="135">
        <v>42186</v>
      </c>
      <c r="K5" s="135">
        <v>42217</v>
      </c>
      <c r="L5" s="135">
        <v>42248</v>
      </c>
      <c r="M5" s="135">
        <v>42278</v>
      </c>
      <c r="N5" s="135">
        <v>42309</v>
      </c>
      <c r="O5" s="135">
        <v>42339</v>
      </c>
      <c r="P5" s="136" t="s">
        <v>47</v>
      </c>
      <c r="Q5" s="135">
        <v>42370</v>
      </c>
      <c r="R5" s="135">
        <v>42401</v>
      </c>
      <c r="S5" s="135">
        <v>42430</v>
      </c>
      <c r="T5" s="135">
        <v>42461</v>
      </c>
      <c r="U5" s="135">
        <v>42491</v>
      </c>
      <c r="V5" s="135">
        <v>42522</v>
      </c>
      <c r="W5" s="135">
        <v>42552</v>
      </c>
      <c r="X5" s="135">
        <v>42583</v>
      </c>
      <c r="Y5" s="135">
        <v>42614</v>
      </c>
      <c r="Z5" s="135">
        <v>42644</v>
      </c>
      <c r="AA5" s="135">
        <v>42675</v>
      </c>
      <c r="AB5" s="135">
        <v>42705</v>
      </c>
      <c r="AC5" s="136" t="s">
        <v>48</v>
      </c>
      <c r="AD5" s="135">
        <v>42736</v>
      </c>
      <c r="AE5" s="135">
        <v>42767</v>
      </c>
      <c r="AF5" s="135">
        <v>42795</v>
      </c>
      <c r="AG5" s="135">
        <v>42826</v>
      </c>
      <c r="AH5" s="135">
        <v>42856</v>
      </c>
      <c r="AI5" s="135">
        <v>42887</v>
      </c>
      <c r="AJ5" s="135">
        <v>42917</v>
      </c>
      <c r="AK5" s="135">
        <v>42948</v>
      </c>
      <c r="AL5" s="135">
        <v>42979</v>
      </c>
      <c r="AM5" s="135">
        <v>43009</v>
      </c>
      <c r="AN5" s="135">
        <v>43040</v>
      </c>
      <c r="AO5" s="135">
        <v>43070</v>
      </c>
      <c r="AP5" s="143" t="s">
        <v>52</v>
      </c>
      <c r="AQ5" s="135">
        <v>43101</v>
      </c>
      <c r="AR5" s="135">
        <v>43132</v>
      </c>
      <c r="AS5" s="135">
        <v>43160</v>
      </c>
      <c r="AT5" s="137">
        <v>43191</v>
      </c>
      <c r="AU5" s="137">
        <v>43221</v>
      </c>
      <c r="AV5" s="137">
        <v>43252</v>
      </c>
      <c r="AW5" s="137">
        <v>43282</v>
      </c>
      <c r="AX5" s="137">
        <v>43313</v>
      </c>
      <c r="AY5" s="137">
        <v>43344</v>
      </c>
      <c r="AZ5" s="137">
        <v>43374</v>
      </c>
      <c r="BA5" s="137">
        <v>43405</v>
      </c>
      <c r="BB5" s="137">
        <v>43435</v>
      </c>
      <c r="BC5" s="137">
        <v>43466</v>
      </c>
      <c r="BD5" s="137">
        <v>43497</v>
      </c>
      <c r="BE5" s="137">
        <v>43525</v>
      </c>
      <c r="BF5" s="137">
        <v>43556</v>
      </c>
      <c r="BG5" s="137">
        <v>43586</v>
      </c>
      <c r="BH5" s="137">
        <v>43617</v>
      </c>
      <c r="BI5" s="137">
        <v>43647</v>
      </c>
      <c r="BJ5" s="137">
        <v>43678</v>
      </c>
      <c r="BK5" s="137">
        <v>43709</v>
      </c>
      <c r="BL5" s="137">
        <v>43739</v>
      </c>
      <c r="BM5" s="137">
        <v>43770</v>
      </c>
      <c r="BN5" s="137">
        <v>43800</v>
      </c>
      <c r="BO5" s="136" t="s">
        <v>53</v>
      </c>
      <c r="BP5" s="137">
        <v>43831</v>
      </c>
      <c r="BQ5" s="137">
        <v>43862</v>
      </c>
      <c r="BR5" s="137">
        <v>43891</v>
      </c>
      <c r="BS5" s="137">
        <v>43922</v>
      </c>
      <c r="BT5" s="137">
        <v>43952</v>
      </c>
      <c r="BU5" s="137">
        <v>43983</v>
      </c>
      <c r="BV5" s="137">
        <v>44013</v>
      </c>
      <c r="BW5" s="137">
        <v>44044</v>
      </c>
      <c r="BX5" s="137">
        <v>44075</v>
      </c>
      <c r="BY5" s="137">
        <v>44105</v>
      </c>
      <c r="BZ5" s="137">
        <v>44136</v>
      </c>
      <c r="CA5" s="137">
        <v>44166</v>
      </c>
      <c r="CB5" s="136" t="s">
        <v>60</v>
      </c>
      <c r="CC5" s="137">
        <v>44197</v>
      </c>
      <c r="CD5" s="137">
        <v>44228</v>
      </c>
      <c r="CE5" s="137">
        <v>44256</v>
      </c>
      <c r="CF5" s="137">
        <v>44287</v>
      </c>
      <c r="CG5" s="137">
        <v>44317</v>
      </c>
      <c r="CH5" s="137">
        <v>44348</v>
      </c>
      <c r="CI5" s="137">
        <v>44378</v>
      </c>
      <c r="CJ5" s="137">
        <v>44409</v>
      </c>
      <c r="CK5" s="137">
        <v>44440</v>
      </c>
      <c r="CL5" s="137">
        <v>44470</v>
      </c>
      <c r="CM5" s="137">
        <v>44501</v>
      </c>
      <c r="CN5" s="137">
        <v>44531</v>
      </c>
      <c r="CO5" s="136" t="s">
        <v>63</v>
      </c>
      <c r="CP5" s="137">
        <v>44562</v>
      </c>
      <c r="CQ5" s="137">
        <v>44593</v>
      </c>
      <c r="CR5" s="137">
        <v>44621</v>
      </c>
      <c r="CS5" s="137">
        <v>44652</v>
      </c>
      <c r="CT5" s="137">
        <v>44682</v>
      </c>
      <c r="CU5" s="137">
        <v>44713</v>
      </c>
      <c r="CV5" s="137">
        <v>44743</v>
      </c>
      <c r="CW5" s="137">
        <v>44774</v>
      </c>
      <c r="CX5" s="137">
        <v>44805</v>
      </c>
      <c r="CY5" s="137">
        <v>44835</v>
      </c>
      <c r="CZ5" s="137">
        <v>44866</v>
      </c>
      <c r="DA5" s="137">
        <v>44896</v>
      </c>
      <c r="DB5" s="136" t="s">
        <v>64</v>
      </c>
      <c r="DC5" s="137">
        <v>44927</v>
      </c>
      <c r="DD5" s="137">
        <v>44958</v>
      </c>
      <c r="DE5" s="137">
        <v>44986</v>
      </c>
      <c r="DF5" s="137">
        <v>45017</v>
      </c>
      <c r="DG5" s="137">
        <v>45047</v>
      </c>
      <c r="DH5" s="137">
        <v>45078</v>
      </c>
      <c r="DI5" s="137">
        <v>45108</v>
      </c>
      <c r="DJ5" s="137">
        <v>45139</v>
      </c>
      <c r="DK5" s="136" t="s">
        <v>67</v>
      </c>
      <c r="DL5" s="45"/>
      <c r="DM5" s="29"/>
      <c r="DN5" s="29"/>
      <c r="DO5" s="29"/>
      <c r="DP5" s="29"/>
      <c r="DQ5" s="29"/>
      <c r="DR5" s="29"/>
      <c r="DS5" s="29"/>
      <c r="DT5" s="29"/>
    </row>
    <row r="6" spans="1:124" s="5" customFormat="1" ht="15" customHeight="1" x14ac:dyDescent="0.25">
      <c r="A6" s="80"/>
      <c r="B6" s="71" t="s">
        <v>2</v>
      </c>
      <c r="C6" s="44">
        <v>14576351.583333334</v>
      </c>
      <c r="D6" s="4">
        <v>14870742</v>
      </c>
      <c r="E6" s="4">
        <v>13908138</v>
      </c>
      <c r="F6" s="4">
        <v>13711291</v>
      </c>
      <c r="G6" s="4">
        <v>14493613</v>
      </c>
      <c r="H6" s="4">
        <v>12950668</v>
      </c>
      <c r="I6" s="4">
        <v>14783366</v>
      </c>
      <c r="J6" s="4">
        <v>16895585</v>
      </c>
      <c r="K6" s="4">
        <v>15316925</v>
      </c>
      <c r="L6" s="4">
        <v>16614903</v>
      </c>
      <c r="M6" s="4">
        <v>16183712</v>
      </c>
      <c r="N6" s="4">
        <v>12015050</v>
      </c>
      <c r="O6" s="4">
        <v>13172226</v>
      </c>
      <c r="P6" s="44">
        <v>13814319.583333334</v>
      </c>
      <c r="Q6" s="4">
        <v>14954315</v>
      </c>
      <c r="R6" s="4">
        <v>14327712</v>
      </c>
      <c r="S6" s="117">
        <v>15932116</v>
      </c>
      <c r="T6" s="117">
        <v>13880796</v>
      </c>
      <c r="U6" s="117">
        <v>13658731</v>
      </c>
      <c r="V6" s="117">
        <v>14128676</v>
      </c>
      <c r="W6" s="117">
        <v>13422099</v>
      </c>
      <c r="X6" s="117">
        <v>14898720</v>
      </c>
      <c r="Y6" s="117">
        <v>12390228</v>
      </c>
      <c r="Z6" s="117">
        <v>14009293</v>
      </c>
      <c r="AA6" s="117">
        <v>13023016</v>
      </c>
      <c r="AB6" s="117">
        <v>11146133</v>
      </c>
      <c r="AC6" s="138">
        <v>14128532.083333334</v>
      </c>
      <c r="AD6" s="117">
        <v>13514170</v>
      </c>
      <c r="AE6" s="117">
        <v>14185990</v>
      </c>
      <c r="AF6" s="117">
        <v>15508095</v>
      </c>
      <c r="AG6" s="117">
        <v>12432226</v>
      </c>
      <c r="AH6" s="117">
        <v>13827914</v>
      </c>
      <c r="AI6" s="117">
        <v>15680999</v>
      </c>
      <c r="AJ6" s="117">
        <v>14182349</v>
      </c>
      <c r="AK6" s="117">
        <v>13083602</v>
      </c>
      <c r="AL6" s="117">
        <v>16350248</v>
      </c>
      <c r="AM6" s="117">
        <v>14744791</v>
      </c>
      <c r="AN6" s="117">
        <v>14016295</v>
      </c>
      <c r="AO6" s="117">
        <v>12015706</v>
      </c>
      <c r="AP6" s="144">
        <v>15008009.083333334</v>
      </c>
      <c r="AQ6" s="117">
        <v>15228921</v>
      </c>
      <c r="AR6" s="117">
        <v>14118897</v>
      </c>
      <c r="AS6" s="117">
        <v>17748791</v>
      </c>
      <c r="AT6" s="117">
        <v>16676607</v>
      </c>
      <c r="AU6" s="117">
        <v>15345220</v>
      </c>
      <c r="AV6" s="117">
        <v>14390846</v>
      </c>
      <c r="AW6" s="117">
        <v>14785903</v>
      </c>
      <c r="AX6" s="117">
        <v>15781523</v>
      </c>
      <c r="AY6" s="117">
        <v>14209555</v>
      </c>
      <c r="AZ6" s="117">
        <v>16105705</v>
      </c>
      <c r="BA6" s="117">
        <v>13716984</v>
      </c>
      <c r="BB6" s="117">
        <v>11987157</v>
      </c>
      <c r="BC6" s="117">
        <v>16302059</v>
      </c>
      <c r="BD6" s="117">
        <v>16757841</v>
      </c>
      <c r="BE6" s="117">
        <v>15637908</v>
      </c>
      <c r="BF6" s="117">
        <v>17451355</v>
      </c>
      <c r="BG6" s="117">
        <v>17271630</v>
      </c>
      <c r="BH6" s="117">
        <v>15359954</v>
      </c>
      <c r="BI6" s="117">
        <v>15966627</v>
      </c>
      <c r="BJ6" s="117">
        <v>16734091</v>
      </c>
      <c r="BK6" s="117">
        <v>17593520</v>
      </c>
      <c r="BL6" s="117">
        <v>17225915</v>
      </c>
      <c r="BM6" s="117">
        <v>15704186</v>
      </c>
      <c r="BN6" s="117">
        <v>15543596</v>
      </c>
      <c r="BO6" s="44">
        <v>16462390.166666666</v>
      </c>
      <c r="BP6" s="117">
        <v>19831298</v>
      </c>
      <c r="BQ6" s="117">
        <v>16763358</v>
      </c>
      <c r="BR6" s="117">
        <v>20445913</v>
      </c>
      <c r="BS6" s="117">
        <v>21610415</v>
      </c>
      <c r="BT6" s="117">
        <v>18831956</v>
      </c>
      <c r="BU6" s="117">
        <v>18509271</v>
      </c>
      <c r="BV6" s="117">
        <v>22049302</v>
      </c>
      <c r="BW6" s="117">
        <v>20003630</v>
      </c>
      <c r="BX6" s="117">
        <v>19287180</v>
      </c>
      <c r="BY6" s="117">
        <v>17313158</v>
      </c>
      <c r="BZ6" s="117">
        <v>14065071</v>
      </c>
      <c r="CA6" s="117">
        <v>14806110</v>
      </c>
      <c r="CB6" s="44">
        <v>18626388.5</v>
      </c>
      <c r="CC6" s="117">
        <v>18070684</v>
      </c>
      <c r="CD6" s="117">
        <v>13940836</v>
      </c>
      <c r="CE6" s="117">
        <v>12195936</v>
      </c>
      <c r="CF6" s="117">
        <v>17150854</v>
      </c>
      <c r="CG6" s="117">
        <v>16643474</v>
      </c>
      <c r="CH6" s="117">
        <v>14098693</v>
      </c>
      <c r="CI6" s="117">
        <v>15553692</v>
      </c>
      <c r="CJ6" s="117">
        <v>14219167</v>
      </c>
      <c r="CK6" s="117">
        <v>14930181</v>
      </c>
      <c r="CL6" s="117">
        <v>14601112</v>
      </c>
      <c r="CM6" s="117">
        <v>15568575</v>
      </c>
      <c r="CN6" s="117">
        <v>15439466</v>
      </c>
      <c r="CO6" s="120">
        <v>15201055.833333334</v>
      </c>
      <c r="CP6" s="117">
        <v>15667016</v>
      </c>
      <c r="CQ6" s="117">
        <v>14240253</v>
      </c>
      <c r="CR6" s="117">
        <v>17966985</v>
      </c>
      <c r="CS6" s="117">
        <v>16586423</v>
      </c>
      <c r="CT6" s="117">
        <v>16532431</v>
      </c>
      <c r="CU6" s="117">
        <v>17967349</v>
      </c>
      <c r="CV6" s="117">
        <v>15628469</v>
      </c>
      <c r="CW6" s="117">
        <v>15856637</v>
      </c>
      <c r="CX6" s="117">
        <v>14922914</v>
      </c>
      <c r="CY6" s="117">
        <v>15758434</v>
      </c>
      <c r="CZ6" s="117">
        <v>14412197</v>
      </c>
      <c r="DA6" s="117">
        <v>12148334</v>
      </c>
      <c r="DB6" s="120">
        <v>15640620.166666666</v>
      </c>
      <c r="DC6" s="117">
        <v>15083471</v>
      </c>
      <c r="DD6" s="117">
        <v>12786316</v>
      </c>
      <c r="DE6" s="117">
        <v>16500588</v>
      </c>
      <c r="DF6" s="117">
        <v>11924738</v>
      </c>
      <c r="DG6" s="117">
        <v>13816320</v>
      </c>
      <c r="DH6" s="117">
        <v>13914418</v>
      </c>
      <c r="DI6" s="117">
        <v>12446947</v>
      </c>
      <c r="DJ6" s="117">
        <f>+$DN6</f>
        <v>14537025</v>
      </c>
      <c r="DK6" s="120">
        <f t="shared" ref="DK6:DK20" si="0">SUM(DC6:DJ6)/$DK$76</f>
        <v>13876227.875</v>
      </c>
      <c r="DL6" s="27"/>
      <c r="DM6" t="s">
        <v>24</v>
      </c>
      <c r="DN6" s="22">
        <f>IF(ISERROR(VLOOKUP(DM6,IQBPFRT!$B$1:$N$56,2,0)),0,VLOOKUP(DM6,IQBPFRT!$B$1:$N$56,2,0))</f>
        <v>14537025</v>
      </c>
    </row>
    <row r="7" spans="1:124" s="5" customFormat="1" ht="15" customHeight="1" x14ac:dyDescent="0.25">
      <c r="A7" s="81" t="s">
        <v>3</v>
      </c>
      <c r="B7" s="72" t="s">
        <v>4</v>
      </c>
      <c r="C7" s="44">
        <v>15932901.245000003</v>
      </c>
      <c r="D7" s="4">
        <v>16567587.969999999</v>
      </c>
      <c r="E7" s="4">
        <v>14684923.15</v>
      </c>
      <c r="F7" s="4">
        <v>17074558.899999999</v>
      </c>
      <c r="G7" s="4">
        <v>17491562.949999999</v>
      </c>
      <c r="H7" s="4">
        <v>15921234.9</v>
      </c>
      <c r="I7" s="4">
        <v>17236100.449999999</v>
      </c>
      <c r="J7" s="4">
        <v>16839494.690000001</v>
      </c>
      <c r="K7" s="4">
        <v>13833788</v>
      </c>
      <c r="L7" s="4">
        <v>15758398.859999999</v>
      </c>
      <c r="M7" s="4">
        <v>16015414.68</v>
      </c>
      <c r="N7" s="4">
        <v>14744028.65</v>
      </c>
      <c r="O7" s="4">
        <v>15027721.74</v>
      </c>
      <c r="P7" s="44">
        <v>16515305.164999999</v>
      </c>
      <c r="Q7" s="4">
        <v>15526901.550000001</v>
      </c>
      <c r="R7" s="4">
        <v>16173152.08</v>
      </c>
      <c r="S7" s="4">
        <v>18173571.440000001</v>
      </c>
      <c r="T7" s="4">
        <v>19110416.149999999</v>
      </c>
      <c r="U7" s="4">
        <v>17696037.329999998</v>
      </c>
      <c r="V7" s="4">
        <v>15536193.52</v>
      </c>
      <c r="W7" s="4">
        <v>14697596.93</v>
      </c>
      <c r="X7" s="4">
        <v>17893257.079999998</v>
      </c>
      <c r="Y7" s="4">
        <v>19785685.899999999</v>
      </c>
      <c r="Z7" s="4">
        <v>16268955.93</v>
      </c>
      <c r="AA7" s="4">
        <v>14167663.4</v>
      </c>
      <c r="AB7" s="4">
        <v>13154230.67</v>
      </c>
      <c r="AC7" s="139">
        <v>16708640.282499999</v>
      </c>
      <c r="AD7" s="4">
        <v>15976598.859999999</v>
      </c>
      <c r="AE7" s="4">
        <v>16434683.52</v>
      </c>
      <c r="AF7" s="4">
        <v>18980981.359999999</v>
      </c>
      <c r="AG7" s="4">
        <v>14634784.02</v>
      </c>
      <c r="AH7" s="4">
        <v>15350182.84</v>
      </c>
      <c r="AI7" s="4">
        <v>16240328.52</v>
      </c>
      <c r="AJ7" s="4">
        <v>16033140.560000001</v>
      </c>
      <c r="AK7" s="4">
        <v>14622165.02</v>
      </c>
      <c r="AL7" s="4">
        <v>19921616.34</v>
      </c>
      <c r="AM7" s="4">
        <v>20547928.219999999</v>
      </c>
      <c r="AN7" s="4">
        <v>16605671.32</v>
      </c>
      <c r="AO7" s="4">
        <v>15155602.810000001</v>
      </c>
      <c r="AP7" s="145">
        <v>16473799.193333333</v>
      </c>
      <c r="AQ7" s="4">
        <v>15762716.140000001</v>
      </c>
      <c r="AR7" s="4">
        <v>14616144.25</v>
      </c>
      <c r="AS7" s="4">
        <v>15414427.560000001</v>
      </c>
      <c r="AT7" s="117">
        <v>17883284.82</v>
      </c>
      <c r="AU7" s="117">
        <v>16879766.420000002</v>
      </c>
      <c r="AV7" s="117">
        <v>16821625.489999998</v>
      </c>
      <c r="AW7" s="117">
        <v>18649608.52</v>
      </c>
      <c r="AX7" s="117">
        <v>17870336.399999999</v>
      </c>
      <c r="AY7" s="117">
        <v>17721972.420000002</v>
      </c>
      <c r="AZ7" s="117">
        <v>20333271.440000001</v>
      </c>
      <c r="BA7" s="117">
        <v>13322594.970000001</v>
      </c>
      <c r="BB7" s="117">
        <v>12409841.890000001</v>
      </c>
      <c r="BC7" s="117">
        <v>18153587.93</v>
      </c>
      <c r="BD7" s="117">
        <v>14247380.140000001</v>
      </c>
      <c r="BE7" s="117">
        <v>15648353.880000001</v>
      </c>
      <c r="BF7" s="117">
        <v>16657285.880000001</v>
      </c>
      <c r="BG7" s="117">
        <v>18262707.420000002</v>
      </c>
      <c r="BH7" s="117">
        <v>15929711.84</v>
      </c>
      <c r="BI7" s="117">
        <v>15236548.449999999</v>
      </c>
      <c r="BJ7" s="117">
        <v>15698673.18</v>
      </c>
      <c r="BK7" s="117">
        <v>16447125.689999999</v>
      </c>
      <c r="BL7" s="117">
        <v>19787914.559999999</v>
      </c>
      <c r="BM7" s="117">
        <v>14150461.85</v>
      </c>
      <c r="BN7" s="117">
        <v>14172520.640000001</v>
      </c>
      <c r="BO7" s="120">
        <v>16199355.954999998</v>
      </c>
      <c r="BP7" s="117">
        <v>18238965.52</v>
      </c>
      <c r="BQ7" s="117">
        <v>17351641.600000001</v>
      </c>
      <c r="BR7" s="117">
        <v>17109146.57</v>
      </c>
      <c r="BS7" s="117">
        <v>13041835.4</v>
      </c>
      <c r="BT7" s="117">
        <v>12299060.640000001</v>
      </c>
      <c r="BU7" s="117">
        <v>14752213.18</v>
      </c>
      <c r="BV7" s="117">
        <v>17400125.550000001</v>
      </c>
      <c r="BW7" s="117">
        <v>16279436.960000001</v>
      </c>
      <c r="BX7" s="117">
        <v>18650040.210000001</v>
      </c>
      <c r="BY7" s="117">
        <v>18554254.960000001</v>
      </c>
      <c r="BZ7" s="117">
        <v>15151432.18</v>
      </c>
      <c r="CA7" s="117">
        <v>14907656.48</v>
      </c>
      <c r="CB7" s="120">
        <v>16144650.770833334</v>
      </c>
      <c r="CC7" s="117">
        <v>18285434.100000001</v>
      </c>
      <c r="CD7" s="117">
        <v>15092090.210000001</v>
      </c>
      <c r="CE7" s="117">
        <v>21305796.809999999</v>
      </c>
      <c r="CF7" s="117">
        <v>18976928</v>
      </c>
      <c r="CG7" s="117">
        <v>15798376.789999999</v>
      </c>
      <c r="CH7" s="117">
        <v>20815537.640000001</v>
      </c>
      <c r="CI7" s="117">
        <v>19310501.760000002</v>
      </c>
      <c r="CJ7" s="117">
        <v>18876073.870000001</v>
      </c>
      <c r="CK7" s="117">
        <v>20123271.390000001</v>
      </c>
      <c r="CL7" s="117">
        <v>18297664.359999999</v>
      </c>
      <c r="CM7" s="117">
        <v>16551363.16</v>
      </c>
      <c r="CN7" s="117">
        <v>15689605.4</v>
      </c>
      <c r="CO7" s="120">
        <v>18260220.290833335</v>
      </c>
      <c r="CP7" s="117">
        <v>18309828</v>
      </c>
      <c r="CQ7" s="117">
        <v>16059369.34</v>
      </c>
      <c r="CR7" s="117">
        <v>22090428.420000002</v>
      </c>
      <c r="CS7" s="117">
        <v>19795092.960000001</v>
      </c>
      <c r="CT7" s="117">
        <v>18498042.800000001</v>
      </c>
      <c r="CU7" s="117">
        <v>20161029.68</v>
      </c>
      <c r="CV7" s="117">
        <v>15523190</v>
      </c>
      <c r="CW7" s="117">
        <v>18634346.300000001</v>
      </c>
      <c r="CX7" s="117">
        <v>17144717.219999999</v>
      </c>
      <c r="CY7" s="117">
        <v>17767867.260000002</v>
      </c>
      <c r="CZ7" s="117">
        <v>16666229.52</v>
      </c>
      <c r="DA7" s="117">
        <v>15321227</v>
      </c>
      <c r="DB7" s="120">
        <v>17997614.041666668</v>
      </c>
      <c r="DC7" s="117">
        <v>16974548.629999999</v>
      </c>
      <c r="DD7" s="117">
        <v>17840183</v>
      </c>
      <c r="DE7" s="117">
        <v>20928672.719999999</v>
      </c>
      <c r="DF7" s="117">
        <v>16066042</v>
      </c>
      <c r="DG7" s="117">
        <v>15516449</v>
      </c>
      <c r="DH7" s="117">
        <v>17697552</v>
      </c>
      <c r="DI7" s="117">
        <v>16159146</v>
      </c>
      <c r="DJ7" s="117">
        <f>+$DN7</f>
        <v>19501457</v>
      </c>
      <c r="DK7" s="120">
        <f t="shared" si="0"/>
        <v>17585506.293749999</v>
      </c>
      <c r="DL7" s="27"/>
      <c r="DM7" t="s">
        <v>26</v>
      </c>
      <c r="DN7" s="22">
        <f>IF(ISERROR(VLOOKUP(DM7,IQBPFRT!$B$1:$N$56,2,0)),0,VLOOKUP(DM7,IQBPFRT!$B$1:$N$56,2,0))</f>
        <v>19501457</v>
      </c>
    </row>
    <row r="8" spans="1:124" s="5" customFormat="1" ht="15" customHeight="1" thickBot="1" x14ac:dyDescent="0.3">
      <c r="A8" s="75"/>
      <c r="B8" s="73" t="s">
        <v>14</v>
      </c>
      <c r="C8" s="53">
        <v>1708152.3333333333</v>
      </c>
      <c r="D8" s="15">
        <v>1968189</v>
      </c>
      <c r="E8" s="15">
        <v>1473614</v>
      </c>
      <c r="F8" s="15">
        <v>1824389</v>
      </c>
      <c r="G8" s="15">
        <v>1645219</v>
      </c>
      <c r="H8" s="15">
        <v>1622401</v>
      </c>
      <c r="I8" s="15">
        <v>1785245</v>
      </c>
      <c r="J8" s="15">
        <v>1629639</v>
      </c>
      <c r="K8" s="15">
        <v>1632546</v>
      </c>
      <c r="L8" s="15">
        <v>1583877</v>
      </c>
      <c r="M8" s="15">
        <v>1948386</v>
      </c>
      <c r="N8" s="15">
        <v>1838340</v>
      </c>
      <c r="O8" s="15">
        <v>1545983</v>
      </c>
      <c r="P8" s="53">
        <v>1601271.0833333333</v>
      </c>
      <c r="Q8" s="15">
        <v>2009444</v>
      </c>
      <c r="R8" s="15">
        <v>1982493</v>
      </c>
      <c r="S8" s="15">
        <v>2259907</v>
      </c>
      <c r="T8" s="15">
        <v>1410625</v>
      </c>
      <c r="U8" s="15">
        <v>1094146</v>
      </c>
      <c r="V8" s="15">
        <v>1465159</v>
      </c>
      <c r="W8" s="15">
        <v>1485818</v>
      </c>
      <c r="X8" s="15">
        <v>1252167</v>
      </c>
      <c r="Y8" s="15">
        <v>1563370</v>
      </c>
      <c r="Z8" s="15">
        <v>1684224</v>
      </c>
      <c r="AA8" s="15">
        <v>1678090</v>
      </c>
      <c r="AB8" s="15">
        <v>1329810</v>
      </c>
      <c r="AC8" s="119">
        <v>1654167.3333333333</v>
      </c>
      <c r="AD8" s="15">
        <v>1527362</v>
      </c>
      <c r="AE8" s="15">
        <v>1833029</v>
      </c>
      <c r="AF8" s="15">
        <v>1892480</v>
      </c>
      <c r="AG8" s="15">
        <v>1613102</v>
      </c>
      <c r="AH8" s="15">
        <v>1666588</v>
      </c>
      <c r="AI8" s="15">
        <v>2374193</v>
      </c>
      <c r="AJ8" s="15">
        <v>1787281</v>
      </c>
      <c r="AK8" s="15">
        <v>1585416</v>
      </c>
      <c r="AL8" s="15">
        <v>1538694</v>
      </c>
      <c r="AM8" s="15">
        <v>1426939</v>
      </c>
      <c r="AN8" s="15">
        <v>1623174</v>
      </c>
      <c r="AO8" s="15">
        <v>981750</v>
      </c>
      <c r="AP8" s="146">
        <v>1826828.1666666667</v>
      </c>
      <c r="AQ8" s="15">
        <v>1960555</v>
      </c>
      <c r="AR8" s="15">
        <v>1975994</v>
      </c>
      <c r="AS8" s="15">
        <v>2033669</v>
      </c>
      <c r="AT8" s="140">
        <v>1789383</v>
      </c>
      <c r="AU8" s="140">
        <v>2016742</v>
      </c>
      <c r="AV8" s="140">
        <v>2104549</v>
      </c>
      <c r="AW8" s="140">
        <v>1685808</v>
      </c>
      <c r="AX8" s="140">
        <v>1893011</v>
      </c>
      <c r="AY8" s="140">
        <v>1420086</v>
      </c>
      <c r="AZ8" s="140">
        <v>1761460</v>
      </c>
      <c r="BA8" s="140">
        <v>1834795</v>
      </c>
      <c r="BB8" s="140">
        <v>1445886</v>
      </c>
      <c r="BC8" s="140">
        <v>2566926</v>
      </c>
      <c r="BD8" s="140">
        <v>1349443</v>
      </c>
      <c r="BE8" s="140">
        <v>1961233</v>
      </c>
      <c r="BF8" s="140">
        <v>2535420</v>
      </c>
      <c r="BG8" s="140">
        <v>2088458</v>
      </c>
      <c r="BH8" s="140">
        <v>1516212</v>
      </c>
      <c r="BI8" s="140">
        <v>2454859</v>
      </c>
      <c r="BJ8" s="140">
        <v>2293205</v>
      </c>
      <c r="BK8" s="140">
        <v>1964364</v>
      </c>
      <c r="BL8" s="140">
        <v>1945070</v>
      </c>
      <c r="BM8" s="140">
        <v>1750130</v>
      </c>
      <c r="BN8" s="140">
        <v>1255243</v>
      </c>
      <c r="BO8" s="50">
        <v>1973380.25</v>
      </c>
      <c r="BP8" s="140">
        <v>2112539</v>
      </c>
      <c r="BQ8" s="140">
        <v>1785821</v>
      </c>
      <c r="BR8" s="140">
        <v>1898483</v>
      </c>
      <c r="BS8" s="140">
        <v>1591052</v>
      </c>
      <c r="BT8" s="140">
        <v>1735253</v>
      </c>
      <c r="BU8" s="140">
        <v>1696033</v>
      </c>
      <c r="BV8" s="140">
        <v>1960588</v>
      </c>
      <c r="BW8" s="140">
        <v>2045511</v>
      </c>
      <c r="BX8" s="140">
        <v>1982526</v>
      </c>
      <c r="BY8" s="140">
        <v>1872691</v>
      </c>
      <c r="BZ8" s="140">
        <v>1864584</v>
      </c>
      <c r="CA8" s="140">
        <v>1762741</v>
      </c>
      <c r="CB8" s="50">
        <v>1858985.1666666667</v>
      </c>
      <c r="CC8" s="140">
        <v>2063612</v>
      </c>
      <c r="CD8" s="140">
        <v>1949632</v>
      </c>
      <c r="CE8" s="140">
        <v>2090300</v>
      </c>
      <c r="CF8" s="140">
        <v>1962225</v>
      </c>
      <c r="CG8" s="140">
        <v>2066778</v>
      </c>
      <c r="CH8" s="140">
        <v>1992005</v>
      </c>
      <c r="CI8" s="140">
        <v>1979270</v>
      </c>
      <c r="CJ8" s="140">
        <v>2244332</v>
      </c>
      <c r="CK8" s="140">
        <v>1745385</v>
      </c>
      <c r="CL8" s="140">
        <v>2199364</v>
      </c>
      <c r="CM8" s="140">
        <v>2233895</v>
      </c>
      <c r="CN8" s="140">
        <v>1958788</v>
      </c>
      <c r="CO8" s="50">
        <v>2040465.5</v>
      </c>
      <c r="CP8" s="140">
        <v>2150906</v>
      </c>
      <c r="CQ8" s="140">
        <v>1394886</v>
      </c>
      <c r="CR8" s="140">
        <v>2090084</v>
      </c>
      <c r="CS8" s="140">
        <v>1991657</v>
      </c>
      <c r="CT8" s="140">
        <v>2371778</v>
      </c>
      <c r="CU8" s="140">
        <v>2384622</v>
      </c>
      <c r="CV8" s="140">
        <v>2255482</v>
      </c>
      <c r="CW8" s="140">
        <v>2042110</v>
      </c>
      <c r="CX8" s="140">
        <v>1838642</v>
      </c>
      <c r="CY8" s="140">
        <v>2099344</v>
      </c>
      <c r="CZ8" s="140">
        <v>1692459</v>
      </c>
      <c r="DA8" s="140">
        <v>1469436</v>
      </c>
      <c r="DB8" s="50">
        <v>1981783.8333333333</v>
      </c>
      <c r="DC8" s="140">
        <v>1865255</v>
      </c>
      <c r="DD8" s="140">
        <v>1209114</v>
      </c>
      <c r="DE8" s="140">
        <v>1419116</v>
      </c>
      <c r="DF8" s="140">
        <v>1305769</v>
      </c>
      <c r="DG8" s="140">
        <v>1384294</v>
      </c>
      <c r="DH8" s="140">
        <v>1191794</v>
      </c>
      <c r="DI8" s="140">
        <v>1333520</v>
      </c>
      <c r="DJ8" s="140">
        <f>+$DN8</f>
        <v>1793808</v>
      </c>
      <c r="DK8" s="50">
        <f t="shared" si="0"/>
        <v>1437833.75</v>
      </c>
      <c r="DL8" s="27"/>
      <c r="DM8" t="s">
        <v>25</v>
      </c>
      <c r="DN8" s="22">
        <f>IF(ISERROR(VLOOKUP(DM8,IQBPFRT!$B$1:$N$56,2,0)),0,VLOOKUP(DM8,IQBPFRT!$B$1:$N$56,2,0))</f>
        <v>1793808</v>
      </c>
    </row>
    <row r="9" spans="1:124" s="11" customFormat="1" ht="15" customHeight="1" thickBot="1" x14ac:dyDescent="0.3">
      <c r="A9" s="82" t="s">
        <v>15</v>
      </c>
      <c r="B9" s="66"/>
      <c r="C9" s="52">
        <v>32217405.161666665</v>
      </c>
      <c r="D9" s="10">
        <v>33406518.969999999</v>
      </c>
      <c r="E9" s="10">
        <v>30066675.149999999</v>
      </c>
      <c r="F9" s="10">
        <v>32610238.899999999</v>
      </c>
      <c r="G9" s="10">
        <v>33630394.950000003</v>
      </c>
      <c r="H9" s="10">
        <v>30494303.899999999</v>
      </c>
      <c r="I9" s="10">
        <v>33804711.450000003</v>
      </c>
      <c r="J9" s="10">
        <v>35364718.689999998</v>
      </c>
      <c r="K9" s="10">
        <v>30783259</v>
      </c>
      <c r="L9" s="10">
        <v>33957178.859999999</v>
      </c>
      <c r="M9" s="10">
        <v>34147512.68</v>
      </c>
      <c r="N9" s="10">
        <v>28597418.649999999</v>
      </c>
      <c r="O9" s="10">
        <v>29745930.740000002</v>
      </c>
      <c r="P9" s="52">
        <v>31930895.831666667</v>
      </c>
      <c r="Q9" s="10">
        <v>32490660.550000001</v>
      </c>
      <c r="R9" s="10">
        <v>32483357.079999998</v>
      </c>
      <c r="S9" s="10">
        <v>36365594.439999998</v>
      </c>
      <c r="T9" s="10">
        <v>34401837.149999999</v>
      </c>
      <c r="U9" s="10">
        <v>32448914.329999998</v>
      </c>
      <c r="V9" s="10">
        <v>31130028.52</v>
      </c>
      <c r="W9" s="10">
        <v>29605513.93</v>
      </c>
      <c r="X9" s="10">
        <v>34044144.079999998</v>
      </c>
      <c r="Y9" s="10">
        <v>33739283.899999999</v>
      </c>
      <c r="Z9" s="10">
        <v>31962472.93</v>
      </c>
      <c r="AA9" s="10">
        <v>28868769.399999999</v>
      </c>
      <c r="AB9" s="10">
        <v>25630173.670000002</v>
      </c>
      <c r="AC9" s="128">
        <v>32491339.699166667</v>
      </c>
      <c r="AD9" s="10">
        <v>31018130.859999999</v>
      </c>
      <c r="AE9" s="10">
        <v>32453702.52</v>
      </c>
      <c r="AF9" s="10">
        <v>36381556.359999999</v>
      </c>
      <c r="AG9" s="10">
        <v>28680112.02</v>
      </c>
      <c r="AH9" s="10">
        <v>30844684.84</v>
      </c>
      <c r="AI9" s="10">
        <v>34295520.519999996</v>
      </c>
      <c r="AJ9" s="10">
        <v>32002770.560000002</v>
      </c>
      <c r="AK9" s="10">
        <v>29291183.02</v>
      </c>
      <c r="AL9" s="10">
        <v>37810558.340000004</v>
      </c>
      <c r="AM9" s="10">
        <v>36719658.219999999</v>
      </c>
      <c r="AN9" s="10">
        <v>32245140.32</v>
      </c>
      <c r="AO9" s="10">
        <v>28153058.810000002</v>
      </c>
      <c r="AP9" s="147">
        <v>33308636.443333328</v>
      </c>
      <c r="AQ9" s="10">
        <v>32952192.140000001</v>
      </c>
      <c r="AR9" s="10">
        <v>30711035.25</v>
      </c>
      <c r="AS9" s="10">
        <v>35196887.560000002</v>
      </c>
      <c r="AT9" s="10">
        <v>36349274.82</v>
      </c>
      <c r="AU9" s="10">
        <v>34241728.420000002</v>
      </c>
      <c r="AV9" s="10">
        <v>33317020.489999998</v>
      </c>
      <c r="AW9" s="10">
        <v>35121319.519999996</v>
      </c>
      <c r="AX9" s="10">
        <v>35544870.399999999</v>
      </c>
      <c r="AY9" s="10">
        <v>33351613.420000002</v>
      </c>
      <c r="AZ9" s="10">
        <v>38200436.439999998</v>
      </c>
      <c r="BA9" s="10">
        <v>28874373.969999999</v>
      </c>
      <c r="BB9" s="10">
        <v>25842884.890000001</v>
      </c>
      <c r="BC9" s="10">
        <v>37022572.93</v>
      </c>
      <c r="BD9" s="10">
        <v>32354664.140000001</v>
      </c>
      <c r="BE9" s="10">
        <v>33247494.880000003</v>
      </c>
      <c r="BF9" s="10">
        <v>36644060.880000003</v>
      </c>
      <c r="BG9" s="10">
        <v>37622795.420000002</v>
      </c>
      <c r="BH9" s="10">
        <v>32805877.84</v>
      </c>
      <c r="BI9" s="10">
        <v>33658034.450000003</v>
      </c>
      <c r="BJ9" s="10">
        <v>34725969.18</v>
      </c>
      <c r="BK9" s="10">
        <v>36005009.689999998</v>
      </c>
      <c r="BL9" s="10">
        <v>38958899.560000002</v>
      </c>
      <c r="BM9" s="10">
        <v>31604777.850000001</v>
      </c>
      <c r="BN9" s="10">
        <v>30971359.640000001</v>
      </c>
      <c r="BO9" s="52">
        <v>34635126.37166667</v>
      </c>
      <c r="BP9" s="10">
        <v>40182802.519999996</v>
      </c>
      <c r="BQ9" s="10">
        <v>35900820.600000001</v>
      </c>
      <c r="BR9" s="10">
        <v>39453542.57</v>
      </c>
      <c r="BS9" s="10">
        <v>36243302.399999999</v>
      </c>
      <c r="BT9" s="10">
        <v>32866269.640000001</v>
      </c>
      <c r="BU9" s="10">
        <v>34957517.18</v>
      </c>
      <c r="BV9" s="10">
        <v>41410015.549999997</v>
      </c>
      <c r="BW9" s="10">
        <v>38328577.960000001</v>
      </c>
      <c r="BX9" s="10">
        <v>39919746.210000001</v>
      </c>
      <c r="BY9" s="10">
        <v>37740103.960000001</v>
      </c>
      <c r="BZ9" s="10">
        <v>31081087.18</v>
      </c>
      <c r="CA9" s="10">
        <v>31476507.48</v>
      </c>
      <c r="CB9" s="52">
        <v>36630024.4375</v>
      </c>
      <c r="CC9" s="10">
        <v>38419730.100000001</v>
      </c>
      <c r="CD9" s="10">
        <v>30982558.210000001</v>
      </c>
      <c r="CE9" s="10">
        <v>35592032.810000002</v>
      </c>
      <c r="CF9" s="10">
        <v>38090007</v>
      </c>
      <c r="CG9" s="10">
        <v>34508628.789999999</v>
      </c>
      <c r="CH9" s="10">
        <v>36906235.640000001</v>
      </c>
      <c r="CI9" s="10">
        <v>36843463.760000005</v>
      </c>
      <c r="CJ9" s="10">
        <v>35339572.870000005</v>
      </c>
      <c r="CK9" s="10">
        <v>36798837.390000001</v>
      </c>
      <c r="CL9" s="10">
        <v>35098140.359999999</v>
      </c>
      <c r="CM9" s="10">
        <v>34353833.159999996</v>
      </c>
      <c r="CN9" s="10">
        <v>33087859.399999999</v>
      </c>
      <c r="CO9" s="52">
        <v>35501741.624166667</v>
      </c>
      <c r="CP9" s="10">
        <v>36127750</v>
      </c>
      <c r="CQ9" s="10">
        <v>31694508.34</v>
      </c>
      <c r="CR9" s="10">
        <v>42147497.420000002</v>
      </c>
      <c r="CS9" s="10">
        <v>38373172.960000001</v>
      </c>
      <c r="CT9" s="10">
        <v>37402251.799999997</v>
      </c>
      <c r="CU9" s="10">
        <v>40513000.68</v>
      </c>
      <c r="CV9" s="10">
        <v>33407141</v>
      </c>
      <c r="CW9" s="10">
        <v>36533093.299999997</v>
      </c>
      <c r="CX9" s="10">
        <v>33906273.219999999</v>
      </c>
      <c r="CY9" s="10">
        <v>35625645.260000005</v>
      </c>
      <c r="CZ9" s="10">
        <v>32770885.52</v>
      </c>
      <c r="DA9" s="10">
        <v>28938997</v>
      </c>
      <c r="DB9" s="52">
        <v>35620018.041666664</v>
      </c>
      <c r="DC9" s="10">
        <v>33923274.629999995</v>
      </c>
      <c r="DD9" s="10">
        <v>31835613</v>
      </c>
      <c r="DE9" s="10">
        <v>38848376.719999999</v>
      </c>
      <c r="DF9" s="10">
        <v>29296549</v>
      </c>
      <c r="DG9" s="10">
        <v>30717063</v>
      </c>
      <c r="DH9" s="10">
        <v>32803764</v>
      </c>
      <c r="DI9" s="10">
        <v>29939613</v>
      </c>
      <c r="DJ9" s="10">
        <f>SUM(DJ6:DJ8)</f>
        <v>35832290</v>
      </c>
      <c r="DK9" s="52">
        <f t="shared" si="0"/>
        <v>32899567.918749999</v>
      </c>
      <c r="DL9" s="27"/>
      <c r="DN9" s="23"/>
    </row>
    <row r="10" spans="1:124" s="5" customFormat="1" ht="15" customHeight="1" thickTop="1" x14ac:dyDescent="0.25">
      <c r="A10" s="83"/>
      <c r="B10" s="74" t="s">
        <v>8</v>
      </c>
      <c r="C10" s="44">
        <v>9.9999999999999985E-3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4">
        <v>9.9999999999999985E-3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>
        <v>0.01</v>
      </c>
      <c r="Y10" s="4">
        <v>0.01</v>
      </c>
      <c r="Z10" s="4">
        <v>0.01</v>
      </c>
      <c r="AA10" s="4">
        <v>0.01</v>
      </c>
      <c r="AB10" s="4">
        <v>0.01</v>
      </c>
      <c r="AC10" s="127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45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f>+$DN10</f>
        <v>0</v>
      </c>
      <c r="DK10" s="44">
        <f t="shared" si="0"/>
        <v>0</v>
      </c>
      <c r="DL10" s="27"/>
      <c r="DM10" t="s">
        <v>35</v>
      </c>
      <c r="DN10" s="22">
        <f>IF(ISERROR(VLOOKUP(DM10,iqbpfrtbs!$B$1:$N$53,2,0)),0,VLOOKUP(DM10,iqbpfrtbs!$B$1:$N$53,2,0))</f>
        <v>0</v>
      </c>
    </row>
    <row r="11" spans="1:124" s="5" customFormat="1" ht="15" customHeight="1" x14ac:dyDescent="0.25">
      <c r="A11" s="84"/>
      <c r="B11" s="71" t="s">
        <v>65</v>
      </c>
      <c r="C11" s="44">
        <v>9.9999999999999985E-3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4">
        <v>0.01</v>
      </c>
      <c r="J11" s="4">
        <v>0.01</v>
      </c>
      <c r="K11" s="4">
        <v>0.01</v>
      </c>
      <c r="L11" s="4">
        <v>0.01</v>
      </c>
      <c r="M11" s="4">
        <v>0.01</v>
      </c>
      <c r="N11" s="4">
        <v>0.01</v>
      </c>
      <c r="O11" s="4">
        <v>0.01</v>
      </c>
      <c r="P11" s="44">
        <v>9.9999999999999985E-3</v>
      </c>
      <c r="Q11" s="4">
        <v>0.01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4">
        <v>0.01</v>
      </c>
      <c r="Z11" s="4">
        <v>0.01</v>
      </c>
      <c r="AA11" s="4">
        <v>0.01</v>
      </c>
      <c r="AB11" s="4">
        <v>0.01</v>
      </c>
      <c r="AC11" s="127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45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20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20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120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20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f>+$DN11</f>
        <v>0</v>
      </c>
      <c r="DK11" s="120">
        <f t="shared" si="0"/>
        <v>0</v>
      </c>
      <c r="DL11" s="27"/>
      <c r="DM11" t="s">
        <v>33</v>
      </c>
      <c r="DN11" s="22">
        <f>IF(ISERROR(VLOOKUP(DM11,iqbpfrtbs!$B$1:$N$53,2,0)),0,VLOOKUP(DM11,iqbpfrtbs!$B$1:$N$53,2,0))</f>
        <v>0</v>
      </c>
    </row>
    <row r="12" spans="1:124" s="5" customFormat="1" ht="15" customHeight="1" x14ac:dyDescent="0.25">
      <c r="A12" s="84" t="s">
        <v>6</v>
      </c>
      <c r="B12" s="72" t="s">
        <v>7</v>
      </c>
      <c r="C12" s="172">
        <v>28653494.332499996</v>
      </c>
      <c r="D12" s="171">
        <v>27366364.039999999</v>
      </c>
      <c r="E12" s="171">
        <v>26202603.800000001</v>
      </c>
      <c r="F12" s="171">
        <v>29933635.640000001</v>
      </c>
      <c r="G12" s="171">
        <v>30016676.059999999</v>
      </c>
      <c r="H12" s="171">
        <v>28841507.399999999</v>
      </c>
      <c r="I12" s="171">
        <v>29348625.32</v>
      </c>
      <c r="J12" s="171">
        <v>28837171.829999998</v>
      </c>
      <c r="K12" s="171">
        <v>28421538.350000001</v>
      </c>
      <c r="L12" s="171">
        <v>27061555.82</v>
      </c>
      <c r="M12" s="171">
        <v>30725145.940000001</v>
      </c>
      <c r="N12" s="171">
        <v>27312078.52</v>
      </c>
      <c r="O12" s="171">
        <v>29775029.27</v>
      </c>
      <c r="P12" s="172">
        <v>30638179.755000006</v>
      </c>
      <c r="Q12" s="171">
        <v>26165515.52</v>
      </c>
      <c r="R12" s="171">
        <v>29318665.82</v>
      </c>
      <c r="S12" s="171">
        <v>30967080.300000001</v>
      </c>
      <c r="T12" s="171">
        <v>29361607.91</v>
      </c>
      <c r="U12" s="171">
        <v>31244294.629999999</v>
      </c>
      <c r="V12" s="171">
        <v>32644004.780000001</v>
      </c>
      <c r="W12" s="171">
        <v>30600321.530000001</v>
      </c>
      <c r="X12" s="171">
        <v>32334031.309999999</v>
      </c>
      <c r="Y12" s="171">
        <v>33208455.670000002</v>
      </c>
      <c r="Z12" s="171">
        <v>33163764.600000001</v>
      </c>
      <c r="AA12" s="171">
        <v>30208461.699999999</v>
      </c>
      <c r="AB12" s="171">
        <v>28441953.289999999</v>
      </c>
      <c r="AC12" s="173">
        <v>31400658.837500002</v>
      </c>
      <c r="AD12" s="171">
        <v>28932477.870000001</v>
      </c>
      <c r="AE12" s="171">
        <v>28166907.25</v>
      </c>
      <c r="AF12" s="171">
        <v>33877260.280000001</v>
      </c>
      <c r="AG12" s="171">
        <v>30682138.079999998</v>
      </c>
      <c r="AH12" s="171">
        <v>34156113.899999999</v>
      </c>
      <c r="AI12" s="171">
        <v>33178871.190000001</v>
      </c>
      <c r="AJ12" s="171">
        <v>30538691.66</v>
      </c>
      <c r="AK12" s="171">
        <v>27714692.109999999</v>
      </c>
      <c r="AL12" s="171">
        <v>31759478.370000001</v>
      </c>
      <c r="AM12" s="171">
        <v>35842916.75</v>
      </c>
      <c r="AN12" s="171">
        <v>33329932.530000001</v>
      </c>
      <c r="AO12" s="171">
        <v>28628426.059999999</v>
      </c>
      <c r="AP12" s="174">
        <f>AVERAGE(AQ12:BB12)</f>
        <v>33115723.824166667</v>
      </c>
      <c r="AQ12" s="171">
        <f>28532226.03+0</f>
        <v>28532226.030000001</v>
      </c>
      <c r="AR12" s="171">
        <f>25446342.41+0</f>
        <v>25446342.41</v>
      </c>
      <c r="AS12" s="171">
        <f>30736618.5+1778813</f>
        <v>32515431.5</v>
      </c>
      <c r="AT12" s="171">
        <f>30525791.66+4361266</f>
        <v>34887057.659999996</v>
      </c>
      <c r="AU12" s="171">
        <f>33180775.19+4602752</f>
        <v>37783527.189999998</v>
      </c>
      <c r="AV12" s="171">
        <f>31991574.41+4887487</f>
        <v>36879061.409999996</v>
      </c>
      <c r="AW12" s="171">
        <f>28766371.16+4747365</f>
        <v>33513736.16</v>
      </c>
      <c r="AX12" s="171">
        <f>27717348.37+7347986</f>
        <v>35065334.370000005</v>
      </c>
      <c r="AY12" s="171">
        <f>25779257.6+5501296</f>
        <v>31280553.600000001</v>
      </c>
      <c r="AZ12" s="171">
        <f>28092362.85+8513687</f>
        <v>36606049.850000001</v>
      </c>
      <c r="BA12" s="171">
        <f>25392406.38+9071736</f>
        <v>34464142.379999995</v>
      </c>
      <c r="BB12" s="171">
        <f>22976901.33+7438322</f>
        <v>30415223.329999998</v>
      </c>
      <c r="BC12" s="176">
        <v>36060184</v>
      </c>
      <c r="BD12" s="176">
        <v>30682581</v>
      </c>
      <c r="BE12" s="176">
        <v>33548781</v>
      </c>
      <c r="BF12" s="176">
        <v>34902985</v>
      </c>
      <c r="BG12" s="176">
        <v>36687108</v>
      </c>
      <c r="BH12" s="176">
        <v>32338958</v>
      </c>
      <c r="BI12" s="176">
        <v>35658241</v>
      </c>
      <c r="BJ12" s="176">
        <v>34753774</v>
      </c>
      <c r="BK12" s="176">
        <v>36906606.149999999</v>
      </c>
      <c r="BL12" s="176">
        <v>41183672.100000001</v>
      </c>
      <c r="BM12" s="176">
        <v>37236332.700000003</v>
      </c>
      <c r="BN12" s="176">
        <v>37248797.710000001</v>
      </c>
      <c r="BO12" s="173">
        <v>35600668.388333328</v>
      </c>
      <c r="BP12" s="176">
        <v>39130566.950000003</v>
      </c>
      <c r="BQ12" s="176">
        <v>35331052.219999999</v>
      </c>
      <c r="BR12" s="176">
        <v>44194205.93</v>
      </c>
      <c r="BS12" s="176">
        <v>29980818.350000001</v>
      </c>
      <c r="BT12" s="176">
        <v>31184394.780000001</v>
      </c>
      <c r="BU12" s="176">
        <v>37051884.909999996</v>
      </c>
      <c r="BV12" s="176">
        <v>36525010</v>
      </c>
      <c r="BW12" s="176">
        <v>34767967.799999997</v>
      </c>
      <c r="BX12" s="176">
        <v>36099686.630000003</v>
      </c>
      <c r="BY12" s="176">
        <v>38617069.079999998</v>
      </c>
      <c r="BZ12" s="176">
        <v>36645651.020000003</v>
      </c>
      <c r="CA12" s="176">
        <v>35883524.979999997</v>
      </c>
      <c r="CB12" s="173">
        <v>36284319.387499996</v>
      </c>
      <c r="CC12" s="176">
        <v>34580572.350000001</v>
      </c>
      <c r="CD12" s="176">
        <v>30733848.989999998</v>
      </c>
      <c r="CE12" s="176">
        <v>40658247.600000001</v>
      </c>
      <c r="CF12" s="176">
        <v>39273804.07</v>
      </c>
      <c r="CG12" s="176">
        <v>34945079.75</v>
      </c>
      <c r="CH12" s="176">
        <v>39401358.780000001</v>
      </c>
      <c r="CI12" s="176">
        <v>38778069.270000003</v>
      </c>
      <c r="CJ12" s="176">
        <v>39209865.119999997</v>
      </c>
      <c r="CK12" s="176">
        <v>40097520.759999998</v>
      </c>
      <c r="CL12" s="176">
        <v>39432603.729999997</v>
      </c>
      <c r="CM12" s="176">
        <v>39681768.5</v>
      </c>
      <c r="CN12" s="176">
        <v>37491955.219999999</v>
      </c>
      <c r="CO12" s="173">
        <v>37857057.844999999</v>
      </c>
      <c r="CP12" s="176">
        <v>34837574.140000001</v>
      </c>
      <c r="CQ12" s="176">
        <v>34184387.009999998</v>
      </c>
      <c r="CR12" s="176">
        <v>40924822.329999998</v>
      </c>
      <c r="CS12" s="176">
        <v>38755522.729999997</v>
      </c>
      <c r="CT12" s="176">
        <v>38556696.859999999</v>
      </c>
      <c r="CU12" s="176">
        <v>38976761.960000001</v>
      </c>
      <c r="CV12" s="176">
        <v>37017632.460000001</v>
      </c>
      <c r="CW12" s="176">
        <v>41460599.960000001</v>
      </c>
      <c r="CX12" s="176">
        <v>37576644.659999996</v>
      </c>
      <c r="CY12" s="176">
        <v>38847476.770000003</v>
      </c>
      <c r="CZ12" s="176">
        <v>35406002.079999998</v>
      </c>
      <c r="DA12" s="176">
        <v>30684531.559999999</v>
      </c>
      <c r="DB12" s="173">
        <v>37269054.376666665</v>
      </c>
      <c r="DC12" s="176">
        <v>32960922.23</v>
      </c>
      <c r="DD12" s="176">
        <v>27106206.34</v>
      </c>
      <c r="DE12" s="176">
        <v>34919082.789999999</v>
      </c>
      <c r="DF12" s="176">
        <v>30412891.629999999</v>
      </c>
      <c r="DG12" s="176">
        <v>34451701.719999999</v>
      </c>
      <c r="DH12" s="176">
        <v>34579289.299999997</v>
      </c>
      <c r="DI12" s="176">
        <v>31444793.550000001</v>
      </c>
      <c r="DJ12" s="176">
        <f>+$DN12</f>
        <v>36218933.82</v>
      </c>
      <c r="DK12" s="173">
        <f t="shared" si="0"/>
        <v>32761727.672499999</v>
      </c>
      <c r="DL12" s="27"/>
      <c r="DM12" t="s">
        <v>34</v>
      </c>
      <c r="DN12" s="175">
        <f>IF(ISERROR(VLOOKUP(DM12,iqbpfrtbs!$B$1:$N$53,2,0)),0,VLOOKUP(DM12,iqbpfrtbs!$B$1:$N$53,2,0))</f>
        <v>36218933.82</v>
      </c>
    </row>
    <row r="13" spans="1:124" s="5" customFormat="1" ht="15" customHeight="1" x14ac:dyDescent="0.25">
      <c r="A13" s="81"/>
      <c r="B13" s="72" t="s">
        <v>5</v>
      </c>
      <c r="C13" s="4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120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145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20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20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120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120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f>+$DN13</f>
        <v>0</v>
      </c>
      <c r="DK13" s="120">
        <f t="shared" si="0"/>
        <v>0</v>
      </c>
      <c r="DL13" s="27"/>
      <c r="DM13" t="s">
        <v>32</v>
      </c>
      <c r="DN13" s="22">
        <f>IF(ISERROR(VLOOKUP(DM13,iqbpfrtbs!$B$1:$N$53,2,0)),0,VLOOKUP(DM13,iqbpfrtbs!$B$1:$N$53,2,0))</f>
        <v>0</v>
      </c>
    </row>
    <row r="14" spans="1:124" s="5" customFormat="1" ht="15" customHeight="1" thickBot="1" x14ac:dyDescent="0.3">
      <c r="A14" s="85"/>
      <c r="B14" s="75" t="s">
        <v>13</v>
      </c>
      <c r="C14" s="53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53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50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6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50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50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50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50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f>+$DN14</f>
        <v>0</v>
      </c>
      <c r="DK14" s="50">
        <f t="shared" si="0"/>
        <v>0</v>
      </c>
      <c r="DL14" s="27"/>
      <c r="DM14" t="s">
        <v>31</v>
      </c>
      <c r="DN14" s="22">
        <f>IF(ISERROR(VLOOKUP(DM14,iqbpfrtbs!$B$1:$N$53,2,0)),0,VLOOKUP(DM14,iqbpfrtbs!$B$1:$N$53,2,0))</f>
        <v>0</v>
      </c>
    </row>
    <row r="15" spans="1:124" s="11" customFormat="1" ht="15" customHeight="1" thickBot="1" x14ac:dyDescent="0.3">
      <c r="A15" s="82" t="s">
        <v>16</v>
      </c>
      <c r="B15" s="66"/>
      <c r="C15" s="52">
        <v>28653494.352500003</v>
      </c>
      <c r="D15" s="10">
        <v>27366364.059999999</v>
      </c>
      <c r="E15" s="10">
        <v>26202603.82</v>
      </c>
      <c r="F15" s="10">
        <v>29933635.66</v>
      </c>
      <c r="G15" s="10">
        <v>30016676.079999998</v>
      </c>
      <c r="H15" s="10">
        <v>28841507.419999998</v>
      </c>
      <c r="I15" s="10">
        <v>29348625.34</v>
      </c>
      <c r="J15" s="10">
        <v>28837171.849999998</v>
      </c>
      <c r="K15" s="10">
        <v>28421538.370000001</v>
      </c>
      <c r="L15" s="10">
        <v>27061555.84</v>
      </c>
      <c r="M15" s="10">
        <v>30725145.960000001</v>
      </c>
      <c r="N15" s="10">
        <v>27312078.539999999</v>
      </c>
      <c r="O15" s="10">
        <v>29775029.289999999</v>
      </c>
      <c r="P15" s="52">
        <v>30638179.775000002</v>
      </c>
      <c r="Q15" s="10">
        <v>26165515.539999999</v>
      </c>
      <c r="R15" s="10">
        <v>29318665.84</v>
      </c>
      <c r="S15" s="10">
        <v>30967080.32</v>
      </c>
      <c r="T15" s="10">
        <v>29361607.93</v>
      </c>
      <c r="U15" s="10">
        <v>31244294.649999999</v>
      </c>
      <c r="V15" s="10">
        <v>32644004.800000001</v>
      </c>
      <c r="W15" s="10">
        <v>30600321.550000001</v>
      </c>
      <c r="X15" s="10">
        <v>32334031.329999998</v>
      </c>
      <c r="Y15" s="10">
        <v>33208455.690000001</v>
      </c>
      <c r="Z15" s="10">
        <v>33163764.620000001</v>
      </c>
      <c r="AA15" s="10">
        <v>30208461.719999999</v>
      </c>
      <c r="AB15" s="10">
        <v>28441953.309999999</v>
      </c>
      <c r="AC15" s="52">
        <v>31400658.837500002</v>
      </c>
      <c r="AD15" s="10">
        <v>28932477.870000001</v>
      </c>
      <c r="AE15" s="10">
        <v>28166907.25</v>
      </c>
      <c r="AF15" s="10">
        <v>33877260.280000001</v>
      </c>
      <c r="AG15" s="10">
        <v>30682138.079999998</v>
      </c>
      <c r="AH15" s="10">
        <v>34156113.899999999</v>
      </c>
      <c r="AI15" s="10">
        <v>33178871.190000001</v>
      </c>
      <c r="AJ15" s="10">
        <v>30538691.66</v>
      </c>
      <c r="AK15" s="10">
        <v>27714692.109999999</v>
      </c>
      <c r="AL15" s="10">
        <v>31759478.370000001</v>
      </c>
      <c r="AM15" s="10">
        <v>35842916.75</v>
      </c>
      <c r="AN15" s="10">
        <v>33329932.530000001</v>
      </c>
      <c r="AO15" s="10">
        <v>28628426.059999999</v>
      </c>
      <c r="AP15" s="148">
        <f t="shared" ref="AP15:BM15" si="1">SUM(AP10:AP14)</f>
        <v>33115723.824166667</v>
      </c>
      <c r="AQ15" s="10">
        <f t="shared" si="1"/>
        <v>28532226.030000001</v>
      </c>
      <c r="AR15" s="10">
        <f t="shared" si="1"/>
        <v>25446342.41</v>
      </c>
      <c r="AS15" s="10">
        <f t="shared" si="1"/>
        <v>32515431.5</v>
      </c>
      <c r="AT15" s="10">
        <f t="shared" si="1"/>
        <v>34887057.659999996</v>
      </c>
      <c r="AU15" s="10">
        <f t="shared" si="1"/>
        <v>37783527.189999998</v>
      </c>
      <c r="AV15" s="10">
        <f t="shared" si="1"/>
        <v>36879061.409999996</v>
      </c>
      <c r="AW15" s="10">
        <f t="shared" si="1"/>
        <v>33513736.16</v>
      </c>
      <c r="AX15" s="10">
        <f t="shared" si="1"/>
        <v>35065334.370000005</v>
      </c>
      <c r="AY15" s="10">
        <f t="shared" si="1"/>
        <v>31280553.600000001</v>
      </c>
      <c r="AZ15" s="10">
        <f t="shared" si="1"/>
        <v>36606049.850000001</v>
      </c>
      <c r="BA15" s="10">
        <f t="shared" si="1"/>
        <v>34464142.379999995</v>
      </c>
      <c r="BB15" s="10">
        <f t="shared" si="1"/>
        <v>30415223.329999998</v>
      </c>
      <c r="BC15" s="10">
        <f t="shared" si="1"/>
        <v>36060184</v>
      </c>
      <c r="BD15" s="10">
        <f t="shared" si="1"/>
        <v>30682581</v>
      </c>
      <c r="BE15" s="10">
        <f t="shared" si="1"/>
        <v>33548781</v>
      </c>
      <c r="BF15" s="10">
        <f t="shared" si="1"/>
        <v>34902985</v>
      </c>
      <c r="BG15" s="10">
        <f t="shared" si="1"/>
        <v>36687108</v>
      </c>
      <c r="BH15" s="10">
        <f t="shared" si="1"/>
        <v>32338958</v>
      </c>
      <c r="BI15" s="10">
        <f t="shared" si="1"/>
        <v>35658241</v>
      </c>
      <c r="BJ15" s="10">
        <f t="shared" si="1"/>
        <v>34753774</v>
      </c>
      <c r="BK15" s="10">
        <f t="shared" si="1"/>
        <v>36906606.149999999</v>
      </c>
      <c r="BL15" s="10">
        <f t="shared" si="1"/>
        <v>41183672.100000001</v>
      </c>
      <c r="BM15" s="10">
        <f t="shared" si="1"/>
        <v>37236332.700000003</v>
      </c>
      <c r="BN15" s="10">
        <v>37248797.710000001</v>
      </c>
      <c r="BO15" s="52">
        <v>35600668.388333328</v>
      </c>
      <c r="BP15" s="10">
        <v>39130566.950000003</v>
      </c>
      <c r="BQ15" s="10">
        <v>35331052.219999999</v>
      </c>
      <c r="BR15" s="10">
        <v>44194205.93</v>
      </c>
      <c r="BS15" s="10">
        <v>29980818.350000001</v>
      </c>
      <c r="BT15" s="10">
        <v>31184394.780000001</v>
      </c>
      <c r="BU15" s="10">
        <v>37051884.909999996</v>
      </c>
      <c r="BV15" s="10">
        <v>36525010</v>
      </c>
      <c r="BW15" s="10">
        <v>34767967.799999997</v>
      </c>
      <c r="BX15" s="10">
        <v>36099686.630000003</v>
      </c>
      <c r="BY15" s="10">
        <v>38617069.079999998</v>
      </c>
      <c r="BZ15" s="10">
        <v>36645651.020000003</v>
      </c>
      <c r="CA15" s="10">
        <v>35883524.979999997</v>
      </c>
      <c r="CB15" s="52">
        <v>36284319.387499996</v>
      </c>
      <c r="CC15" s="10">
        <v>34580572.350000001</v>
      </c>
      <c r="CD15" s="10">
        <v>30733848.989999998</v>
      </c>
      <c r="CE15" s="10">
        <v>40658247.600000001</v>
      </c>
      <c r="CF15" s="10">
        <v>39273804.07</v>
      </c>
      <c r="CG15" s="10">
        <v>34945079.75</v>
      </c>
      <c r="CH15" s="10">
        <v>39401358.780000001</v>
      </c>
      <c r="CI15" s="10">
        <v>38778069.270000003</v>
      </c>
      <c r="CJ15" s="10">
        <v>39209865.119999997</v>
      </c>
      <c r="CK15" s="10">
        <v>40097520.759999998</v>
      </c>
      <c r="CL15" s="10">
        <v>39432603.729999997</v>
      </c>
      <c r="CM15" s="10">
        <v>39681768.5</v>
      </c>
      <c r="CN15" s="10">
        <v>37491955.219999999</v>
      </c>
      <c r="CO15" s="52">
        <v>37857057.844999999</v>
      </c>
      <c r="CP15" s="10">
        <v>34837574.140000001</v>
      </c>
      <c r="CQ15" s="10">
        <v>34184387.009999998</v>
      </c>
      <c r="CR15" s="10">
        <v>40924822.329999998</v>
      </c>
      <c r="CS15" s="10">
        <v>38755522.729999997</v>
      </c>
      <c r="CT15" s="10">
        <v>38556696.859999999</v>
      </c>
      <c r="CU15" s="10">
        <v>38976761.960000001</v>
      </c>
      <c r="CV15" s="10">
        <v>37017632.460000001</v>
      </c>
      <c r="CW15" s="10">
        <v>41460599.960000001</v>
      </c>
      <c r="CX15" s="10">
        <v>37576644.659999996</v>
      </c>
      <c r="CY15" s="10">
        <v>38847476.770000003</v>
      </c>
      <c r="CZ15" s="10">
        <v>35406002.079999998</v>
      </c>
      <c r="DA15" s="10">
        <v>30684531.559999999</v>
      </c>
      <c r="DB15" s="52">
        <v>37269054.376666665</v>
      </c>
      <c r="DC15" s="10">
        <v>32960922.23</v>
      </c>
      <c r="DD15" s="10">
        <v>27106206.34</v>
      </c>
      <c r="DE15" s="10">
        <v>34919082.789999999</v>
      </c>
      <c r="DF15" s="10">
        <v>30412891.629999999</v>
      </c>
      <c r="DG15" s="10">
        <v>34451701.719999999</v>
      </c>
      <c r="DH15" s="10">
        <v>34579289.299999997</v>
      </c>
      <c r="DI15" s="10">
        <v>31444793.550000001</v>
      </c>
      <c r="DJ15" s="10">
        <f>SUM(DJ10:DJ14)</f>
        <v>36218933.82</v>
      </c>
      <c r="DK15" s="52">
        <f t="shared" si="0"/>
        <v>32761727.672499999</v>
      </c>
      <c r="DL15" s="27"/>
      <c r="DN15" s="23"/>
    </row>
    <row r="16" spans="1:124" s="5" customFormat="1" ht="15" customHeight="1" thickTop="1" x14ac:dyDescent="0.25">
      <c r="A16" s="84"/>
      <c r="B16" s="71" t="s">
        <v>9</v>
      </c>
      <c r="C16" s="44">
        <v>4297321.3466666667</v>
      </c>
      <c r="D16" s="4">
        <v>3905171.06</v>
      </c>
      <c r="E16" s="4">
        <v>3635759.76</v>
      </c>
      <c r="F16" s="4">
        <v>4977312.83</v>
      </c>
      <c r="G16" s="4">
        <v>5026419.34</v>
      </c>
      <c r="H16" s="4">
        <v>4487853.33</v>
      </c>
      <c r="I16" s="4">
        <v>4591350.13</v>
      </c>
      <c r="J16" s="4">
        <v>4525422.05</v>
      </c>
      <c r="K16" s="4">
        <v>4252705.4800000004</v>
      </c>
      <c r="L16" s="4">
        <v>4257893.87</v>
      </c>
      <c r="M16" s="4">
        <v>4241830.49</v>
      </c>
      <c r="N16" s="4">
        <v>3723962.63</v>
      </c>
      <c r="O16" s="4">
        <v>3942175.19</v>
      </c>
      <c r="P16" s="44">
        <v>4166769.540833334</v>
      </c>
      <c r="Q16" s="4">
        <v>4153353.02</v>
      </c>
      <c r="R16" s="4">
        <v>4651962.1399999997</v>
      </c>
      <c r="S16" s="4">
        <v>4828082.2300000004</v>
      </c>
      <c r="T16" s="4">
        <v>4737966.5199999996</v>
      </c>
      <c r="U16" s="4">
        <v>4509983.6399999997</v>
      </c>
      <c r="V16" s="4">
        <v>4307023.4000000004</v>
      </c>
      <c r="W16" s="4">
        <v>3467812.62</v>
      </c>
      <c r="X16" s="4">
        <v>4567455.41</v>
      </c>
      <c r="Y16" s="4">
        <v>4794584.93</v>
      </c>
      <c r="Z16" s="4">
        <v>4271975.1100000003</v>
      </c>
      <c r="AA16" s="4">
        <v>2550394.38</v>
      </c>
      <c r="AB16" s="4">
        <v>3160641.09</v>
      </c>
      <c r="AC16" s="44">
        <v>3437182.7583333333</v>
      </c>
      <c r="AD16" s="4">
        <v>3363844.46</v>
      </c>
      <c r="AE16" s="4">
        <v>3475077.16</v>
      </c>
      <c r="AF16" s="4">
        <v>4018962.96</v>
      </c>
      <c r="AG16" s="4">
        <v>4293119.1399999997</v>
      </c>
      <c r="AH16" s="4">
        <v>4345490.28</v>
      </c>
      <c r="AI16" s="4">
        <v>3383140.15</v>
      </c>
      <c r="AJ16" s="4">
        <v>3067559.93</v>
      </c>
      <c r="AK16" s="4">
        <v>2812496.85</v>
      </c>
      <c r="AL16" s="4">
        <v>4422329.5999999996</v>
      </c>
      <c r="AM16" s="4">
        <v>3292338.57</v>
      </c>
      <c r="AN16" s="4">
        <v>2550275.7400000002</v>
      </c>
      <c r="AO16" s="4">
        <v>2221558.2599999998</v>
      </c>
      <c r="AP16" s="144">
        <v>3685830.2816666667</v>
      </c>
      <c r="AQ16" s="4">
        <v>3642593.72</v>
      </c>
      <c r="AR16" s="4">
        <v>3705547.32</v>
      </c>
      <c r="AS16" s="4">
        <v>4132211.25</v>
      </c>
      <c r="AT16" s="4">
        <v>4219362.62</v>
      </c>
      <c r="AU16" s="4">
        <v>4819594.6500000004</v>
      </c>
      <c r="AV16" s="4">
        <v>4585570.0599999996</v>
      </c>
      <c r="AW16" s="4">
        <v>4064779.4</v>
      </c>
      <c r="AX16" s="4">
        <v>3636134.65</v>
      </c>
      <c r="AY16" s="4">
        <v>3349178.18</v>
      </c>
      <c r="AZ16" s="4">
        <v>3472434.92</v>
      </c>
      <c r="BA16" s="4">
        <v>2203293.21</v>
      </c>
      <c r="BB16" s="4">
        <v>2399263.4</v>
      </c>
      <c r="BC16" s="4">
        <v>3076972.83</v>
      </c>
      <c r="BD16" s="4">
        <v>2760922.36</v>
      </c>
      <c r="BE16" s="4">
        <v>3166660.48</v>
      </c>
      <c r="BF16" s="4">
        <v>3405563.18</v>
      </c>
      <c r="BG16" s="4">
        <v>3375751.25</v>
      </c>
      <c r="BH16" s="4">
        <v>2754339.82</v>
      </c>
      <c r="BI16" s="4">
        <v>2731670.83</v>
      </c>
      <c r="BJ16" s="4">
        <v>3009648.97</v>
      </c>
      <c r="BK16" s="4">
        <v>3153556.88</v>
      </c>
      <c r="BL16" s="4">
        <v>3043808.56</v>
      </c>
      <c r="BM16" s="4">
        <v>2608417.31</v>
      </c>
      <c r="BN16" s="4">
        <v>2217401.23</v>
      </c>
      <c r="BO16" s="44">
        <v>2942059.4749999996</v>
      </c>
      <c r="BP16" s="4">
        <v>3347942.52</v>
      </c>
      <c r="BQ16" s="4">
        <v>3434705.91</v>
      </c>
      <c r="BR16" s="4">
        <v>2941483.52</v>
      </c>
      <c r="BS16" s="4">
        <v>4113488.79</v>
      </c>
      <c r="BT16" s="4">
        <v>4945493.63</v>
      </c>
      <c r="BU16" s="4">
        <v>4068157.91</v>
      </c>
      <c r="BV16" s="4">
        <v>3424019.78</v>
      </c>
      <c r="BW16" s="4">
        <v>3948046.68</v>
      </c>
      <c r="BX16" s="4">
        <v>4745731.83</v>
      </c>
      <c r="BY16" s="4">
        <v>4200010.07</v>
      </c>
      <c r="BZ16" s="4">
        <v>3226941.8</v>
      </c>
      <c r="CA16" s="4">
        <v>2893898.15</v>
      </c>
      <c r="CB16" s="44">
        <v>3774160.0491666663</v>
      </c>
      <c r="CC16" s="4">
        <v>3139040.51</v>
      </c>
      <c r="CD16" s="4">
        <v>3160939.49</v>
      </c>
      <c r="CE16" s="4">
        <v>4720160.29</v>
      </c>
      <c r="CF16" s="4">
        <v>4768457.21</v>
      </c>
      <c r="CG16" s="4">
        <v>3389194.74</v>
      </c>
      <c r="CH16" s="4">
        <v>4609956.84</v>
      </c>
      <c r="CI16" s="4">
        <v>2982495.01</v>
      </c>
      <c r="CJ16" s="4">
        <v>3166500.82</v>
      </c>
      <c r="CK16" s="4">
        <v>4096526.39</v>
      </c>
      <c r="CL16" s="4">
        <v>3065452.76</v>
      </c>
      <c r="CM16" s="4">
        <v>3095870.59</v>
      </c>
      <c r="CN16" s="4">
        <v>2198641.88</v>
      </c>
      <c r="CO16" s="44">
        <v>3532769.7108333339</v>
      </c>
      <c r="CP16" s="4">
        <v>3946942.37</v>
      </c>
      <c r="CQ16" s="4">
        <v>3373307.75</v>
      </c>
      <c r="CR16" s="4">
        <v>5070689.3499999996</v>
      </c>
      <c r="CS16" s="4">
        <v>4667697.13</v>
      </c>
      <c r="CT16" s="4">
        <v>4796884.13</v>
      </c>
      <c r="CU16" s="4">
        <v>4787564.5999999996</v>
      </c>
      <c r="CV16" s="4">
        <v>3558947.87</v>
      </c>
      <c r="CW16" s="4">
        <v>3524778.12</v>
      </c>
      <c r="CX16" s="4">
        <v>3572724.17</v>
      </c>
      <c r="CY16" s="4">
        <v>3368885.12</v>
      </c>
      <c r="CZ16" s="4">
        <v>2946563.14</v>
      </c>
      <c r="DA16" s="4">
        <v>2174251.17</v>
      </c>
      <c r="DB16" s="44">
        <v>3815769.5766666667</v>
      </c>
      <c r="DC16" s="4">
        <v>3026954.57</v>
      </c>
      <c r="DD16" s="4">
        <v>3569593.41</v>
      </c>
      <c r="DE16" s="4">
        <v>4654027.6500000004</v>
      </c>
      <c r="DF16" s="4">
        <v>3813368.75</v>
      </c>
      <c r="DG16" s="4">
        <v>4531809.5</v>
      </c>
      <c r="DH16" s="4">
        <v>4235363.57</v>
      </c>
      <c r="DI16" s="4">
        <v>3296173.16</v>
      </c>
      <c r="DJ16" s="4">
        <f>+$DN16</f>
        <v>3801019.94</v>
      </c>
      <c r="DK16" s="44">
        <f t="shared" si="0"/>
        <v>3866038.8187500006</v>
      </c>
      <c r="DL16" s="27"/>
      <c r="DM16" t="s">
        <v>28</v>
      </c>
      <c r="DN16" s="22">
        <f>IF(ISERROR(VLOOKUP(DM16,IQBPFRT!$B$1:$N$56,2,0)),0,VLOOKUP(DM16,IQBPFRT!$B$1:$N$56,2,0))</f>
        <v>3801019.94</v>
      </c>
    </row>
    <row r="17" spans="1:124" s="5" customFormat="1" ht="15" customHeight="1" x14ac:dyDescent="0.25">
      <c r="A17" s="84" t="s">
        <v>10</v>
      </c>
      <c r="B17" s="72" t="s">
        <v>11</v>
      </c>
      <c r="C17" s="44">
        <v>4746458.32</v>
      </c>
      <c r="D17" s="4">
        <v>4328645.76</v>
      </c>
      <c r="E17" s="4">
        <v>4578477.3</v>
      </c>
      <c r="F17" s="4">
        <v>4077318.18</v>
      </c>
      <c r="G17" s="4">
        <v>4747833.6500000004</v>
      </c>
      <c r="H17" s="4">
        <v>5989572.4100000001</v>
      </c>
      <c r="I17" s="4">
        <v>4865323.74</v>
      </c>
      <c r="J17" s="4">
        <v>5572459</v>
      </c>
      <c r="K17" s="4">
        <v>4419477.17</v>
      </c>
      <c r="L17" s="4">
        <v>4547041.5999999996</v>
      </c>
      <c r="M17" s="4">
        <v>4698113.28</v>
      </c>
      <c r="N17" s="4">
        <v>4805353.34</v>
      </c>
      <c r="O17" s="4">
        <v>4327884.41</v>
      </c>
      <c r="P17" s="44">
        <v>5001779.7608333342</v>
      </c>
      <c r="Q17" s="4">
        <v>4476515.9000000004</v>
      </c>
      <c r="R17" s="4">
        <v>4446398.74</v>
      </c>
      <c r="S17" s="4">
        <v>6810708.1500000004</v>
      </c>
      <c r="T17" s="4">
        <v>6635353.5899999999</v>
      </c>
      <c r="U17" s="4">
        <v>4055296.87</v>
      </c>
      <c r="V17" s="4">
        <v>6231782.0499999998</v>
      </c>
      <c r="W17" s="4">
        <v>4618916.7699999996</v>
      </c>
      <c r="X17" s="4">
        <v>5378006.96</v>
      </c>
      <c r="Y17" s="4">
        <v>3986084.64</v>
      </c>
      <c r="Z17" s="4">
        <v>4833037.91</v>
      </c>
      <c r="AA17" s="4">
        <v>5213673.3600000003</v>
      </c>
      <c r="AB17" s="4">
        <v>3335582.19</v>
      </c>
      <c r="AC17" s="120">
        <v>4868312.0791666666</v>
      </c>
      <c r="AD17" s="4">
        <v>3343855.83</v>
      </c>
      <c r="AE17" s="4">
        <v>4119971.64</v>
      </c>
      <c r="AF17" s="4">
        <v>6994057.8200000003</v>
      </c>
      <c r="AG17" s="4">
        <v>6703119.5599999996</v>
      </c>
      <c r="AH17" s="4">
        <v>6158995.75</v>
      </c>
      <c r="AI17" s="4">
        <v>6297551.8499999996</v>
      </c>
      <c r="AJ17" s="4">
        <v>4986352.1500000004</v>
      </c>
      <c r="AK17" s="4">
        <v>4203153.8</v>
      </c>
      <c r="AL17" s="4">
        <v>3193972.77</v>
      </c>
      <c r="AM17" s="4">
        <v>3864799.66</v>
      </c>
      <c r="AN17" s="4">
        <v>4590279.0199999996</v>
      </c>
      <c r="AO17" s="4">
        <v>3963635.1</v>
      </c>
      <c r="AP17" s="145">
        <v>5470834.0949999988</v>
      </c>
      <c r="AQ17" s="4">
        <v>4191250.61</v>
      </c>
      <c r="AR17" s="4">
        <v>4860360.2300000004</v>
      </c>
      <c r="AS17" s="4">
        <v>6608567.0099999998</v>
      </c>
      <c r="AT17" s="4">
        <v>6446979.8399999999</v>
      </c>
      <c r="AU17" s="4">
        <v>5851599.2300000004</v>
      </c>
      <c r="AV17" s="4">
        <v>7028149.21</v>
      </c>
      <c r="AW17" s="4">
        <v>7720446.4100000001</v>
      </c>
      <c r="AX17" s="4">
        <v>5384388.6799999997</v>
      </c>
      <c r="AY17" s="4">
        <v>4795379.05</v>
      </c>
      <c r="AZ17" s="4">
        <v>4498931.7</v>
      </c>
      <c r="BA17" s="4">
        <v>4431400.12</v>
      </c>
      <c r="BB17" s="4">
        <v>3832557.05</v>
      </c>
      <c r="BC17" s="4">
        <v>5394825.4299999997</v>
      </c>
      <c r="BD17" s="4">
        <v>6153487.8300000001</v>
      </c>
      <c r="BE17" s="4">
        <v>6669328.7699999996</v>
      </c>
      <c r="BF17" s="4">
        <v>5613989.7000000002</v>
      </c>
      <c r="BG17" s="4">
        <v>4651266.57</v>
      </c>
      <c r="BH17" s="4">
        <v>3448096.17</v>
      </c>
      <c r="BI17" s="4">
        <v>5489434.4800000004</v>
      </c>
      <c r="BJ17" s="4">
        <v>4934321.54</v>
      </c>
      <c r="BK17" s="4">
        <v>4533889.6399999997</v>
      </c>
      <c r="BL17" s="4">
        <v>4259331.42</v>
      </c>
      <c r="BM17" s="4">
        <v>3936082.1</v>
      </c>
      <c r="BN17" s="4">
        <v>4361223.54</v>
      </c>
      <c r="BO17" s="120">
        <v>4953773.0991666671</v>
      </c>
      <c r="BP17" s="4">
        <v>5052251.12</v>
      </c>
      <c r="BQ17" s="4">
        <v>6802201.0700000003</v>
      </c>
      <c r="BR17" s="4">
        <v>7923666.6399999997</v>
      </c>
      <c r="BS17" s="4">
        <v>7723078.1200000001</v>
      </c>
      <c r="BT17" s="4">
        <v>5558836.8600000003</v>
      </c>
      <c r="BU17" s="4">
        <v>4949970.58</v>
      </c>
      <c r="BV17" s="4">
        <v>5509304.6799999997</v>
      </c>
      <c r="BW17" s="4">
        <v>6216756.9500000002</v>
      </c>
      <c r="BX17" s="4">
        <v>4391987.5199999996</v>
      </c>
      <c r="BY17" s="4">
        <v>4657432.29</v>
      </c>
      <c r="BZ17" s="4">
        <v>4490998.3899999997</v>
      </c>
      <c r="CA17" s="4">
        <v>5738068.2999999998</v>
      </c>
      <c r="CB17" s="120">
        <v>5751212.7100000009</v>
      </c>
      <c r="CC17" s="4">
        <v>6027729.9000000004</v>
      </c>
      <c r="CD17" s="4">
        <v>6646057.5</v>
      </c>
      <c r="CE17" s="4">
        <v>6153050.2300000004</v>
      </c>
      <c r="CF17" s="4">
        <v>4203977.7300000004</v>
      </c>
      <c r="CG17" s="4">
        <v>3915508.17</v>
      </c>
      <c r="CH17" s="4">
        <v>5517590.0700000003</v>
      </c>
      <c r="CI17" s="4">
        <v>5786809.5099999998</v>
      </c>
      <c r="CJ17" s="4">
        <v>7582357.7400000002</v>
      </c>
      <c r="CK17" s="4">
        <v>9695266.3100000005</v>
      </c>
      <c r="CL17" s="4">
        <v>7348225.8099999996</v>
      </c>
      <c r="CM17" s="4">
        <v>5527319.7400000002</v>
      </c>
      <c r="CN17" s="4">
        <v>4985054.92</v>
      </c>
      <c r="CO17" s="120">
        <v>6115745.6358333342</v>
      </c>
      <c r="CP17" s="4">
        <v>6835047.1200000001</v>
      </c>
      <c r="CQ17" s="4">
        <v>7859809</v>
      </c>
      <c r="CR17" s="4">
        <v>9541196.1600000001</v>
      </c>
      <c r="CS17" s="4">
        <v>6723267.2699999996</v>
      </c>
      <c r="CT17" s="4">
        <v>9142337.0199999996</v>
      </c>
      <c r="CU17" s="4">
        <v>7804953.6600000001</v>
      </c>
      <c r="CV17" s="4">
        <v>6152017.4500000002</v>
      </c>
      <c r="CW17" s="4">
        <v>3368190.4</v>
      </c>
      <c r="CX17" s="4">
        <v>2916055.37</v>
      </c>
      <c r="CY17" s="4">
        <v>3733570.32</v>
      </c>
      <c r="CZ17" s="4">
        <v>3671323.73</v>
      </c>
      <c r="DA17" s="4">
        <v>3681651.63</v>
      </c>
      <c r="DB17" s="120">
        <v>5952451.5941666663</v>
      </c>
      <c r="DC17" s="4">
        <v>5849730.6699999999</v>
      </c>
      <c r="DD17" s="4">
        <v>6224741.3700000001</v>
      </c>
      <c r="DE17" s="4">
        <v>5960951.4800000004</v>
      </c>
      <c r="DF17" s="4">
        <v>4831559.1100000003</v>
      </c>
      <c r="DG17" s="4">
        <v>5768944.8300000001</v>
      </c>
      <c r="DH17" s="4">
        <v>5590546.2800000003</v>
      </c>
      <c r="DI17" s="4">
        <v>4938665.05</v>
      </c>
      <c r="DJ17" s="4">
        <f>+$DN17</f>
        <v>2668602.38</v>
      </c>
      <c r="DK17" s="120">
        <f t="shared" si="0"/>
        <v>5229217.6462500002</v>
      </c>
      <c r="DL17" s="27"/>
      <c r="DM17" t="s">
        <v>29</v>
      </c>
      <c r="DN17" s="22">
        <f>IF(ISERROR(VLOOKUP(DM17,IQBPFRT!$B$1:$N$56,2,0)),0,VLOOKUP(DM17,IQBPFRT!$B$1:$N$56,2,0))</f>
        <v>2668602.38</v>
      </c>
    </row>
    <row r="18" spans="1:124" s="5" customFormat="1" ht="15" customHeight="1" thickBot="1" x14ac:dyDescent="0.3">
      <c r="A18" s="81"/>
      <c r="B18" s="72" t="s">
        <v>12</v>
      </c>
      <c r="C18" s="50">
        <v>1257900.5283333333</v>
      </c>
      <c r="D18" s="14">
        <v>1367735.17</v>
      </c>
      <c r="E18" s="14">
        <v>1175139.1299999999</v>
      </c>
      <c r="F18" s="14">
        <v>1227932.3899999999</v>
      </c>
      <c r="G18" s="14">
        <v>1373387.56</v>
      </c>
      <c r="H18" s="14">
        <v>1179124.73</v>
      </c>
      <c r="I18" s="14">
        <v>1312152.49</v>
      </c>
      <c r="J18" s="14">
        <v>1428356.26</v>
      </c>
      <c r="K18" s="14">
        <v>1458303.09</v>
      </c>
      <c r="L18" s="14">
        <v>1332978.8799999999</v>
      </c>
      <c r="M18" s="14">
        <v>1314016.3999999999</v>
      </c>
      <c r="N18" s="14">
        <v>854044.89</v>
      </c>
      <c r="O18" s="14">
        <v>1071635.3500000001</v>
      </c>
      <c r="P18" s="50">
        <v>1106126.9566666668</v>
      </c>
      <c r="Q18" s="14">
        <v>1182563.99</v>
      </c>
      <c r="R18" s="14">
        <v>1115017.1599999999</v>
      </c>
      <c r="S18" s="14">
        <v>1403826.98</v>
      </c>
      <c r="T18" s="14">
        <v>1015994.91</v>
      </c>
      <c r="U18" s="14">
        <v>1129051.26</v>
      </c>
      <c r="V18" s="14">
        <v>1232648.3799999999</v>
      </c>
      <c r="W18" s="14">
        <v>1033644.94</v>
      </c>
      <c r="X18" s="14">
        <v>1256690.72</v>
      </c>
      <c r="Y18" s="14">
        <v>1155656.6200000001</v>
      </c>
      <c r="Z18" s="14">
        <v>1050583.43</v>
      </c>
      <c r="AA18" s="14">
        <v>761789.86</v>
      </c>
      <c r="AB18" s="14">
        <v>936055.23</v>
      </c>
      <c r="AC18" s="50">
        <v>1108687.1816666666</v>
      </c>
      <c r="AD18" s="14">
        <v>1126905.1599999999</v>
      </c>
      <c r="AE18" s="14">
        <v>1253954.1599999999</v>
      </c>
      <c r="AF18" s="14">
        <v>1356501.88</v>
      </c>
      <c r="AG18" s="14">
        <v>1219027.8700000001</v>
      </c>
      <c r="AH18" s="14">
        <v>926535.59</v>
      </c>
      <c r="AI18" s="14">
        <v>833773.66</v>
      </c>
      <c r="AJ18" s="14">
        <v>1028478.46</v>
      </c>
      <c r="AK18" s="14">
        <v>703460.72</v>
      </c>
      <c r="AL18" s="14">
        <v>1258319.01</v>
      </c>
      <c r="AM18" s="14">
        <v>1341394.25</v>
      </c>
      <c r="AN18" s="14">
        <v>1178700.2</v>
      </c>
      <c r="AO18" s="14">
        <v>1077195.22</v>
      </c>
      <c r="AP18" s="146">
        <v>988997.19416666671</v>
      </c>
      <c r="AQ18" s="14">
        <v>932767.41</v>
      </c>
      <c r="AR18" s="14">
        <v>1127158.3500000001</v>
      </c>
      <c r="AS18" s="14">
        <v>1152097.04</v>
      </c>
      <c r="AT18" s="14">
        <v>1328725.79</v>
      </c>
      <c r="AU18" s="14">
        <v>1133542.21</v>
      </c>
      <c r="AV18" s="14">
        <v>1145326.44</v>
      </c>
      <c r="AW18" s="14">
        <v>727729.43</v>
      </c>
      <c r="AX18" s="14">
        <v>833340.13</v>
      </c>
      <c r="AY18" s="14">
        <v>871287.16</v>
      </c>
      <c r="AZ18" s="14">
        <v>984125.54</v>
      </c>
      <c r="BA18" s="14">
        <v>746159.71</v>
      </c>
      <c r="BB18" s="14">
        <v>885707.12</v>
      </c>
      <c r="BC18" s="14">
        <v>720305.25</v>
      </c>
      <c r="BD18" s="14">
        <v>931024.86</v>
      </c>
      <c r="BE18" s="14">
        <v>1147575.95</v>
      </c>
      <c r="BF18" s="14">
        <v>1010264.87</v>
      </c>
      <c r="BG18" s="14">
        <v>1026510.73</v>
      </c>
      <c r="BH18" s="14">
        <v>1231977.8500000001</v>
      </c>
      <c r="BI18" s="14">
        <v>1229884.73</v>
      </c>
      <c r="BJ18" s="14">
        <v>1106832.76</v>
      </c>
      <c r="BK18" s="14">
        <v>1005007.58</v>
      </c>
      <c r="BL18" s="14">
        <v>1195597.8799999999</v>
      </c>
      <c r="BM18" s="14">
        <v>846320.97</v>
      </c>
      <c r="BN18" s="14">
        <v>687032.89</v>
      </c>
      <c r="BO18" s="50">
        <v>1011528.0266666668</v>
      </c>
      <c r="BP18" s="14">
        <v>764775.45</v>
      </c>
      <c r="BQ18" s="14">
        <v>754638.44</v>
      </c>
      <c r="BR18" s="14">
        <v>911920.39</v>
      </c>
      <c r="BS18" s="14">
        <v>875870.73</v>
      </c>
      <c r="BT18" s="14">
        <v>739236.38</v>
      </c>
      <c r="BU18" s="14">
        <v>989565.63</v>
      </c>
      <c r="BV18" s="14">
        <v>868842.2</v>
      </c>
      <c r="BW18" s="14">
        <v>741840.29</v>
      </c>
      <c r="BX18" s="14">
        <v>967650</v>
      </c>
      <c r="BY18" s="14">
        <v>629952.89</v>
      </c>
      <c r="BZ18" s="14">
        <v>675409.65</v>
      </c>
      <c r="CA18" s="14">
        <v>723974.38</v>
      </c>
      <c r="CB18" s="50">
        <v>803639.70250000001</v>
      </c>
      <c r="CC18" s="14">
        <v>910165.78</v>
      </c>
      <c r="CD18" s="14">
        <v>882439.97</v>
      </c>
      <c r="CE18" s="14">
        <v>974522.97</v>
      </c>
      <c r="CF18" s="14">
        <v>921037.95</v>
      </c>
      <c r="CG18" s="14">
        <v>815506.82</v>
      </c>
      <c r="CH18" s="14">
        <v>845880.85</v>
      </c>
      <c r="CI18" s="14">
        <v>1006126.67</v>
      </c>
      <c r="CJ18" s="14">
        <v>702527.46</v>
      </c>
      <c r="CK18" s="14">
        <v>693574.15</v>
      </c>
      <c r="CL18" s="14">
        <v>614113.38</v>
      </c>
      <c r="CM18" s="14">
        <v>623909</v>
      </c>
      <c r="CN18" s="14">
        <v>785670.52</v>
      </c>
      <c r="CO18" s="50">
        <v>814622.96</v>
      </c>
      <c r="CP18" s="14">
        <v>917429.95</v>
      </c>
      <c r="CQ18" s="14">
        <v>980791.35</v>
      </c>
      <c r="CR18" s="14">
        <v>1157811.3500000001</v>
      </c>
      <c r="CS18" s="14">
        <v>1109374.6499999999</v>
      </c>
      <c r="CT18" s="14">
        <v>1186917.8700000001</v>
      </c>
      <c r="CU18" s="14">
        <v>1142609.83</v>
      </c>
      <c r="CV18" s="14">
        <v>902502.56</v>
      </c>
      <c r="CW18" s="14">
        <v>812354.75</v>
      </c>
      <c r="CX18" s="14">
        <v>804214.39</v>
      </c>
      <c r="CY18" s="14">
        <v>1008374.14</v>
      </c>
      <c r="CZ18" s="14">
        <v>562304.34</v>
      </c>
      <c r="DA18" s="14">
        <v>849673.22</v>
      </c>
      <c r="DB18" s="50">
        <v>952863.20000000019</v>
      </c>
      <c r="DC18" s="14">
        <v>808636.86</v>
      </c>
      <c r="DD18" s="14">
        <v>612202.54</v>
      </c>
      <c r="DE18" s="14">
        <v>688838.91</v>
      </c>
      <c r="DF18" s="14">
        <v>644958.51</v>
      </c>
      <c r="DG18" s="14">
        <v>522399.72</v>
      </c>
      <c r="DH18" s="14">
        <v>781311.68</v>
      </c>
      <c r="DI18" s="14">
        <v>530313.92000000004</v>
      </c>
      <c r="DJ18" s="14">
        <f>+$DN18</f>
        <v>723092.71</v>
      </c>
      <c r="DK18" s="50">
        <f t="shared" si="0"/>
        <v>663969.35625000007</v>
      </c>
      <c r="DL18" s="27"/>
      <c r="DM18" t="s">
        <v>30</v>
      </c>
      <c r="DN18" s="22">
        <f>IF(ISERROR(VLOOKUP(DM18,IQBPFRT!$B$1:$N$56,2,0)),0,VLOOKUP(DM18,IQBPFRT!$B$1:$N$56,2,0))</f>
        <v>723092.71</v>
      </c>
    </row>
    <row r="19" spans="1:124" s="11" customFormat="1" ht="15" customHeight="1" thickBot="1" x14ac:dyDescent="0.3">
      <c r="A19" s="86" t="s">
        <v>17</v>
      </c>
      <c r="B19" s="67"/>
      <c r="C19" s="51">
        <v>10301680.194999998</v>
      </c>
      <c r="D19" s="10">
        <v>9601551.9900000002</v>
      </c>
      <c r="E19" s="10">
        <v>9389376.1899999995</v>
      </c>
      <c r="F19" s="10">
        <v>10282563.4</v>
      </c>
      <c r="G19" s="10">
        <v>11147640.550000001</v>
      </c>
      <c r="H19" s="10">
        <v>11656550.470000001</v>
      </c>
      <c r="I19" s="10">
        <v>10768826.360000001</v>
      </c>
      <c r="J19" s="10">
        <v>11526237.310000001</v>
      </c>
      <c r="K19" s="10">
        <v>10130485.74</v>
      </c>
      <c r="L19" s="10">
        <v>10137914.349999998</v>
      </c>
      <c r="M19" s="10">
        <v>10253960.17</v>
      </c>
      <c r="N19" s="10">
        <v>9383360.8599999994</v>
      </c>
      <c r="O19" s="10">
        <v>9341694.9499999993</v>
      </c>
      <c r="P19" s="51">
        <v>10274676.258333333</v>
      </c>
      <c r="Q19" s="10">
        <v>9812432.9100000001</v>
      </c>
      <c r="R19" s="10">
        <v>10213378.039999999</v>
      </c>
      <c r="S19" s="10">
        <v>13042617.360000001</v>
      </c>
      <c r="T19" s="10">
        <v>12389315.02</v>
      </c>
      <c r="U19" s="10">
        <v>9694331.7699999996</v>
      </c>
      <c r="V19" s="10">
        <v>11771453.829999998</v>
      </c>
      <c r="W19" s="10">
        <v>9120374.3300000001</v>
      </c>
      <c r="X19" s="10">
        <v>11202153.090000002</v>
      </c>
      <c r="Y19" s="10">
        <v>9936326.1900000013</v>
      </c>
      <c r="Z19" s="10">
        <v>10155596.449999999</v>
      </c>
      <c r="AA19" s="10">
        <v>8525857.5999999996</v>
      </c>
      <c r="AB19" s="10">
        <v>7432278.5099999998</v>
      </c>
      <c r="AC19" s="51">
        <v>9414182.019166667</v>
      </c>
      <c r="AD19" s="10">
        <v>7834605.4500000002</v>
      </c>
      <c r="AE19" s="10">
        <v>8849002.9600000009</v>
      </c>
      <c r="AF19" s="10">
        <v>12369522.66</v>
      </c>
      <c r="AG19" s="10">
        <v>12215266.57</v>
      </c>
      <c r="AH19" s="10">
        <v>11431021.620000001</v>
      </c>
      <c r="AI19" s="10">
        <v>10514465.66</v>
      </c>
      <c r="AJ19" s="10">
        <v>9082390.5399999991</v>
      </c>
      <c r="AK19" s="10">
        <v>7719111.3700000001</v>
      </c>
      <c r="AL19" s="10">
        <v>8874621.379999999</v>
      </c>
      <c r="AM19" s="10">
        <v>8498532.4800000004</v>
      </c>
      <c r="AN19" s="10">
        <v>8319254.96</v>
      </c>
      <c r="AO19" s="10">
        <v>7262388.5799999991</v>
      </c>
      <c r="AP19" s="149">
        <v>10145661.570833333</v>
      </c>
      <c r="AQ19" s="10">
        <v>8766611.7400000002</v>
      </c>
      <c r="AR19" s="10">
        <v>9693065.9000000004</v>
      </c>
      <c r="AS19" s="10">
        <v>11892875.300000001</v>
      </c>
      <c r="AT19" s="10">
        <v>11995068.25</v>
      </c>
      <c r="AU19" s="10">
        <v>11804736.09</v>
      </c>
      <c r="AV19" s="10">
        <v>12759045.709999999</v>
      </c>
      <c r="AW19" s="10">
        <v>12512955.24</v>
      </c>
      <c r="AX19" s="10">
        <v>9853863.4600000009</v>
      </c>
      <c r="AY19" s="10">
        <v>9015844.3900000006</v>
      </c>
      <c r="AZ19" s="10">
        <v>8955492.1600000001</v>
      </c>
      <c r="BA19" s="10">
        <v>7380853.04</v>
      </c>
      <c r="BB19" s="10">
        <v>7117527.5699999994</v>
      </c>
      <c r="BC19" s="10">
        <v>9192103.5099999998</v>
      </c>
      <c r="BD19" s="10">
        <v>9845435.0499999989</v>
      </c>
      <c r="BE19" s="10">
        <v>10983565.199999999</v>
      </c>
      <c r="BF19" s="10">
        <v>10029817.75</v>
      </c>
      <c r="BG19" s="10">
        <v>9053528.5500000007</v>
      </c>
      <c r="BH19" s="10">
        <v>7434413.8399999999</v>
      </c>
      <c r="BI19" s="10">
        <v>9450990.040000001</v>
      </c>
      <c r="BJ19" s="10">
        <v>9050803.2699999996</v>
      </c>
      <c r="BK19" s="10">
        <v>8692454.0999999996</v>
      </c>
      <c r="BL19" s="10">
        <v>8498737.8599999994</v>
      </c>
      <c r="BM19" s="10">
        <v>7390820.3799999999</v>
      </c>
      <c r="BN19" s="10">
        <v>7265657.6599999992</v>
      </c>
      <c r="BO19" s="51">
        <v>8907360.6008333322</v>
      </c>
      <c r="BP19" s="10">
        <v>9164969.0899999999</v>
      </c>
      <c r="BQ19" s="10">
        <v>10991545.42</v>
      </c>
      <c r="BR19" s="10">
        <v>11777070.550000001</v>
      </c>
      <c r="BS19" s="10">
        <v>12712437.640000001</v>
      </c>
      <c r="BT19" s="10">
        <v>11243566.870000001</v>
      </c>
      <c r="BU19" s="10">
        <v>10007694.120000001</v>
      </c>
      <c r="BV19" s="10">
        <v>9802166.6599999983</v>
      </c>
      <c r="BW19" s="10">
        <v>10906643.920000002</v>
      </c>
      <c r="BX19" s="10">
        <v>10105369.35</v>
      </c>
      <c r="BY19" s="10">
        <v>9487395.25</v>
      </c>
      <c r="BZ19" s="10">
        <v>8393349.8399999999</v>
      </c>
      <c r="CA19" s="10">
        <v>9355940.8300000001</v>
      </c>
      <c r="CB19" s="51">
        <v>10329012.461666668</v>
      </c>
      <c r="CC19" s="10">
        <v>10076936.189999999</v>
      </c>
      <c r="CD19" s="10">
        <v>10689436.960000001</v>
      </c>
      <c r="CE19" s="10">
        <v>11847733.49</v>
      </c>
      <c r="CF19" s="10">
        <v>9893472.8900000006</v>
      </c>
      <c r="CG19" s="10">
        <v>8120209.7300000004</v>
      </c>
      <c r="CH19" s="10">
        <v>10973427.76</v>
      </c>
      <c r="CI19" s="10">
        <v>9775431.1899999995</v>
      </c>
      <c r="CJ19" s="10">
        <v>11451386.02</v>
      </c>
      <c r="CK19" s="10">
        <v>14485366.850000001</v>
      </c>
      <c r="CL19" s="10">
        <v>11027791.950000001</v>
      </c>
      <c r="CM19" s="10">
        <v>9247099.3300000001</v>
      </c>
      <c r="CN19" s="10">
        <v>7969367.3200000003</v>
      </c>
      <c r="CO19" s="51">
        <v>10463138.306666667</v>
      </c>
      <c r="CP19" s="10">
        <v>11699419.439999999</v>
      </c>
      <c r="CQ19" s="10">
        <v>12213908.1</v>
      </c>
      <c r="CR19" s="10">
        <v>15769696.859999999</v>
      </c>
      <c r="CS19" s="10">
        <v>12500339.049999999</v>
      </c>
      <c r="CT19" s="10">
        <v>15126139.02</v>
      </c>
      <c r="CU19" s="10">
        <v>13735128.09</v>
      </c>
      <c r="CV19" s="10">
        <v>10613467.880000001</v>
      </c>
      <c r="CW19" s="10">
        <v>7705323.2699999996</v>
      </c>
      <c r="CX19" s="10">
        <v>7292993.9299999997</v>
      </c>
      <c r="CY19" s="10">
        <v>8110829.5799999991</v>
      </c>
      <c r="CZ19" s="10">
        <v>7180191.21</v>
      </c>
      <c r="DA19" s="10">
        <v>6705576.0199999996</v>
      </c>
      <c r="DB19" s="51">
        <v>10721084.370833332</v>
      </c>
      <c r="DC19" s="10">
        <v>9685322.0999999996</v>
      </c>
      <c r="DD19" s="10">
        <v>10406537.32</v>
      </c>
      <c r="DE19" s="10">
        <v>11303818.040000001</v>
      </c>
      <c r="DF19" s="10">
        <v>9289886.3699999992</v>
      </c>
      <c r="DG19" s="10">
        <v>10823154.050000001</v>
      </c>
      <c r="DH19" s="10">
        <v>10607221.530000001</v>
      </c>
      <c r="DI19" s="10">
        <v>8765152.1300000008</v>
      </c>
      <c r="DJ19" s="10">
        <f>SUM(DJ16:DJ18)</f>
        <v>7192715.0300000003</v>
      </c>
      <c r="DK19" s="51">
        <f t="shared" si="0"/>
        <v>9759225.8212499991</v>
      </c>
      <c r="DL19" s="27"/>
    </row>
    <row r="20" spans="1:124" s="11" customFormat="1" ht="24.6" customHeight="1" thickTop="1" thickBot="1" x14ac:dyDescent="0.3">
      <c r="A20" s="87" t="s">
        <v>18</v>
      </c>
      <c r="B20" s="68"/>
      <c r="C20" s="62">
        <v>71172579.709166661</v>
      </c>
      <c r="D20" s="61">
        <v>70374435.019999996</v>
      </c>
      <c r="E20" s="61">
        <v>65658655.159999996</v>
      </c>
      <c r="F20" s="61">
        <v>72826437.960000008</v>
      </c>
      <c r="G20" s="61">
        <v>74794711.579999998</v>
      </c>
      <c r="H20" s="61">
        <v>70992361.789999992</v>
      </c>
      <c r="I20" s="61">
        <v>73922163.150000006</v>
      </c>
      <c r="J20" s="61">
        <v>75728127.849999994</v>
      </c>
      <c r="K20" s="61">
        <v>69335283.109999999</v>
      </c>
      <c r="L20" s="61">
        <v>71156649.049999997</v>
      </c>
      <c r="M20" s="61">
        <v>75126618.810000002</v>
      </c>
      <c r="N20" s="61">
        <v>65292858.049999997</v>
      </c>
      <c r="O20" s="61">
        <v>68862654.980000004</v>
      </c>
      <c r="P20" s="62">
        <v>72843751.864999995</v>
      </c>
      <c r="Q20" s="61">
        <v>68468609</v>
      </c>
      <c r="R20" s="61">
        <v>72015400.960000008</v>
      </c>
      <c r="S20" s="61">
        <v>80375292.11999999</v>
      </c>
      <c r="T20" s="61">
        <v>76152760.099999994</v>
      </c>
      <c r="U20" s="61">
        <v>73387540.75</v>
      </c>
      <c r="V20" s="61">
        <v>75545487.150000006</v>
      </c>
      <c r="W20" s="61">
        <v>69326209.810000002</v>
      </c>
      <c r="X20" s="61">
        <v>77580328.5</v>
      </c>
      <c r="Y20" s="61">
        <v>76884065.780000001</v>
      </c>
      <c r="Z20" s="61">
        <v>75281834</v>
      </c>
      <c r="AA20" s="61">
        <v>67603088.719999999</v>
      </c>
      <c r="AB20" s="61">
        <v>61504405.490000002</v>
      </c>
      <c r="AC20" s="53">
        <v>73306180.55583334</v>
      </c>
      <c r="AD20" s="61">
        <v>67785214.180000007</v>
      </c>
      <c r="AE20" s="61">
        <v>69469612.729999989</v>
      </c>
      <c r="AF20" s="61">
        <v>82628339.299999997</v>
      </c>
      <c r="AG20" s="61">
        <v>71577516.669999987</v>
      </c>
      <c r="AH20" s="61">
        <v>76431820.359999999</v>
      </c>
      <c r="AI20" s="61">
        <v>77988857.36999999</v>
      </c>
      <c r="AJ20" s="61">
        <v>71623852.75999999</v>
      </c>
      <c r="AK20" s="61">
        <v>64724986.499999993</v>
      </c>
      <c r="AL20" s="61">
        <v>78444658.090000004</v>
      </c>
      <c r="AM20" s="61">
        <v>81061107.450000003</v>
      </c>
      <c r="AN20" s="61">
        <v>73894327.810000002</v>
      </c>
      <c r="AO20" s="61">
        <v>64043873.450000003</v>
      </c>
      <c r="AP20" s="150">
        <f t="shared" ref="AP20:BM20" si="2">AP9+AP15+AP19</f>
        <v>76570021.838333338</v>
      </c>
      <c r="AQ20" s="61">
        <f t="shared" si="2"/>
        <v>70251029.909999996</v>
      </c>
      <c r="AR20" s="61">
        <f t="shared" si="2"/>
        <v>65850443.559999995</v>
      </c>
      <c r="AS20" s="61">
        <f t="shared" si="2"/>
        <v>79605194.359999999</v>
      </c>
      <c r="AT20" s="61">
        <f t="shared" si="2"/>
        <v>83231400.729999989</v>
      </c>
      <c r="AU20" s="61">
        <f t="shared" si="2"/>
        <v>83829991.700000003</v>
      </c>
      <c r="AV20" s="61">
        <f t="shared" si="2"/>
        <v>82955127.609999985</v>
      </c>
      <c r="AW20" s="61">
        <f t="shared" si="2"/>
        <v>81148010.919999987</v>
      </c>
      <c r="AX20" s="61">
        <f t="shared" si="2"/>
        <v>80464068.230000019</v>
      </c>
      <c r="AY20" s="61">
        <f t="shared" si="2"/>
        <v>73648011.409999996</v>
      </c>
      <c r="AZ20" s="61">
        <f t="shared" si="2"/>
        <v>83761978.449999988</v>
      </c>
      <c r="BA20" s="61">
        <f t="shared" si="2"/>
        <v>70719369.390000001</v>
      </c>
      <c r="BB20" s="61">
        <f t="shared" si="2"/>
        <v>63375635.789999999</v>
      </c>
      <c r="BC20" s="61">
        <f t="shared" si="2"/>
        <v>82274860.440000013</v>
      </c>
      <c r="BD20" s="61">
        <f t="shared" si="2"/>
        <v>72882680.189999998</v>
      </c>
      <c r="BE20" s="61">
        <f t="shared" si="2"/>
        <v>77779841.079999998</v>
      </c>
      <c r="BF20" s="61">
        <f t="shared" si="2"/>
        <v>81576863.629999995</v>
      </c>
      <c r="BG20" s="61">
        <f t="shared" si="2"/>
        <v>83363431.969999999</v>
      </c>
      <c r="BH20" s="61">
        <f t="shared" si="2"/>
        <v>72579249.680000007</v>
      </c>
      <c r="BI20" s="61">
        <f t="shared" si="2"/>
        <v>78767265.49000001</v>
      </c>
      <c r="BJ20" s="61">
        <f t="shared" si="2"/>
        <v>78530546.450000003</v>
      </c>
      <c r="BK20" s="61">
        <f t="shared" si="2"/>
        <v>81604069.939999998</v>
      </c>
      <c r="BL20" s="61">
        <f t="shared" si="2"/>
        <v>88641309.519999996</v>
      </c>
      <c r="BM20" s="61">
        <f t="shared" si="2"/>
        <v>76231930.930000007</v>
      </c>
      <c r="BN20" s="61">
        <v>75485815.00999999</v>
      </c>
      <c r="BO20" s="62">
        <v>79143155.360833347</v>
      </c>
      <c r="BP20" s="61">
        <v>88478338.560000002</v>
      </c>
      <c r="BQ20" s="61">
        <v>82223418.239999995</v>
      </c>
      <c r="BR20" s="61">
        <v>95424819.049999997</v>
      </c>
      <c r="BS20" s="61">
        <v>78936558.390000001</v>
      </c>
      <c r="BT20" s="61">
        <v>75294231.290000007</v>
      </c>
      <c r="BU20" s="61">
        <v>82017096.210000008</v>
      </c>
      <c r="BV20" s="61">
        <v>87737192.209999993</v>
      </c>
      <c r="BW20" s="61">
        <v>84003189.679999992</v>
      </c>
      <c r="BX20" s="61">
        <v>86124802.189999998</v>
      </c>
      <c r="BY20" s="61">
        <v>85844568.289999992</v>
      </c>
      <c r="BZ20" s="61">
        <v>76120088.040000007</v>
      </c>
      <c r="CA20" s="61">
        <v>76715973.289999992</v>
      </c>
      <c r="CB20" s="62">
        <v>83243356.286666647</v>
      </c>
      <c r="CC20" s="61">
        <v>83077238.640000001</v>
      </c>
      <c r="CD20" s="61">
        <v>72405844.159999996</v>
      </c>
      <c r="CE20" s="61">
        <v>88098013.899999991</v>
      </c>
      <c r="CF20" s="61">
        <v>87257283.959999993</v>
      </c>
      <c r="CG20" s="61">
        <v>77573918.269999996</v>
      </c>
      <c r="CH20" s="61">
        <v>87281022.180000007</v>
      </c>
      <c r="CI20" s="61">
        <v>85396964.219999999</v>
      </c>
      <c r="CJ20" s="61">
        <v>86000824.010000005</v>
      </c>
      <c r="CK20" s="61">
        <v>91381725</v>
      </c>
      <c r="CL20" s="61">
        <v>85558536.040000007</v>
      </c>
      <c r="CM20" s="61">
        <v>83282700.989999995</v>
      </c>
      <c r="CN20" s="61">
        <v>78549181.939999998</v>
      </c>
      <c r="CO20" s="62">
        <v>83821937.775833324</v>
      </c>
      <c r="CP20" s="61">
        <v>82664743.579999998</v>
      </c>
      <c r="CQ20" s="61">
        <v>78092803.449999988</v>
      </c>
      <c r="CR20" s="61">
        <v>98842016.609999999</v>
      </c>
      <c r="CS20" s="61">
        <v>89629034.739999995</v>
      </c>
      <c r="CT20" s="61">
        <v>91085087.679999992</v>
      </c>
      <c r="CU20" s="61">
        <v>93224890.730000004</v>
      </c>
      <c r="CV20" s="61">
        <v>81038241.340000004</v>
      </c>
      <c r="CW20" s="61">
        <v>85699016.529999986</v>
      </c>
      <c r="CX20" s="61">
        <v>78775911.810000002</v>
      </c>
      <c r="CY20" s="61">
        <v>82583951.609999999</v>
      </c>
      <c r="CZ20" s="61">
        <v>75357078.809999987</v>
      </c>
      <c r="DA20" s="61">
        <v>66329104.579999998</v>
      </c>
      <c r="DB20" s="62">
        <v>83610156.789166674</v>
      </c>
      <c r="DC20" s="61">
        <v>76569518.959999993</v>
      </c>
      <c r="DD20" s="61">
        <v>69348356.659999996</v>
      </c>
      <c r="DE20" s="61">
        <v>85071277.549999997</v>
      </c>
      <c r="DF20" s="61">
        <v>68999327</v>
      </c>
      <c r="DG20" s="61">
        <v>75991918.769999996</v>
      </c>
      <c r="DH20" s="61">
        <v>77990274.829999998</v>
      </c>
      <c r="DI20" s="61">
        <v>70149558.679999992</v>
      </c>
      <c r="DJ20" s="61">
        <f>DJ9+DJ15+DJ19</f>
        <v>79243938.849999994</v>
      </c>
      <c r="DK20" s="62">
        <f t="shared" si="0"/>
        <v>75420521.412499994</v>
      </c>
      <c r="DL20" s="27"/>
    </row>
    <row r="21" spans="1:124" ht="15" customHeight="1" thickTop="1" x14ac:dyDescent="0.25">
      <c r="A21" s="28" t="s">
        <v>44</v>
      </c>
      <c r="B21" s="28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1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142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31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31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31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31"/>
      <c r="DC21" s="24"/>
      <c r="DD21" s="24"/>
      <c r="DE21" s="24"/>
      <c r="DF21" s="24"/>
      <c r="DG21" s="24"/>
      <c r="DH21" s="24"/>
      <c r="DI21" s="24"/>
      <c r="DJ21" s="24"/>
      <c r="DK21" s="31"/>
      <c r="DL21" s="27"/>
    </row>
    <row r="22" spans="1:124" ht="6" customHeight="1" thickBot="1" x14ac:dyDescent="0.3">
      <c r="P22" s="30"/>
      <c r="DL22" s="27"/>
    </row>
    <row r="23" spans="1:124" s="46" customFormat="1" ht="15" customHeight="1" thickBot="1" x14ac:dyDescent="0.3">
      <c r="A23" s="134" t="s">
        <v>0</v>
      </c>
      <c r="B23" s="134" t="s">
        <v>1</v>
      </c>
      <c r="C23" s="136" t="s">
        <v>45</v>
      </c>
      <c r="D23" s="135">
        <v>42005</v>
      </c>
      <c r="E23" s="135">
        <v>42036</v>
      </c>
      <c r="F23" s="135">
        <v>42064</v>
      </c>
      <c r="G23" s="135">
        <v>42095</v>
      </c>
      <c r="H23" s="135">
        <v>42125</v>
      </c>
      <c r="I23" s="135">
        <v>42156</v>
      </c>
      <c r="J23" s="135">
        <f>+J5</f>
        <v>42186</v>
      </c>
      <c r="K23" s="135">
        <v>42217</v>
      </c>
      <c r="L23" s="135">
        <v>42248</v>
      </c>
      <c r="M23" s="135">
        <v>42278</v>
      </c>
      <c r="N23" s="135">
        <v>42309</v>
      </c>
      <c r="O23" s="135">
        <v>42339</v>
      </c>
      <c r="P23" s="136" t="s">
        <v>47</v>
      </c>
      <c r="Q23" s="135">
        <v>42370</v>
      </c>
      <c r="R23" s="135">
        <v>42401</v>
      </c>
      <c r="S23" s="137">
        <v>42430</v>
      </c>
      <c r="T23" s="137">
        <v>42461</v>
      </c>
      <c r="U23" s="137">
        <v>42491</v>
      </c>
      <c r="V23" s="137">
        <v>42522</v>
      </c>
      <c r="W23" s="137">
        <v>42552</v>
      </c>
      <c r="X23" s="137">
        <v>42583</v>
      </c>
      <c r="Y23" s="137">
        <v>42614</v>
      </c>
      <c r="Z23" s="137">
        <v>42644</v>
      </c>
      <c r="AA23" s="137">
        <v>42675</v>
      </c>
      <c r="AB23" s="137">
        <v>42705</v>
      </c>
      <c r="AC23" s="136" t="s">
        <v>48</v>
      </c>
      <c r="AD23" s="137">
        <v>42736</v>
      </c>
      <c r="AE23" s="137">
        <v>42767</v>
      </c>
      <c r="AF23" s="137">
        <v>42795</v>
      </c>
      <c r="AG23" s="137">
        <v>42826</v>
      </c>
      <c r="AH23" s="137">
        <v>42856</v>
      </c>
      <c r="AI23" s="137">
        <v>42887</v>
      </c>
      <c r="AJ23" s="137">
        <v>42917</v>
      </c>
      <c r="AK23" s="137">
        <v>42948</v>
      </c>
      <c r="AL23" s="137">
        <v>42979</v>
      </c>
      <c r="AM23" s="137">
        <v>43009</v>
      </c>
      <c r="AN23" s="137">
        <v>43040</v>
      </c>
      <c r="AO23" s="137">
        <v>43070</v>
      </c>
      <c r="AP23" s="143" t="s">
        <v>52</v>
      </c>
      <c r="AQ23" s="137">
        <v>43101</v>
      </c>
      <c r="AR23" s="137">
        <v>43132</v>
      </c>
      <c r="AS23" s="137">
        <v>43160</v>
      </c>
      <c r="AT23" s="137">
        <v>43191</v>
      </c>
      <c r="AU23" s="137">
        <v>43221</v>
      </c>
      <c r="AV23" s="137">
        <v>43252</v>
      </c>
      <c r="AW23" s="137">
        <v>43282</v>
      </c>
      <c r="AX23" s="137">
        <v>43313</v>
      </c>
      <c r="AY23" s="137">
        <v>43344</v>
      </c>
      <c r="AZ23" s="137">
        <v>43374</v>
      </c>
      <c r="BA23" s="137">
        <v>43405</v>
      </c>
      <c r="BB23" s="137">
        <v>43435</v>
      </c>
      <c r="BC23" s="137">
        <v>43466</v>
      </c>
      <c r="BD23" s="137">
        <v>43497</v>
      </c>
      <c r="BE23" s="137">
        <v>43525</v>
      </c>
      <c r="BF23" s="137">
        <v>43556</v>
      </c>
      <c r="BG23" s="137">
        <v>43586</v>
      </c>
      <c r="BH23" s="137">
        <v>43617</v>
      </c>
      <c r="BI23" s="137">
        <v>43647</v>
      </c>
      <c r="BJ23" s="137">
        <v>43678</v>
      </c>
      <c r="BK23" s="137">
        <v>43709</v>
      </c>
      <c r="BL23" s="137">
        <v>43739</v>
      </c>
      <c r="BM23" s="137">
        <v>43770</v>
      </c>
      <c r="BN23" s="137">
        <v>43800</v>
      </c>
      <c r="BO23" s="136" t="s">
        <v>53</v>
      </c>
      <c r="BP23" s="137">
        <v>43831</v>
      </c>
      <c r="BQ23" s="137">
        <v>43862</v>
      </c>
      <c r="BR23" s="137">
        <v>43891</v>
      </c>
      <c r="BS23" s="137">
        <v>43922</v>
      </c>
      <c r="BT23" s="137">
        <v>43952</v>
      </c>
      <c r="BU23" s="137">
        <v>43983</v>
      </c>
      <c r="BV23" s="137">
        <v>44013</v>
      </c>
      <c r="BW23" s="137">
        <v>44044</v>
      </c>
      <c r="BX23" s="137">
        <v>44075</v>
      </c>
      <c r="BY23" s="137">
        <v>44105</v>
      </c>
      <c r="BZ23" s="137">
        <v>44136</v>
      </c>
      <c r="CA23" s="137">
        <v>44166</v>
      </c>
      <c r="CB23" s="136" t="s">
        <v>60</v>
      </c>
      <c r="CC23" s="137">
        <v>44197</v>
      </c>
      <c r="CD23" s="137">
        <v>44228</v>
      </c>
      <c r="CE23" s="137">
        <v>44256</v>
      </c>
      <c r="CF23" s="137">
        <v>44287</v>
      </c>
      <c r="CG23" s="137">
        <v>44317</v>
      </c>
      <c r="CH23" s="137">
        <v>44348</v>
      </c>
      <c r="CI23" s="137">
        <v>44378</v>
      </c>
      <c r="CJ23" s="137">
        <v>44409</v>
      </c>
      <c r="CK23" s="137">
        <v>44440</v>
      </c>
      <c r="CL23" s="137">
        <v>44470</v>
      </c>
      <c r="CM23" s="137">
        <v>44501</v>
      </c>
      <c r="CN23" s="137">
        <v>44531</v>
      </c>
      <c r="CO23" s="136" t="s">
        <v>63</v>
      </c>
      <c r="CP23" s="137">
        <v>44562</v>
      </c>
      <c r="CQ23" s="137">
        <v>44593</v>
      </c>
      <c r="CR23" s="137">
        <v>44621</v>
      </c>
      <c r="CS23" s="137">
        <v>44652</v>
      </c>
      <c r="CT23" s="137">
        <v>44682</v>
      </c>
      <c r="CU23" s="137">
        <v>44713</v>
      </c>
      <c r="CV23" s="137">
        <v>44743</v>
      </c>
      <c r="CW23" s="137">
        <v>44774</v>
      </c>
      <c r="CX23" s="137">
        <v>44805</v>
      </c>
      <c r="CY23" s="137">
        <v>44835</v>
      </c>
      <c r="CZ23" s="137">
        <v>44866</v>
      </c>
      <c r="DA23" s="137">
        <v>44896</v>
      </c>
      <c r="DB23" s="136" t="s">
        <v>64</v>
      </c>
      <c r="DC23" s="137">
        <v>44927</v>
      </c>
      <c r="DD23" s="137">
        <v>44958</v>
      </c>
      <c r="DE23" s="137">
        <v>44986</v>
      </c>
      <c r="DF23" s="137">
        <v>45017</v>
      </c>
      <c r="DG23" s="137">
        <v>45047</v>
      </c>
      <c r="DH23" s="137">
        <v>45078</v>
      </c>
      <c r="DI23" s="137">
        <v>45108</v>
      </c>
      <c r="DJ23" s="137">
        <f>+DJ5</f>
        <v>45139</v>
      </c>
      <c r="DK23" s="136" t="str">
        <f>+DK5</f>
        <v>2023AVG</v>
      </c>
      <c r="DL23" s="27"/>
      <c r="DM23" s="29"/>
      <c r="DN23" s="29"/>
      <c r="DO23" s="29"/>
      <c r="DP23" s="29"/>
      <c r="DQ23" s="29"/>
      <c r="DR23" s="29"/>
      <c r="DS23" s="29"/>
      <c r="DT23" s="29"/>
    </row>
    <row r="24" spans="1:124" s="7" customFormat="1" ht="15" customHeight="1" x14ac:dyDescent="0.25">
      <c r="A24" s="80"/>
      <c r="B24" s="71" t="s">
        <v>2</v>
      </c>
      <c r="C24" s="41">
        <v>848393.06083333341</v>
      </c>
      <c r="D24" s="6">
        <v>889935.26</v>
      </c>
      <c r="E24" s="6">
        <v>818871.47</v>
      </c>
      <c r="F24" s="6">
        <v>838498</v>
      </c>
      <c r="G24" s="6">
        <v>875513.99</v>
      </c>
      <c r="H24" s="6">
        <v>793684.89</v>
      </c>
      <c r="I24" s="6">
        <v>915287.31</v>
      </c>
      <c r="J24" s="6">
        <v>995481.62</v>
      </c>
      <c r="K24" s="6">
        <v>825152.98</v>
      </c>
      <c r="L24" s="6">
        <v>957422.96</v>
      </c>
      <c r="M24" s="6">
        <v>845383.93</v>
      </c>
      <c r="N24" s="6">
        <v>687541.34</v>
      </c>
      <c r="O24" s="6">
        <v>737942.98</v>
      </c>
      <c r="P24" s="41">
        <v>745499.01416666666</v>
      </c>
      <c r="Q24" s="6">
        <v>779976.2</v>
      </c>
      <c r="R24" s="6">
        <v>756315.22</v>
      </c>
      <c r="S24" s="118">
        <v>824828.13</v>
      </c>
      <c r="T24" s="118">
        <v>734672.05</v>
      </c>
      <c r="U24" s="118">
        <v>746881.84</v>
      </c>
      <c r="V24" s="118">
        <v>804837.31</v>
      </c>
      <c r="W24" s="118">
        <v>732288.03</v>
      </c>
      <c r="X24" s="118">
        <v>823110.42</v>
      </c>
      <c r="Y24" s="118">
        <v>663132.6</v>
      </c>
      <c r="Z24" s="118">
        <v>742048.01</v>
      </c>
      <c r="AA24" s="118">
        <v>747236.3</v>
      </c>
      <c r="AB24" s="118">
        <v>590662.06000000006</v>
      </c>
      <c r="AC24" s="41">
        <v>830461.15916666668</v>
      </c>
      <c r="AD24" s="118">
        <v>792204.68</v>
      </c>
      <c r="AE24" s="118">
        <v>783537.68</v>
      </c>
      <c r="AF24" s="118">
        <v>892335.58</v>
      </c>
      <c r="AG24" s="118">
        <v>693868.68</v>
      </c>
      <c r="AH24" s="118">
        <v>782435.5</v>
      </c>
      <c r="AI24" s="118">
        <v>925258.66</v>
      </c>
      <c r="AJ24" s="118">
        <v>823761.16</v>
      </c>
      <c r="AK24" s="118">
        <v>719518.63</v>
      </c>
      <c r="AL24" s="118">
        <v>1026768</v>
      </c>
      <c r="AM24" s="118">
        <v>890746.82</v>
      </c>
      <c r="AN24" s="118">
        <v>885786.04</v>
      </c>
      <c r="AO24" s="118">
        <v>749312.48</v>
      </c>
      <c r="AP24" s="151">
        <v>1069879.6033333333</v>
      </c>
      <c r="AQ24" s="118">
        <v>1009227</v>
      </c>
      <c r="AR24" s="118">
        <v>944007.59</v>
      </c>
      <c r="AS24" s="118">
        <v>1367906.75</v>
      </c>
      <c r="AT24" s="118">
        <v>1252618.3799999999</v>
      </c>
      <c r="AU24" s="118">
        <v>1154050.6599999999</v>
      </c>
      <c r="AV24" s="118">
        <v>1118647.1499999999</v>
      </c>
      <c r="AW24" s="118">
        <v>1138017.56</v>
      </c>
      <c r="AX24" s="118">
        <v>1037245.16</v>
      </c>
      <c r="AY24" s="118">
        <v>952112.13</v>
      </c>
      <c r="AZ24" s="118">
        <v>1108324.7</v>
      </c>
      <c r="BA24" s="118">
        <v>944659.86</v>
      </c>
      <c r="BB24" s="118">
        <v>811738.3</v>
      </c>
      <c r="BC24" s="118">
        <v>1040886.69</v>
      </c>
      <c r="BD24" s="118">
        <v>1082008.31</v>
      </c>
      <c r="BE24" s="118">
        <v>1029383.12</v>
      </c>
      <c r="BF24" s="118">
        <v>1191633.83</v>
      </c>
      <c r="BG24" s="118">
        <v>1195348.19</v>
      </c>
      <c r="BH24" s="118">
        <v>1030670.38</v>
      </c>
      <c r="BI24" s="118">
        <v>1057272.43</v>
      </c>
      <c r="BJ24" s="118">
        <v>989948.77</v>
      </c>
      <c r="BK24" s="118">
        <v>1059921.33</v>
      </c>
      <c r="BL24" s="118">
        <v>998726.33</v>
      </c>
      <c r="BM24" s="118">
        <v>882505.62</v>
      </c>
      <c r="BN24" s="118">
        <v>838670.22</v>
      </c>
      <c r="BO24" s="41">
        <v>1033081.2683333334</v>
      </c>
      <c r="BP24" s="118">
        <v>1105219.96</v>
      </c>
      <c r="BQ24" s="118">
        <v>896499.28</v>
      </c>
      <c r="BR24" s="118">
        <v>1118437.8799999999</v>
      </c>
      <c r="BS24" s="118">
        <v>1111268.45</v>
      </c>
      <c r="BT24" s="118">
        <v>955678.55</v>
      </c>
      <c r="BU24" s="118">
        <v>949062.64</v>
      </c>
      <c r="BV24" s="118">
        <v>1237887.01</v>
      </c>
      <c r="BW24" s="118">
        <v>1141573.1599999999</v>
      </c>
      <c r="BX24" s="118">
        <v>1198404.8999999999</v>
      </c>
      <c r="BY24" s="118">
        <v>1092012.6499999999</v>
      </c>
      <c r="BZ24" s="118">
        <v>913201.62</v>
      </c>
      <c r="CA24" s="118">
        <v>942076.03</v>
      </c>
      <c r="CB24" s="41">
        <v>1055110.1775</v>
      </c>
      <c r="CC24" s="118">
        <v>1130394.27</v>
      </c>
      <c r="CD24" s="118">
        <v>933474.48</v>
      </c>
      <c r="CE24" s="118">
        <v>919782.18</v>
      </c>
      <c r="CF24" s="118">
        <v>1284650.3799999999</v>
      </c>
      <c r="CG24" s="118">
        <v>1247688.1100000001</v>
      </c>
      <c r="CH24" s="118">
        <v>1050203.43</v>
      </c>
      <c r="CI24" s="118">
        <v>1267863.3899999999</v>
      </c>
      <c r="CJ24" s="118">
        <v>1122462.8600000001</v>
      </c>
      <c r="CK24" s="118">
        <v>1152843.81</v>
      </c>
      <c r="CL24" s="118">
        <v>1191808.98</v>
      </c>
      <c r="CM24" s="118">
        <v>1224901.6000000001</v>
      </c>
      <c r="CN24" s="118">
        <v>1209908.75</v>
      </c>
      <c r="CO24" s="41">
        <v>1144665.1866666668</v>
      </c>
      <c r="CP24" s="118">
        <v>1330988.02</v>
      </c>
      <c r="CQ24" s="118">
        <v>1206862.49</v>
      </c>
      <c r="CR24" s="118">
        <v>1561031.41</v>
      </c>
      <c r="CS24" s="118">
        <v>1545277.82</v>
      </c>
      <c r="CT24" s="118">
        <v>1522343.39</v>
      </c>
      <c r="CU24" s="118">
        <v>1510209.67</v>
      </c>
      <c r="CV24" s="118">
        <v>1297195.53</v>
      </c>
      <c r="CW24" s="118">
        <v>1237913.29</v>
      </c>
      <c r="CX24" s="118">
        <v>1089526.8600000001</v>
      </c>
      <c r="CY24" s="118">
        <v>1133593.81</v>
      </c>
      <c r="CZ24" s="118">
        <v>1012960.02</v>
      </c>
      <c r="DA24" s="118">
        <v>800641.91</v>
      </c>
      <c r="DB24" s="41">
        <v>1270712.0183333333</v>
      </c>
      <c r="DC24" s="118">
        <v>1031563.27</v>
      </c>
      <c r="DD24" s="118">
        <v>871730.75</v>
      </c>
      <c r="DE24" s="118">
        <v>1056105.43</v>
      </c>
      <c r="DF24" s="118">
        <v>787847.97</v>
      </c>
      <c r="DG24" s="118">
        <v>841465.29</v>
      </c>
      <c r="DH24" s="118">
        <v>801782.58</v>
      </c>
      <c r="DI24" s="118">
        <v>705965.94</v>
      </c>
      <c r="DJ24" s="118">
        <f>+$DN24</f>
        <v>854245.16</v>
      </c>
      <c r="DK24" s="41">
        <f t="shared" ref="DK24:DK38" si="3">SUM(DC24:DJ24)/$DK$76</f>
        <v>868838.29875000007</v>
      </c>
      <c r="DL24" s="27"/>
      <c r="DM24" t="s">
        <v>24</v>
      </c>
      <c r="DN24" s="22">
        <f>IF(ISERROR(VLOOKUP(DM24,IQBPFRT!$B$1:$N$56,3,0)),0,VLOOKUP(DM24,IQBPFRT!$B$1:$N$56,3,0))</f>
        <v>854245.16</v>
      </c>
    </row>
    <row r="25" spans="1:124" s="7" customFormat="1" ht="15" customHeight="1" x14ac:dyDescent="0.25">
      <c r="A25" s="81" t="s">
        <v>3</v>
      </c>
      <c r="B25" s="72" t="s">
        <v>4</v>
      </c>
      <c r="C25" s="41">
        <v>959424.94083333341</v>
      </c>
      <c r="D25" s="6">
        <v>1002225.58</v>
      </c>
      <c r="E25" s="6">
        <v>839008.75</v>
      </c>
      <c r="F25" s="6">
        <v>1021867.45</v>
      </c>
      <c r="G25" s="6">
        <v>1060825.24</v>
      </c>
      <c r="H25" s="6">
        <v>974757.11</v>
      </c>
      <c r="I25" s="6">
        <v>1131929.6299999999</v>
      </c>
      <c r="J25" s="6">
        <v>1111938.06</v>
      </c>
      <c r="K25" s="6">
        <v>835573.51</v>
      </c>
      <c r="L25" s="6">
        <v>925458.14</v>
      </c>
      <c r="M25" s="6">
        <v>898182.77</v>
      </c>
      <c r="N25" s="6">
        <v>871953.65</v>
      </c>
      <c r="O25" s="6">
        <v>839379.4</v>
      </c>
      <c r="P25" s="41">
        <v>926451.04916666669</v>
      </c>
      <c r="Q25" s="6">
        <v>880574.48</v>
      </c>
      <c r="R25" s="6">
        <v>850084.49</v>
      </c>
      <c r="S25" s="118">
        <v>972296.28</v>
      </c>
      <c r="T25" s="118">
        <v>1042204.17</v>
      </c>
      <c r="U25" s="118">
        <v>1001978.12</v>
      </c>
      <c r="V25" s="118">
        <v>941192.7</v>
      </c>
      <c r="W25" s="118">
        <v>864896.38</v>
      </c>
      <c r="X25" s="118">
        <v>1004908.71</v>
      </c>
      <c r="Y25" s="118">
        <v>1090526.01</v>
      </c>
      <c r="Z25" s="118">
        <v>929228.6</v>
      </c>
      <c r="AA25" s="118">
        <v>784091.09</v>
      </c>
      <c r="AB25" s="118">
        <v>755431.56</v>
      </c>
      <c r="AC25" s="125">
        <v>963422.21916666673</v>
      </c>
      <c r="AD25" s="118">
        <v>888796.2</v>
      </c>
      <c r="AE25" s="118">
        <v>881543.25</v>
      </c>
      <c r="AF25" s="118">
        <v>1053888.54</v>
      </c>
      <c r="AG25" s="118">
        <v>804145.73</v>
      </c>
      <c r="AH25" s="118">
        <v>884410.94</v>
      </c>
      <c r="AI25" s="118">
        <v>968013.28</v>
      </c>
      <c r="AJ25" s="118">
        <v>931122.68</v>
      </c>
      <c r="AK25" s="118">
        <v>800230.12</v>
      </c>
      <c r="AL25" s="118">
        <v>1202477.49</v>
      </c>
      <c r="AM25" s="118">
        <v>1251519.22</v>
      </c>
      <c r="AN25" s="118">
        <v>973728</v>
      </c>
      <c r="AO25" s="118">
        <v>921191.18</v>
      </c>
      <c r="AP25" s="152">
        <v>1093172.0666666667</v>
      </c>
      <c r="AQ25" s="118">
        <v>964700.28</v>
      </c>
      <c r="AR25" s="118">
        <v>888068.91</v>
      </c>
      <c r="AS25" s="118">
        <v>1071523.21</v>
      </c>
      <c r="AT25" s="118">
        <v>1248810.53</v>
      </c>
      <c r="AU25" s="118">
        <v>1178260.53</v>
      </c>
      <c r="AV25" s="118">
        <v>1217822.4099999999</v>
      </c>
      <c r="AW25" s="118">
        <v>1337279.04</v>
      </c>
      <c r="AX25" s="118">
        <v>1177558.75</v>
      </c>
      <c r="AY25" s="118">
        <v>1081365.1100000001</v>
      </c>
      <c r="AZ25" s="118">
        <v>1307883.02</v>
      </c>
      <c r="BA25" s="118">
        <v>870943.22</v>
      </c>
      <c r="BB25" s="118">
        <v>773849.79</v>
      </c>
      <c r="BC25" s="118">
        <v>1106341.79</v>
      </c>
      <c r="BD25" s="118">
        <v>880157.16</v>
      </c>
      <c r="BE25" s="118">
        <v>1024311.49</v>
      </c>
      <c r="BF25" s="118">
        <v>1093036.81</v>
      </c>
      <c r="BG25" s="118">
        <v>1197398.3799999999</v>
      </c>
      <c r="BH25" s="118">
        <v>1068360.28</v>
      </c>
      <c r="BI25" s="118">
        <v>1006622.48</v>
      </c>
      <c r="BJ25" s="118">
        <v>962193.58</v>
      </c>
      <c r="BK25" s="118">
        <v>1039019.37</v>
      </c>
      <c r="BL25" s="118">
        <v>1202082.94</v>
      </c>
      <c r="BM25" s="118">
        <v>848115.42</v>
      </c>
      <c r="BN25" s="118">
        <v>900699.45</v>
      </c>
      <c r="BO25" s="125">
        <v>1027361.5958333332</v>
      </c>
      <c r="BP25" s="118">
        <v>1116705.27</v>
      </c>
      <c r="BQ25" s="118">
        <v>1004456.7</v>
      </c>
      <c r="BR25" s="118">
        <v>1082965.33</v>
      </c>
      <c r="BS25" s="118">
        <v>847409.39</v>
      </c>
      <c r="BT25" s="118">
        <v>758396.03</v>
      </c>
      <c r="BU25" s="118">
        <v>932035.84</v>
      </c>
      <c r="BV25" s="118">
        <v>1148886.05</v>
      </c>
      <c r="BW25" s="118">
        <v>1260066.17</v>
      </c>
      <c r="BX25" s="118">
        <v>1344667.78</v>
      </c>
      <c r="BY25" s="118">
        <v>1443034.43</v>
      </c>
      <c r="BZ25" s="118">
        <v>1180259.03</v>
      </c>
      <c r="CA25" s="118">
        <v>1130483.0900000001</v>
      </c>
      <c r="CB25" s="125">
        <v>1104113.7591666665</v>
      </c>
      <c r="CC25" s="118">
        <v>1335213.77</v>
      </c>
      <c r="CD25" s="118">
        <v>1168120.76</v>
      </c>
      <c r="CE25" s="118">
        <v>1711779.81</v>
      </c>
      <c r="CF25" s="118">
        <v>1634757.45</v>
      </c>
      <c r="CG25" s="118">
        <v>1405707.76</v>
      </c>
      <c r="CH25" s="118">
        <v>1946576.43</v>
      </c>
      <c r="CI25" s="118">
        <v>1899372.17</v>
      </c>
      <c r="CJ25" s="118">
        <v>1768660.05</v>
      </c>
      <c r="CK25" s="118">
        <v>1823431.54</v>
      </c>
      <c r="CL25" s="118">
        <v>1696599.17</v>
      </c>
      <c r="CM25" s="118">
        <v>1568156.04</v>
      </c>
      <c r="CN25" s="118">
        <v>1464637.21</v>
      </c>
      <c r="CO25" s="125">
        <v>1618584.3466666669</v>
      </c>
      <c r="CP25" s="118">
        <v>1661053.67</v>
      </c>
      <c r="CQ25" s="118">
        <v>1576954.95</v>
      </c>
      <c r="CR25" s="118">
        <v>2190219.71</v>
      </c>
      <c r="CS25" s="118">
        <v>2096817.29</v>
      </c>
      <c r="CT25" s="118">
        <v>1849781.91</v>
      </c>
      <c r="CU25" s="118">
        <v>2056968.9</v>
      </c>
      <c r="CV25" s="118">
        <v>1614838.58</v>
      </c>
      <c r="CW25" s="118">
        <v>1773884.31</v>
      </c>
      <c r="CX25" s="118">
        <v>1530935.61</v>
      </c>
      <c r="CY25" s="118">
        <v>1604177.6</v>
      </c>
      <c r="CZ25" s="118">
        <v>1422353.97</v>
      </c>
      <c r="DA25" s="118">
        <v>1350503.84</v>
      </c>
      <c r="DB25" s="125">
        <v>1727374.1950000001</v>
      </c>
      <c r="DC25" s="118">
        <v>1432281.1</v>
      </c>
      <c r="DD25" s="118">
        <v>1456004.48</v>
      </c>
      <c r="DE25" s="118">
        <v>1581152.66</v>
      </c>
      <c r="DF25" s="118">
        <v>1241859.29</v>
      </c>
      <c r="DG25" s="118">
        <v>1190166.42</v>
      </c>
      <c r="DH25" s="118">
        <v>1372030.26</v>
      </c>
      <c r="DI25" s="118">
        <v>1185860.31</v>
      </c>
      <c r="DJ25" s="118">
        <f>+$DN25</f>
        <v>1439700.91</v>
      </c>
      <c r="DK25" s="125">
        <f t="shared" si="3"/>
        <v>1362381.92875</v>
      </c>
      <c r="DL25" s="27"/>
      <c r="DM25" t="s">
        <v>26</v>
      </c>
      <c r="DN25" s="22">
        <f>IF(ISERROR(VLOOKUP(DM25,IQBPFRT!$B$1:$N$56,3,0)),0,VLOOKUP(DM25,IQBPFRT!$B$1:$N$56,3,0))</f>
        <v>1439700.91</v>
      </c>
    </row>
    <row r="26" spans="1:124" s="7" customFormat="1" ht="15" customHeight="1" thickBot="1" x14ac:dyDescent="0.3">
      <c r="A26" s="75"/>
      <c r="B26" s="73" t="s">
        <v>14</v>
      </c>
      <c r="C26" s="38">
        <v>93715.714166666672</v>
      </c>
      <c r="D26" s="16">
        <v>103960.55</v>
      </c>
      <c r="E26" s="16">
        <v>92220.08</v>
      </c>
      <c r="F26" s="16">
        <v>100307.64</v>
      </c>
      <c r="G26" s="16">
        <v>90970.57</v>
      </c>
      <c r="H26" s="16">
        <v>83867.179999999993</v>
      </c>
      <c r="I26" s="16">
        <v>102204.5</v>
      </c>
      <c r="J26" s="16">
        <v>88526</v>
      </c>
      <c r="K26" s="16">
        <v>85482.52</v>
      </c>
      <c r="L26" s="16">
        <v>77025.67</v>
      </c>
      <c r="M26" s="16">
        <v>107491.98</v>
      </c>
      <c r="N26" s="16">
        <v>103021.01</v>
      </c>
      <c r="O26" s="16">
        <v>89510.87</v>
      </c>
      <c r="P26" s="38">
        <v>83100.781666666662</v>
      </c>
      <c r="Q26" s="16">
        <v>96737.279999999999</v>
      </c>
      <c r="R26" s="16">
        <v>103977.36</v>
      </c>
      <c r="S26" s="121">
        <v>120615.39</v>
      </c>
      <c r="T26" s="121">
        <v>78626.7</v>
      </c>
      <c r="U26" s="121">
        <v>55511.74</v>
      </c>
      <c r="V26" s="121">
        <v>70651.39</v>
      </c>
      <c r="W26" s="121">
        <v>72715.759999999995</v>
      </c>
      <c r="X26" s="121">
        <v>62039.49</v>
      </c>
      <c r="Y26" s="121">
        <v>79006.5</v>
      </c>
      <c r="Z26" s="121">
        <v>88687.24</v>
      </c>
      <c r="AA26" s="121">
        <v>94859.26</v>
      </c>
      <c r="AB26" s="121">
        <v>73781.27</v>
      </c>
      <c r="AC26" s="126">
        <v>91893.851666666669</v>
      </c>
      <c r="AD26" s="121">
        <v>79075.679999999993</v>
      </c>
      <c r="AE26" s="121">
        <v>99274.75</v>
      </c>
      <c r="AF26" s="121">
        <v>102113.24</v>
      </c>
      <c r="AG26" s="121">
        <v>80009.679999999993</v>
      </c>
      <c r="AH26" s="121">
        <v>93946.93</v>
      </c>
      <c r="AI26" s="121">
        <v>136421.54999999999</v>
      </c>
      <c r="AJ26" s="121">
        <v>93689.76</v>
      </c>
      <c r="AK26" s="121">
        <v>95814.56</v>
      </c>
      <c r="AL26" s="121">
        <v>92108.78</v>
      </c>
      <c r="AM26" s="121">
        <v>76516.81</v>
      </c>
      <c r="AN26" s="121">
        <v>94699.25</v>
      </c>
      <c r="AO26" s="121">
        <v>59055.23</v>
      </c>
      <c r="AP26" s="153">
        <v>126699.03833333333</v>
      </c>
      <c r="AQ26" s="121">
        <v>128843.98</v>
      </c>
      <c r="AR26" s="121">
        <v>119585.96</v>
      </c>
      <c r="AS26" s="121">
        <v>135494.69</v>
      </c>
      <c r="AT26" s="121">
        <v>139757.26</v>
      </c>
      <c r="AU26" s="121">
        <v>138531.84</v>
      </c>
      <c r="AV26" s="121">
        <v>155640.93</v>
      </c>
      <c r="AW26" s="121">
        <v>117865.25</v>
      </c>
      <c r="AX26" s="121">
        <v>128781.96</v>
      </c>
      <c r="AY26" s="121">
        <v>106836.31</v>
      </c>
      <c r="AZ26" s="121">
        <v>126253.36</v>
      </c>
      <c r="BA26" s="121">
        <v>125327.18</v>
      </c>
      <c r="BB26" s="121">
        <v>97469.74</v>
      </c>
      <c r="BC26" s="121">
        <v>157364.35999999999</v>
      </c>
      <c r="BD26" s="121">
        <v>87361.66</v>
      </c>
      <c r="BE26" s="121">
        <v>139396.10999999999</v>
      </c>
      <c r="BF26" s="121">
        <v>190229.37</v>
      </c>
      <c r="BG26" s="121">
        <v>153421.98000000001</v>
      </c>
      <c r="BH26" s="121">
        <v>105160.51</v>
      </c>
      <c r="BI26" s="121">
        <v>147113.54</v>
      </c>
      <c r="BJ26" s="121">
        <v>145684.98000000001</v>
      </c>
      <c r="BK26" s="121">
        <v>119790.22</v>
      </c>
      <c r="BL26" s="121">
        <v>93586.92</v>
      </c>
      <c r="BM26" s="121">
        <v>100800.79</v>
      </c>
      <c r="BN26" s="121">
        <v>82272.67</v>
      </c>
      <c r="BO26" s="126">
        <v>126848.59249999998</v>
      </c>
      <c r="BP26" s="121">
        <v>126938.01</v>
      </c>
      <c r="BQ26" s="121">
        <v>103598.23</v>
      </c>
      <c r="BR26" s="121">
        <v>121998.84</v>
      </c>
      <c r="BS26" s="121">
        <v>93327.08</v>
      </c>
      <c r="BT26" s="121">
        <v>103120.16</v>
      </c>
      <c r="BU26" s="121">
        <v>114678.8</v>
      </c>
      <c r="BV26" s="121">
        <v>121703.96</v>
      </c>
      <c r="BW26" s="121">
        <v>152558.76999999999</v>
      </c>
      <c r="BX26" s="121">
        <v>135637.25</v>
      </c>
      <c r="BY26" s="121">
        <v>134836.63</v>
      </c>
      <c r="BZ26" s="121">
        <v>148984.44</v>
      </c>
      <c r="CA26" s="121">
        <v>130194.95</v>
      </c>
      <c r="CB26" s="126">
        <v>123964.76</v>
      </c>
      <c r="CC26" s="121">
        <v>161280.35</v>
      </c>
      <c r="CD26" s="121">
        <v>137350.94</v>
      </c>
      <c r="CE26" s="121">
        <v>160447.92000000001</v>
      </c>
      <c r="CF26" s="121">
        <v>166318.51</v>
      </c>
      <c r="CG26" s="121">
        <v>181797.53</v>
      </c>
      <c r="CH26" s="121">
        <v>172514.05</v>
      </c>
      <c r="CI26" s="121">
        <v>195093.73</v>
      </c>
      <c r="CJ26" s="121">
        <v>213302.14</v>
      </c>
      <c r="CK26" s="121">
        <v>177241.55</v>
      </c>
      <c r="CL26" s="121">
        <v>209552.53</v>
      </c>
      <c r="CM26" s="121">
        <v>213178.64</v>
      </c>
      <c r="CN26" s="121">
        <v>221412.19</v>
      </c>
      <c r="CO26" s="126">
        <v>184124.17333333334</v>
      </c>
      <c r="CP26" s="121">
        <v>205606.78</v>
      </c>
      <c r="CQ26" s="121">
        <v>153039.60999999999</v>
      </c>
      <c r="CR26" s="121">
        <v>228393.02</v>
      </c>
      <c r="CS26" s="121">
        <v>223983.76</v>
      </c>
      <c r="CT26" s="121">
        <v>263074.40999999997</v>
      </c>
      <c r="CU26" s="121">
        <v>265287.49</v>
      </c>
      <c r="CV26" s="121">
        <v>231279.71</v>
      </c>
      <c r="CW26" s="121">
        <v>206745.23</v>
      </c>
      <c r="CX26" s="121">
        <v>174679.5</v>
      </c>
      <c r="CY26" s="121">
        <v>206903.9</v>
      </c>
      <c r="CZ26" s="121">
        <v>159317.89000000001</v>
      </c>
      <c r="DA26" s="121">
        <v>120386.29</v>
      </c>
      <c r="DB26" s="126">
        <v>203224.79916666669</v>
      </c>
      <c r="DC26" s="121">
        <v>183318.62</v>
      </c>
      <c r="DD26" s="121">
        <v>92232.71</v>
      </c>
      <c r="DE26" s="121">
        <v>120529.1</v>
      </c>
      <c r="DF26" s="121">
        <v>94804.27</v>
      </c>
      <c r="DG26" s="121">
        <v>107683.19</v>
      </c>
      <c r="DH26" s="121">
        <v>85079.84</v>
      </c>
      <c r="DI26" s="121">
        <v>97019.01</v>
      </c>
      <c r="DJ26" s="121">
        <f>+$DN26</f>
        <v>125864.87</v>
      </c>
      <c r="DK26" s="126">
        <f t="shared" si="3"/>
        <v>113316.45125000001</v>
      </c>
      <c r="DL26" s="27"/>
      <c r="DM26" t="s">
        <v>36</v>
      </c>
      <c r="DN26" s="22">
        <f>IF(ISERROR(VLOOKUP(DM26,IQBPFRT!$B$1:$N$56,3,0)),0,VLOOKUP(DM26,IQBPFRT!$B$1:$N$56,3,0))</f>
        <v>125864.87</v>
      </c>
    </row>
    <row r="27" spans="1:124" s="13" customFormat="1" ht="15" customHeight="1" thickBot="1" x14ac:dyDescent="0.3">
      <c r="A27" s="82" t="s">
        <v>15</v>
      </c>
      <c r="B27" s="66"/>
      <c r="C27" s="37">
        <v>1901533.7158333333</v>
      </c>
      <c r="D27" s="12">
        <v>1996121.39</v>
      </c>
      <c r="E27" s="12">
        <v>1750100.3</v>
      </c>
      <c r="F27" s="12">
        <v>1960673.0899999999</v>
      </c>
      <c r="G27" s="12">
        <v>2027309.8</v>
      </c>
      <c r="H27" s="12">
        <v>1852309.18</v>
      </c>
      <c r="I27" s="12">
        <v>2149421.44</v>
      </c>
      <c r="J27" s="12">
        <v>2195945.6800000002</v>
      </c>
      <c r="K27" s="12">
        <v>1746209.01</v>
      </c>
      <c r="L27" s="12">
        <v>1959906.77</v>
      </c>
      <c r="M27" s="12">
        <v>1851058.6800000002</v>
      </c>
      <c r="N27" s="12">
        <v>1662516</v>
      </c>
      <c r="O27" s="12">
        <v>1666833.25</v>
      </c>
      <c r="P27" s="37">
        <v>1755050.8449999997</v>
      </c>
      <c r="Q27" s="12">
        <v>1757287.96</v>
      </c>
      <c r="R27" s="12">
        <v>1710377.07</v>
      </c>
      <c r="S27" s="122">
        <v>1917739.8</v>
      </c>
      <c r="T27" s="122">
        <v>1855502.9200000002</v>
      </c>
      <c r="U27" s="122">
        <v>1804371.7</v>
      </c>
      <c r="V27" s="122">
        <v>1816681.4</v>
      </c>
      <c r="W27" s="122">
        <v>1669900.1700000002</v>
      </c>
      <c r="X27" s="122">
        <v>1890058.6199999999</v>
      </c>
      <c r="Y27" s="122">
        <v>1832665.1099999999</v>
      </c>
      <c r="Z27" s="122">
        <v>1759963.8499999999</v>
      </c>
      <c r="AA27" s="122">
        <v>1626186.6500000001</v>
      </c>
      <c r="AB27" s="122">
        <v>1419874.8900000001</v>
      </c>
      <c r="AC27" s="37">
        <v>1885777.2300000002</v>
      </c>
      <c r="AD27" s="122">
        <v>1760076.5599999998</v>
      </c>
      <c r="AE27" s="122">
        <v>1764355.6800000002</v>
      </c>
      <c r="AF27" s="122">
        <v>2048337.36</v>
      </c>
      <c r="AG27" s="122">
        <v>1578024.09</v>
      </c>
      <c r="AH27" s="122">
        <v>1760793.3699999999</v>
      </c>
      <c r="AI27" s="122">
        <v>2029693.49</v>
      </c>
      <c r="AJ27" s="122">
        <v>1848573.6</v>
      </c>
      <c r="AK27" s="122">
        <v>1615563.31</v>
      </c>
      <c r="AL27" s="122">
        <v>2321354.27</v>
      </c>
      <c r="AM27" s="122">
        <v>2218782.85</v>
      </c>
      <c r="AN27" s="122">
        <v>1954213.29</v>
      </c>
      <c r="AO27" s="122">
        <v>1729558.8900000001</v>
      </c>
      <c r="AP27" s="154">
        <v>2289750.7083333335</v>
      </c>
      <c r="AQ27" s="122">
        <v>2102771.2600000002</v>
      </c>
      <c r="AR27" s="122">
        <v>1951662.46</v>
      </c>
      <c r="AS27" s="122">
        <v>2574924.65</v>
      </c>
      <c r="AT27" s="122">
        <v>2641186.17</v>
      </c>
      <c r="AU27" s="122">
        <v>2470843.0299999998</v>
      </c>
      <c r="AV27" s="122">
        <v>2492110.4899999998</v>
      </c>
      <c r="AW27" s="122">
        <v>2593161.85</v>
      </c>
      <c r="AX27" s="122">
        <v>2343585.87</v>
      </c>
      <c r="AY27" s="122">
        <v>2140313.5500000003</v>
      </c>
      <c r="AZ27" s="122">
        <v>2542461.0799999996</v>
      </c>
      <c r="BA27" s="122">
        <v>1940930.26</v>
      </c>
      <c r="BB27" s="122">
        <v>1683057.83</v>
      </c>
      <c r="BC27" s="122">
        <v>2304592.84</v>
      </c>
      <c r="BD27" s="122">
        <v>2049527.1300000001</v>
      </c>
      <c r="BE27" s="122">
        <v>2193090.7199999997</v>
      </c>
      <c r="BF27" s="122">
        <v>2474900.0100000002</v>
      </c>
      <c r="BG27" s="122">
        <v>2546168.5499999998</v>
      </c>
      <c r="BH27" s="122">
        <v>2204191.17</v>
      </c>
      <c r="BI27" s="122">
        <v>2211008.4499999997</v>
      </c>
      <c r="BJ27" s="122">
        <v>2097827.33</v>
      </c>
      <c r="BK27" s="122">
        <v>2218730.9200000004</v>
      </c>
      <c r="BL27" s="122">
        <v>2294396.19</v>
      </c>
      <c r="BM27" s="122">
        <v>1831421.83</v>
      </c>
      <c r="BN27" s="122">
        <v>1821642.3399999999</v>
      </c>
      <c r="BO27" s="37">
        <v>2187291.4566666665</v>
      </c>
      <c r="BP27" s="122">
        <v>2348863.2399999998</v>
      </c>
      <c r="BQ27" s="122">
        <v>2004554.21</v>
      </c>
      <c r="BR27" s="122">
        <v>2323402.0499999998</v>
      </c>
      <c r="BS27" s="122">
        <v>2052004.92</v>
      </c>
      <c r="BT27" s="122">
        <v>1817194.74</v>
      </c>
      <c r="BU27" s="122">
        <v>1995777.28</v>
      </c>
      <c r="BV27" s="122">
        <v>2508477.02</v>
      </c>
      <c r="BW27" s="122">
        <v>2554198.1</v>
      </c>
      <c r="BX27" s="122">
        <v>2678709.9299999997</v>
      </c>
      <c r="BY27" s="122">
        <v>2669883.71</v>
      </c>
      <c r="BZ27" s="122">
        <v>2242445.09</v>
      </c>
      <c r="CA27" s="122">
        <v>2202754.0700000003</v>
      </c>
      <c r="CB27" s="37">
        <v>2283188.6966666668</v>
      </c>
      <c r="CC27" s="122">
        <v>2626888.39</v>
      </c>
      <c r="CD27" s="122">
        <v>2238946.1800000002</v>
      </c>
      <c r="CE27" s="122">
        <v>2792009.91</v>
      </c>
      <c r="CF27" s="122">
        <v>3085726.34</v>
      </c>
      <c r="CG27" s="122">
        <v>2835193.4</v>
      </c>
      <c r="CH27" s="122">
        <v>3169293.9099999997</v>
      </c>
      <c r="CI27" s="122">
        <v>3362329.2899999996</v>
      </c>
      <c r="CJ27" s="122">
        <v>3104425.0500000003</v>
      </c>
      <c r="CK27" s="122">
        <v>3153516.9</v>
      </c>
      <c r="CL27" s="122">
        <v>3097960.6799999997</v>
      </c>
      <c r="CM27" s="122">
        <v>3006236.2800000003</v>
      </c>
      <c r="CN27" s="122">
        <v>2895958.15</v>
      </c>
      <c r="CO27" s="37">
        <v>2947373.706666667</v>
      </c>
      <c r="CP27" s="122">
        <v>3197648.4699999997</v>
      </c>
      <c r="CQ27" s="122">
        <v>2936857.05</v>
      </c>
      <c r="CR27" s="122">
        <v>3979644.14</v>
      </c>
      <c r="CS27" s="122">
        <v>3866078.87</v>
      </c>
      <c r="CT27" s="122">
        <v>3635199.71</v>
      </c>
      <c r="CU27" s="122">
        <v>3832466.0599999996</v>
      </c>
      <c r="CV27" s="122">
        <v>3143313.8200000003</v>
      </c>
      <c r="CW27" s="122">
        <v>3218542.83</v>
      </c>
      <c r="CX27" s="122">
        <v>2795141.97</v>
      </c>
      <c r="CY27" s="122">
        <v>2944675.31</v>
      </c>
      <c r="CZ27" s="122">
        <v>2594631.8800000004</v>
      </c>
      <c r="DA27" s="122">
        <v>2271532.04</v>
      </c>
      <c r="DB27" s="37">
        <v>3201311.0124999997</v>
      </c>
      <c r="DC27" s="122">
        <v>2647162.9900000002</v>
      </c>
      <c r="DD27" s="122">
        <v>2419967.94</v>
      </c>
      <c r="DE27" s="122">
        <v>2757787.19</v>
      </c>
      <c r="DF27" s="122">
        <v>2124511.5299999998</v>
      </c>
      <c r="DG27" s="122">
        <v>2139314.9</v>
      </c>
      <c r="DH27" s="122">
        <v>2258892.6799999997</v>
      </c>
      <c r="DI27" s="122">
        <v>1988845.26</v>
      </c>
      <c r="DJ27" s="122">
        <f>SUM(DJ24:DJ26)</f>
        <v>2419810.94</v>
      </c>
      <c r="DK27" s="37">
        <f t="shared" si="3"/>
        <v>2344536.67875</v>
      </c>
      <c r="DL27" s="27"/>
      <c r="DM27" s="11"/>
      <c r="DN27" s="23"/>
    </row>
    <row r="28" spans="1:124" s="7" customFormat="1" ht="15" customHeight="1" thickTop="1" x14ac:dyDescent="0.25">
      <c r="A28" s="83"/>
      <c r="B28" s="74" t="s">
        <v>8</v>
      </c>
      <c r="C28" s="41">
        <v>9.9999999999999985E-3</v>
      </c>
      <c r="D28" s="6">
        <v>0.01</v>
      </c>
      <c r="E28" s="6">
        <v>0.01</v>
      </c>
      <c r="F28" s="6">
        <v>0.01</v>
      </c>
      <c r="G28" s="6">
        <v>0.01</v>
      </c>
      <c r="H28" s="6">
        <v>0.01</v>
      </c>
      <c r="I28" s="6">
        <v>0.01</v>
      </c>
      <c r="J28" s="6">
        <v>0.01</v>
      </c>
      <c r="K28" s="6">
        <v>0.01</v>
      </c>
      <c r="L28" s="6">
        <v>0.01</v>
      </c>
      <c r="M28" s="6">
        <v>0.01</v>
      </c>
      <c r="N28" s="6">
        <v>0.01</v>
      </c>
      <c r="O28" s="6">
        <v>0.01</v>
      </c>
      <c r="P28" s="41">
        <v>9.9999999999999985E-3</v>
      </c>
      <c r="Q28" s="6">
        <v>0.01</v>
      </c>
      <c r="R28" s="6">
        <v>0.01</v>
      </c>
      <c r="S28" s="118">
        <v>0.01</v>
      </c>
      <c r="T28" s="118">
        <v>0.01</v>
      </c>
      <c r="U28" s="118">
        <v>0.01</v>
      </c>
      <c r="V28" s="118">
        <v>0.01</v>
      </c>
      <c r="W28" s="118">
        <v>0.01</v>
      </c>
      <c r="X28" s="118">
        <v>0.01</v>
      </c>
      <c r="Y28" s="118">
        <v>0.01</v>
      </c>
      <c r="Z28" s="118">
        <v>0.01</v>
      </c>
      <c r="AA28" s="118">
        <v>0.01</v>
      </c>
      <c r="AB28" s="118">
        <v>0.01</v>
      </c>
      <c r="AC28" s="41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51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0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41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41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41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41">
        <v>0</v>
      </c>
      <c r="DC28" s="118">
        <v>0</v>
      </c>
      <c r="DD28" s="118">
        <v>0</v>
      </c>
      <c r="DE28" s="118">
        <v>0</v>
      </c>
      <c r="DF28" s="118">
        <v>0</v>
      </c>
      <c r="DG28" s="118">
        <v>0</v>
      </c>
      <c r="DH28" s="118">
        <v>0</v>
      </c>
      <c r="DI28" s="118">
        <v>0</v>
      </c>
      <c r="DJ28" s="118">
        <f>+$DN28</f>
        <v>0</v>
      </c>
      <c r="DK28" s="41">
        <f t="shared" si="3"/>
        <v>0</v>
      </c>
      <c r="DL28" s="27"/>
      <c r="DM28" t="s">
        <v>35</v>
      </c>
      <c r="DN28" s="22">
        <f>IF(ISERROR(VLOOKUP(DM28,iqbpfrtbs!$B$1:$N$53,3,0)),0,VLOOKUP(DM28,iqbpfrtbs!$B$1:$N$53,3,0))</f>
        <v>0</v>
      </c>
    </row>
    <row r="29" spans="1:124" s="7" customFormat="1" ht="15" customHeight="1" x14ac:dyDescent="0.25">
      <c r="A29" s="84"/>
      <c r="B29" s="71" t="s">
        <v>65</v>
      </c>
      <c r="C29" s="41">
        <v>9.9999999999999985E-3</v>
      </c>
      <c r="D29" s="6">
        <v>0.01</v>
      </c>
      <c r="E29" s="6">
        <v>0.01</v>
      </c>
      <c r="F29" s="6">
        <v>0.01</v>
      </c>
      <c r="G29" s="6">
        <v>0.01</v>
      </c>
      <c r="H29" s="6">
        <v>0.01</v>
      </c>
      <c r="I29" s="6">
        <v>0.01</v>
      </c>
      <c r="J29" s="6">
        <v>0.01</v>
      </c>
      <c r="K29" s="6">
        <v>0.01</v>
      </c>
      <c r="L29" s="6">
        <v>0.01</v>
      </c>
      <c r="M29" s="6">
        <v>0.01</v>
      </c>
      <c r="N29" s="6">
        <v>0.01</v>
      </c>
      <c r="O29" s="6">
        <v>0.01</v>
      </c>
      <c r="P29" s="41">
        <v>9.9999999999999985E-3</v>
      </c>
      <c r="Q29" s="6">
        <v>0.01</v>
      </c>
      <c r="R29" s="6">
        <v>0.01</v>
      </c>
      <c r="S29" s="118">
        <v>0.01</v>
      </c>
      <c r="T29" s="118">
        <v>0.01</v>
      </c>
      <c r="U29" s="118">
        <v>0.01</v>
      </c>
      <c r="V29" s="118">
        <v>0.01</v>
      </c>
      <c r="W29" s="118">
        <v>0.01</v>
      </c>
      <c r="X29" s="118">
        <v>0.01</v>
      </c>
      <c r="Y29" s="118">
        <v>0.01</v>
      </c>
      <c r="Z29" s="118">
        <v>0.01</v>
      </c>
      <c r="AA29" s="118">
        <v>0.01</v>
      </c>
      <c r="AB29" s="118">
        <v>0.01</v>
      </c>
      <c r="AC29" s="125">
        <v>0</v>
      </c>
      <c r="AD29" s="118">
        <v>0</v>
      </c>
      <c r="AE29" s="118">
        <v>0</v>
      </c>
      <c r="AF29" s="118">
        <v>0</v>
      </c>
      <c r="AG29" s="118">
        <v>0</v>
      </c>
      <c r="AH29" s="118">
        <v>0</v>
      </c>
      <c r="AI29" s="118">
        <v>0</v>
      </c>
      <c r="AJ29" s="118">
        <v>0</v>
      </c>
      <c r="AK29" s="118">
        <v>0</v>
      </c>
      <c r="AL29" s="118">
        <v>0</v>
      </c>
      <c r="AM29" s="118">
        <v>0</v>
      </c>
      <c r="AN29" s="118">
        <v>0</v>
      </c>
      <c r="AO29" s="118">
        <v>0</v>
      </c>
      <c r="AP29" s="152">
        <v>0</v>
      </c>
      <c r="AQ29" s="118">
        <v>0</v>
      </c>
      <c r="AR29" s="118">
        <v>0</v>
      </c>
      <c r="AS29" s="118">
        <v>0</v>
      </c>
      <c r="AT29" s="118">
        <v>0</v>
      </c>
      <c r="AU29" s="118">
        <v>0</v>
      </c>
      <c r="AV29" s="118">
        <v>0</v>
      </c>
      <c r="AW29" s="118">
        <v>0</v>
      </c>
      <c r="AX29" s="118">
        <v>0</v>
      </c>
      <c r="AY29" s="118">
        <v>0</v>
      </c>
      <c r="AZ29" s="118">
        <v>0</v>
      </c>
      <c r="BA29" s="118">
        <v>0</v>
      </c>
      <c r="BB29" s="118">
        <v>0</v>
      </c>
      <c r="BC29" s="118">
        <v>0</v>
      </c>
      <c r="BD29" s="118">
        <v>0</v>
      </c>
      <c r="BE29" s="118">
        <v>0</v>
      </c>
      <c r="BF29" s="118">
        <v>0</v>
      </c>
      <c r="BG29" s="118">
        <v>0</v>
      </c>
      <c r="BH29" s="118">
        <v>0</v>
      </c>
      <c r="BI29" s="118">
        <v>0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25">
        <v>0</v>
      </c>
      <c r="BP29" s="118">
        <v>0</v>
      </c>
      <c r="BQ29" s="118">
        <v>0</v>
      </c>
      <c r="BR29" s="118">
        <v>0</v>
      </c>
      <c r="BS29" s="118">
        <v>0</v>
      </c>
      <c r="BT29" s="118">
        <v>0</v>
      </c>
      <c r="BU29" s="118">
        <v>0</v>
      </c>
      <c r="BV29" s="118">
        <v>0</v>
      </c>
      <c r="BW29" s="118">
        <v>0</v>
      </c>
      <c r="BX29" s="118">
        <v>0</v>
      </c>
      <c r="BY29" s="118">
        <v>0</v>
      </c>
      <c r="BZ29" s="118">
        <v>0</v>
      </c>
      <c r="CA29" s="118">
        <v>0</v>
      </c>
      <c r="CB29" s="125">
        <v>0</v>
      </c>
      <c r="CC29" s="118">
        <v>0</v>
      </c>
      <c r="CD29" s="118">
        <v>0</v>
      </c>
      <c r="CE29" s="118">
        <v>0</v>
      </c>
      <c r="CF29" s="118">
        <v>0</v>
      </c>
      <c r="CG29" s="118">
        <v>0</v>
      </c>
      <c r="CH29" s="118">
        <v>0</v>
      </c>
      <c r="CI29" s="118">
        <v>0</v>
      </c>
      <c r="CJ29" s="118">
        <v>0</v>
      </c>
      <c r="CK29" s="118">
        <v>0</v>
      </c>
      <c r="CL29" s="118">
        <v>0</v>
      </c>
      <c r="CM29" s="118">
        <v>0</v>
      </c>
      <c r="CN29" s="118">
        <v>0</v>
      </c>
      <c r="CO29" s="125">
        <v>0</v>
      </c>
      <c r="CP29" s="118">
        <v>0</v>
      </c>
      <c r="CQ29" s="118">
        <v>0</v>
      </c>
      <c r="CR29" s="118">
        <v>0</v>
      </c>
      <c r="CS29" s="118">
        <v>0</v>
      </c>
      <c r="CT29" s="118">
        <v>0</v>
      </c>
      <c r="CU29" s="118">
        <v>0</v>
      </c>
      <c r="CV29" s="118">
        <v>0</v>
      </c>
      <c r="CW29" s="118">
        <v>0</v>
      </c>
      <c r="CX29" s="118">
        <v>0</v>
      </c>
      <c r="CY29" s="118">
        <v>0</v>
      </c>
      <c r="CZ29" s="118">
        <v>0</v>
      </c>
      <c r="DA29" s="118">
        <v>0</v>
      </c>
      <c r="DB29" s="125">
        <v>0</v>
      </c>
      <c r="DC29" s="118">
        <v>0</v>
      </c>
      <c r="DD29" s="118">
        <v>0</v>
      </c>
      <c r="DE29" s="118">
        <v>0</v>
      </c>
      <c r="DF29" s="118">
        <v>0</v>
      </c>
      <c r="DG29" s="118">
        <v>0</v>
      </c>
      <c r="DH29" s="118">
        <v>0</v>
      </c>
      <c r="DI29" s="118">
        <v>0</v>
      </c>
      <c r="DJ29" s="118">
        <f>+$DN29</f>
        <v>0</v>
      </c>
      <c r="DK29" s="125">
        <f t="shared" si="3"/>
        <v>0</v>
      </c>
      <c r="DL29" s="27"/>
      <c r="DM29" t="s">
        <v>33</v>
      </c>
      <c r="DN29" s="22">
        <f>IF(ISERROR(VLOOKUP(DM29,iqbpfrtbs!$B$1:$N$53,3,0)),0,VLOOKUP(DM29,iqbpfrtbs!$B$1:$N$53,3,0))</f>
        <v>0</v>
      </c>
    </row>
    <row r="30" spans="1:124" s="7" customFormat="1" ht="15" customHeight="1" x14ac:dyDescent="0.25">
      <c r="A30" s="84" t="s">
        <v>6</v>
      </c>
      <c r="B30" s="72" t="s">
        <v>7</v>
      </c>
      <c r="C30" s="177">
        <v>1763051.5933333335</v>
      </c>
      <c r="D30" s="6">
        <v>1948395.43</v>
      </c>
      <c r="E30" s="6">
        <v>1677865.53</v>
      </c>
      <c r="F30" s="6">
        <v>1832828.31</v>
      </c>
      <c r="G30" s="6">
        <v>1863552.96</v>
      </c>
      <c r="H30" s="6">
        <v>1851394.63</v>
      </c>
      <c r="I30" s="6">
        <v>1871461.34</v>
      </c>
      <c r="J30" s="6">
        <v>1956566.5</v>
      </c>
      <c r="K30" s="6">
        <v>1769619.21</v>
      </c>
      <c r="L30" s="6">
        <v>1550076.97</v>
      </c>
      <c r="M30" s="6">
        <v>1738131.7</v>
      </c>
      <c r="N30" s="6">
        <v>1524109.74</v>
      </c>
      <c r="O30" s="6">
        <v>1572616.8</v>
      </c>
      <c r="P30" s="177">
        <v>1513082.4658333333</v>
      </c>
      <c r="Q30" s="6">
        <v>1455653.2</v>
      </c>
      <c r="R30" s="6">
        <v>1414772.24</v>
      </c>
      <c r="S30" s="118">
        <v>1524416.24</v>
      </c>
      <c r="T30" s="118">
        <v>1534207.7</v>
      </c>
      <c r="U30" s="118">
        <v>1602471.96</v>
      </c>
      <c r="V30" s="118">
        <v>1619886.69</v>
      </c>
      <c r="W30" s="118">
        <v>1500865.76</v>
      </c>
      <c r="X30" s="118">
        <v>1566973.41</v>
      </c>
      <c r="Y30" s="118">
        <v>1552046.07</v>
      </c>
      <c r="Z30" s="118">
        <v>1546324.69</v>
      </c>
      <c r="AA30" s="118">
        <v>1450828.8</v>
      </c>
      <c r="AB30" s="118">
        <v>1388542.83</v>
      </c>
      <c r="AC30" s="178">
        <v>1668424.1066666667</v>
      </c>
      <c r="AD30" s="118">
        <v>1433998.85</v>
      </c>
      <c r="AE30" s="118">
        <v>1310018.71</v>
      </c>
      <c r="AF30" s="118">
        <v>1618870.16</v>
      </c>
      <c r="AG30" s="118">
        <v>1505888.08</v>
      </c>
      <c r="AH30" s="118">
        <v>1779935.04</v>
      </c>
      <c r="AI30" s="118">
        <v>1856257.61</v>
      </c>
      <c r="AJ30" s="118">
        <v>1611461.77</v>
      </c>
      <c r="AK30" s="118">
        <v>1352194.99</v>
      </c>
      <c r="AL30" s="118">
        <v>1986788.58</v>
      </c>
      <c r="AM30" s="118">
        <v>2075493.12</v>
      </c>
      <c r="AN30" s="118">
        <v>1831353.25</v>
      </c>
      <c r="AO30" s="118">
        <v>1658829.12</v>
      </c>
      <c r="AP30" s="179">
        <f>AVERAGE(AQ30:BB30)</f>
        <v>1984086.3191666668</v>
      </c>
      <c r="AQ30" s="118">
        <f>1936540.79+0</f>
        <v>1936540.79</v>
      </c>
      <c r="AR30" s="118">
        <f>1548786.65+0</f>
        <v>1548786.65</v>
      </c>
      <c r="AS30" s="118">
        <f>1892277.53+20650</f>
        <v>1912927.53</v>
      </c>
      <c r="AT30" s="118">
        <f>1855762.15+53615</f>
        <v>1909377.15</v>
      </c>
      <c r="AU30" s="118">
        <f>2171718.23+56997</f>
        <v>2228715.23</v>
      </c>
      <c r="AV30" s="118">
        <f>2273261.25+67657</f>
        <v>2340918.25</v>
      </c>
      <c r="AW30" s="118">
        <f>2012935.92+87239</f>
        <v>2100174.92</v>
      </c>
      <c r="AX30" s="118">
        <f>1951444.36+132747</f>
        <v>2084191.36</v>
      </c>
      <c r="AY30" s="118">
        <f>1844726.6+100588</f>
        <v>1945314.6</v>
      </c>
      <c r="AZ30" s="118">
        <f>1949006.56+165789</f>
        <v>2114795.56</v>
      </c>
      <c r="BA30" s="118">
        <f>1749869.35+169816</f>
        <v>1919685.35</v>
      </c>
      <c r="BB30" s="118">
        <f>1532590.44+235018</f>
        <v>1767608.44</v>
      </c>
      <c r="BC30" s="180">
        <v>1936522</v>
      </c>
      <c r="BD30" s="180">
        <v>1610260</v>
      </c>
      <c r="BE30" s="180">
        <v>1802792</v>
      </c>
      <c r="BF30" s="180">
        <v>1962218</v>
      </c>
      <c r="BG30" s="180">
        <v>2114609</v>
      </c>
      <c r="BH30" s="180">
        <v>1836145</v>
      </c>
      <c r="BI30" s="180">
        <v>1887836</v>
      </c>
      <c r="BJ30" s="180">
        <v>1713921</v>
      </c>
      <c r="BK30" s="180">
        <v>1872922.82</v>
      </c>
      <c r="BL30" s="180">
        <v>2110499.85</v>
      </c>
      <c r="BM30" s="180">
        <v>1782258.5</v>
      </c>
      <c r="BN30" s="180">
        <v>1823964.14</v>
      </c>
      <c r="BO30" s="178">
        <v>1871162.3591666669</v>
      </c>
      <c r="BP30" s="180">
        <v>2037541.37</v>
      </c>
      <c r="BQ30" s="180">
        <v>1660140.53</v>
      </c>
      <c r="BR30" s="180">
        <v>2110268.4500000002</v>
      </c>
      <c r="BS30" s="180">
        <v>1469493.99</v>
      </c>
      <c r="BT30" s="180">
        <v>1567185.42</v>
      </c>
      <c r="BU30" s="180">
        <v>2030473.49</v>
      </c>
      <c r="BV30" s="180">
        <v>2305145.17</v>
      </c>
      <c r="BW30" s="180">
        <v>2245722.71</v>
      </c>
      <c r="BX30" s="180">
        <v>2282323.58</v>
      </c>
      <c r="BY30" s="180">
        <v>2461257.39</v>
      </c>
      <c r="BZ30" s="180">
        <v>2198978.7599999998</v>
      </c>
      <c r="CA30" s="180">
        <v>2157163.35</v>
      </c>
      <c r="CB30" s="178">
        <v>2043807.8508333333</v>
      </c>
      <c r="CC30" s="180">
        <v>2066564.19</v>
      </c>
      <c r="CD30" s="180">
        <v>1862157.8</v>
      </c>
      <c r="CE30" s="180">
        <v>2653238.9500000002</v>
      </c>
      <c r="CF30" s="180">
        <v>2787419.65</v>
      </c>
      <c r="CG30" s="180">
        <v>2491862.46</v>
      </c>
      <c r="CH30" s="180">
        <v>2602917.88</v>
      </c>
      <c r="CI30" s="180">
        <v>2764347.05</v>
      </c>
      <c r="CJ30" s="180">
        <v>2845301.72</v>
      </c>
      <c r="CK30" s="180">
        <v>2835102.92</v>
      </c>
      <c r="CL30" s="180">
        <v>2929021.76</v>
      </c>
      <c r="CM30" s="180">
        <v>2997607.57</v>
      </c>
      <c r="CN30" s="180">
        <v>2906849.18</v>
      </c>
      <c r="CO30" s="178">
        <v>2645199.2608333328</v>
      </c>
      <c r="CP30" s="180">
        <v>2937655.79</v>
      </c>
      <c r="CQ30" s="180">
        <v>2771396.97</v>
      </c>
      <c r="CR30" s="180">
        <v>3375488.07</v>
      </c>
      <c r="CS30" s="180">
        <v>3204562.2</v>
      </c>
      <c r="CT30" s="180">
        <v>3141102.14</v>
      </c>
      <c r="CU30" s="180">
        <v>2940290.43</v>
      </c>
      <c r="CV30" s="180">
        <v>2698765.76</v>
      </c>
      <c r="CW30" s="180">
        <v>2779727.67</v>
      </c>
      <c r="CX30" s="180">
        <v>2404796.2400000002</v>
      </c>
      <c r="CY30" s="180">
        <v>2379527.9</v>
      </c>
      <c r="CZ30" s="180">
        <v>2097698.61</v>
      </c>
      <c r="DA30" s="180">
        <v>2091207.6</v>
      </c>
      <c r="DB30" s="178">
        <v>2735184.9483333337</v>
      </c>
      <c r="DC30" s="180">
        <v>2178387.27</v>
      </c>
      <c r="DD30" s="180">
        <v>1738981.14</v>
      </c>
      <c r="DE30" s="180">
        <v>2096762.18</v>
      </c>
      <c r="DF30" s="180">
        <v>1782663.43</v>
      </c>
      <c r="DG30" s="180">
        <v>1897163.79</v>
      </c>
      <c r="DH30" s="180">
        <v>1942490.82</v>
      </c>
      <c r="DI30" s="180">
        <v>1765174</v>
      </c>
      <c r="DJ30" s="180">
        <f>+$DN30</f>
        <v>2047942.71</v>
      </c>
      <c r="DK30" s="178">
        <f t="shared" si="3"/>
        <v>1931195.6675</v>
      </c>
      <c r="DL30" s="27"/>
      <c r="DM30" t="s">
        <v>34</v>
      </c>
      <c r="DN30" s="175">
        <f>IF(ISERROR(VLOOKUP(DM30,iqbpfrtbs!$B$1:$N$53,3,0)),0,VLOOKUP(DM30,iqbpfrtbs!$B$1:$N$53,3,0))</f>
        <v>2047942.71</v>
      </c>
    </row>
    <row r="31" spans="1:124" s="7" customFormat="1" ht="15" customHeight="1" x14ac:dyDescent="0.25">
      <c r="A31" s="81"/>
      <c r="B31" s="72" t="s">
        <v>5</v>
      </c>
      <c r="C31" s="4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1">
        <v>0</v>
      </c>
      <c r="Q31" s="6">
        <v>0</v>
      </c>
      <c r="R31" s="6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118">
        <v>0</v>
      </c>
      <c r="AA31" s="118">
        <v>0</v>
      </c>
      <c r="AB31" s="118">
        <v>0</v>
      </c>
      <c r="AC31" s="125">
        <v>0</v>
      </c>
      <c r="AD31" s="118">
        <v>0</v>
      </c>
      <c r="AE31" s="118">
        <v>0</v>
      </c>
      <c r="AF31" s="118">
        <v>0</v>
      </c>
      <c r="AG31" s="118">
        <v>0</v>
      </c>
      <c r="AH31" s="118">
        <v>0</v>
      </c>
      <c r="AI31" s="118">
        <v>0</v>
      </c>
      <c r="AJ31" s="118">
        <v>0</v>
      </c>
      <c r="AK31" s="118">
        <v>0</v>
      </c>
      <c r="AL31" s="118">
        <v>0</v>
      </c>
      <c r="AM31" s="118">
        <v>0</v>
      </c>
      <c r="AN31" s="118">
        <v>0</v>
      </c>
      <c r="AO31" s="118">
        <v>0</v>
      </c>
      <c r="AP31" s="152">
        <v>0</v>
      </c>
      <c r="AQ31" s="118">
        <v>0</v>
      </c>
      <c r="AR31" s="118">
        <v>0</v>
      </c>
      <c r="AS31" s="118">
        <v>0</v>
      </c>
      <c r="AT31" s="118">
        <v>0</v>
      </c>
      <c r="AU31" s="118">
        <v>0</v>
      </c>
      <c r="AV31" s="118">
        <v>0</v>
      </c>
      <c r="AW31" s="118">
        <v>0</v>
      </c>
      <c r="AX31" s="118">
        <v>0</v>
      </c>
      <c r="AY31" s="118">
        <v>0</v>
      </c>
      <c r="AZ31" s="118">
        <v>0</v>
      </c>
      <c r="BA31" s="118">
        <v>0</v>
      </c>
      <c r="BB31" s="118">
        <v>0</v>
      </c>
      <c r="BC31" s="118">
        <v>0</v>
      </c>
      <c r="BD31" s="118">
        <v>0</v>
      </c>
      <c r="BE31" s="118">
        <v>0</v>
      </c>
      <c r="BF31" s="118">
        <v>0</v>
      </c>
      <c r="BG31" s="118">
        <v>0</v>
      </c>
      <c r="BH31" s="118">
        <v>0</v>
      </c>
      <c r="BI31" s="118">
        <v>0</v>
      </c>
      <c r="BJ31" s="118">
        <v>0</v>
      </c>
      <c r="BK31" s="118">
        <v>0</v>
      </c>
      <c r="BL31" s="118">
        <v>0</v>
      </c>
      <c r="BM31" s="118">
        <v>0</v>
      </c>
      <c r="BN31" s="118">
        <v>0</v>
      </c>
      <c r="BO31" s="125">
        <v>0</v>
      </c>
      <c r="BP31" s="118">
        <v>0</v>
      </c>
      <c r="BQ31" s="118">
        <v>0</v>
      </c>
      <c r="BR31" s="118">
        <v>0</v>
      </c>
      <c r="BS31" s="118">
        <v>0</v>
      </c>
      <c r="BT31" s="118">
        <v>0</v>
      </c>
      <c r="BU31" s="118">
        <v>0</v>
      </c>
      <c r="BV31" s="118">
        <v>0</v>
      </c>
      <c r="BW31" s="118">
        <v>0</v>
      </c>
      <c r="BX31" s="118">
        <v>0</v>
      </c>
      <c r="BY31" s="118">
        <v>0</v>
      </c>
      <c r="BZ31" s="118">
        <v>0</v>
      </c>
      <c r="CA31" s="118">
        <v>0</v>
      </c>
      <c r="CB31" s="125">
        <v>0</v>
      </c>
      <c r="CC31" s="118">
        <v>0</v>
      </c>
      <c r="CD31" s="118">
        <v>0</v>
      </c>
      <c r="CE31" s="118">
        <v>0</v>
      </c>
      <c r="CF31" s="118">
        <v>0</v>
      </c>
      <c r="CG31" s="118">
        <v>0</v>
      </c>
      <c r="CH31" s="118">
        <v>0</v>
      </c>
      <c r="CI31" s="118">
        <v>0</v>
      </c>
      <c r="CJ31" s="118">
        <v>0</v>
      </c>
      <c r="CK31" s="118">
        <v>0</v>
      </c>
      <c r="CL31" s="118">
        <v>0</v>
      </c>
      <c r="CM31" s="118">
        <v>0</v>
      </c>
      <c r="CN31" s="118">
        <v>0</v>
      </c>
      <c r="CO31" s="125">
        <v>0</v>
      </c>
      <c r="CP31" s="118">
        <v>0</v>
      </c>
      <c r="CQ31" s="118">
        <v>0</v>
      </c>
      <c r="CR31" s="118">
        <v>0</v>
      </c>
      <c r="CS31" s="118">
        <v>0</v>
      </c>
      <c r="CT31" s="118">
        <v>0</v>
      </c>
      <c r="CU31" s="118">
        <v>0</v>
      </c>
      <c r="CV31" s="118">
        <v>0</v>
      </c>
      <c r="CW31" s="118">
        <v>0</v>
      </c>
      <c r="CX31" s="118">
        <v>0</v>
      </c>
      <c r="CY31" s="118">
        <v>0</v>
      </c>
      <c r="CZ31" s="118">
        <v>0</v>
      </c>
      <c r="DA31" s="118">
        <v>0</v>
      </c>
      <c r="DB31" s="125">
        <v>0</v>
      </c>
      <c r="DC31" s="118">
        <v>0</v>
      </c>
      <c r="DD31" s="118">
        <v>0</v>
      </c>
      <c r="DE31" s="118">
        <v>0</v>
      </c>
      <c r="DF31" s="118">
        <v>0</v>
      </c>
      <c r="DG31" s="118">
        <v>0</v>
      </c>
      <c r="DH31" s="118">
        <v>0</v>
      </c>
      <c r="DI31" s="118">
        <v>0</v>
      </c>
      <c r="DJ31" s="118">
        <f>+$DN31</f>
        <v>0</v>
      </c>
      <c r="DK31" s="125">
        <f t="shared" si="3"/>
        <v>0</v>
      </c>
      <c r="DL31" s="27"/>
      <c r="DM31" t="s">
        <v>32</v>
      </c>
      <c r="DN31" s="22">
        <f>IF(ISERROR(VLOOKUP(DM31,iqbpfrtbs!$B$1:$N$53,3,0)),0,VLOOKUP(DM31,iqbpfrtbs!$B$1:$N$53,3,0))</f>
        <v>0</v>
      </c>
    </row>
    <row r="32" spans="1:124" s="7" customFormat="1" ht="15" customHeight="1" thickBot="1" x14ac:dyDescent="0.3">
      <c r="A32" s="85"/>
      <c r="B32" s="75" t="s">
        <v>13</v>
      </c>
      <c r="C32" s="38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38">
        <v>0</v>
      </c>
      <c r="Q32" s="16">
        <v>0</v>
      </c>
      <c r="R32" s="16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6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53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  <c r="AZ32" s="121">
        <v>0</v>
      </c>
      <c r="BA32" s="121">
        <v>0</v>
      </c>
      <c r="BB32" s="121">
        <v>0</v>
      </c>
      <c r="BC32" s="121">
        <v>0</v>
      </c>
      <c r="BD32" s="121">
        <v>0</v>
      </c>
      <c r="BE32" s="121">
        <v>0</v>
      </c>
      <c r="BF32" s="121">
        <v>0</v>
      </c>
      <c r="BG32" s="121">
        <v>0</v>
      </c>
      <c r="BH32" s="121">
        <v>0</v>
      </c>
      <c r="BI32" s="121">
        <v>0</v>
      </c>
      <c r="BJ32" s="121">
        <v>0</v>
      </c>
      <c r="BK32" s="121">
        <v>0</v>
      </c>
      <c r="BL32" s="121">
        <v>0</v>
      </c>
      <c r="BM32" s="121">
        <v>0</v>
      </c>
      <c r="BN32" s="121">
        <v>0</v>
      </c>
      <c r="BO32" s="126">
        <v>0</v>
      </c>
      <c r="BP32" s="121">
        <v>0</v>
      </c>
      <c r="BQ32" s="121">
        <v>0</v>
      </c>
      <c r="BR32" s="121">
        <v>0</v>
      </c>
      <c r="BS32" s="121">
        <v>0</v>
      </c>
      <c r="BT32" s="121">
        <v>0</v>
      </c>
      <c r="BU32" s="121">
        <v>0</v>
      </c>
      <c r="BV32" s="121">
        <v>0</v>
      </c>
      <c r="BW32" s="121">
        <v>0</v>
      </c>
      <c r="BX32" s="121">
        <v>0</v>
      </c>
      <c r="BY32" s="121">
        <v>0</v>
      </c>
      <c r="BZ32" s="121">
        <v>0</v>
      </c>
      <c r="CA32" s="121">
        <v>0</v>
      </c>
      <c r="CB32" s="126">
        <v>0</v>
      </c>
      <c r="CC32" s="121">
        <v>0</v>
      </c>
      <c r="CD32" s="121">
        <v>0</v>
      </c>
      <c r="CE32" s="121">
        <v>0</v>
      </c>
      <c r="CF32" s="121">
        <v>0</v>
      </c>
      <c r="CG32" s="121">
        <v>0</v>
      </c>
      <c r="CH32" s="121">
        <v>0</v>
      </c>
      <c r="CI32" s="121">
        <v>0</v>
      </c>
      <c r="CJ32" s="121">
        <v>0</v>
      </c>
      <c r="CK32" s="121">
        <v>0</v>
      </c>
      <c r="CL32" s="121">
        <v>0</v>
      </c>
      <c r="CM32" s="121">
        <v>0</v>
      </c>
      <c r="CN32" s="121">
        <v>0</v>
      </c>
      <c r="CO32" s="126">
        <v>0</v>
      </c>
      <c r="CP32" s="121">
        <v>0</v>
      </c>
      <c r="CQ32" s="121">
        <v>0</v>
      </c>
      <c r="CR32" s="121">
        <v>0</v>
      </c>
      <c r="CS32" s="121">
        <v>0</v>
      </c>
      <c r="CT32" s="121">
        <v>0</v>
      </c>
      <c r="CU32" s="121">
        <v>0</v>
      </c>
      <c r="CV32" s="121">
        <v>0</v>
      </c>
      <c r="CW32" s="121">
        <v>0</v>
      </c>
      <c r="CX32" s="121">
        <v>0</v>
      </c>
      <c r="CY32" s="121">
        <v>0</v>
      </c>
      <c r="CZ32" s="121">
        <v>0</v>
      </c>
      <c r="DA32" s="121">
        <v>0</v>
      </c>
      <c r="DB32" s="126">
        <v>0</v>
      </c>
      <c r="DC32" s="121">
        <v>0</v>
      </c>
      <c r="DD32" s="121">
        <v>0</v>
      </c>
      <c r="DE32" s="121">
        <v>0</v>
      </c>
      <c r="DF32" s="121">
        <v>0</v>
      </c>
      <c r="DG32" s="121">
        <v>0</v>
      </c>
      <c r="DH32" s="121">
        <v>0</v>
      </c>
      <c r="DI32" s="121">
        <v>0</v>
      </c>
      <c r="DJ32" s="121">
        <f>+$DN32</f>
        <v>0</v>
      </c>
      <c r="DK32" s="126">
        <f t="shared" si="3"/>
        <v>0</v>
      </c>
      <c r="DL32" s="27"/>
      <c r="DM32" t="s">
        <v>31</v>
      </c>
      <c r="DN32" s="26">
        <f>IF(ISERROR(VLOOKUP(DM32,iqbpfrtbs!$B$1:$N$53,3,0)),0,VLOOKUP(DM32,iqbpfrtbs!$B$1:$N$53,3,0))</f>
        <v>0</v>
      </c>
    </row>
    <row r="33" spans="1:124" s="13" customFormat="1" ht="15" customHeight="1" thickBot="1" x14ac:dyDescent="0.3">
      <c r="A33" s="82" t="s">
        <v>16</v>
      </c>
      <c r="B33" s="66"/>
      <c r="C33" s="37">
        <v>1763051.6133333335</v>
      </c>
      <c r="D33" s="12">
        <v>1948395.45</v>
      </c>
      <c r="E33" s="12">
        <v>1677865.55</v>
      </c>
      <c r="F33" s="12">
        <v>1832828.33</v>
      </c>
      <c r="G33" s="12">
        <v>1863552.98</v>
      </c>
      <c r="H33" s="12">
        <v>1851394.65</v>
      </c>
      <c r="I33" s="12">
        <v>1871461.36</v>
      </c>
      <c r="J33" s="12">
        <v>1956566.52</v>
      </c>
      <c r="K33" s="12">
        <v>1769619.23</v>
      </c>
      <c r="L33" s="12">
        <v>1550076.99</v>
      </c>
      <c r="M33" s="12">
        <v>1738131.72</v>
      </c>
      <c r="N33" s="12">
        <v>1524109.76</v>
      </c>
      <c r="O33" s="12">
        <v>1572616.82</v>
      </c>
      <c r="P33" s="37">
        <v>1513082.4858333331</v>
      </c>
      <c r="Q33" s="12">
        <v>1455653.22</v>
      </c>
      <c r="R33" s="12">
        <v>1414772.26</v>
      </c>
      <c r="S33" s="122">
        <v>1524416.26</v>
      </c>
      <c r="T33" s="122">
        <v>1534207.72</v>
      </c>
      <c r="U33" s="122">
        <v>1602471.98</v>
      </c>
      <c r="V33" s="122">
        <v>1619886.71</v>
      </c>
      <c r="W33" s="122">
        <v>1500865.78</v>
      </c>
      <c r="X33" s="122">
        <v>1566973.43</v>
      </c>
      <c r="Y33" s="122">
        <v>1552046.09</v>
      </c>
      <c r="Z33" s="122">
        <v>1546324.71</v>
      </c>
      <c r="AA33" s="122">
        <v>1450828.82</v>
      </c>
      <c r="AB33" s="122">
        <v>1388542.85</v>
      </c>
      <c r="AC33" s="37">
        <v>1668424.1066666667</v>
      </c>
      <c r="AD33" s="122">
        <v>1433998.85</v>
      </c>
      <c r="AE33" s="122">
        <v>1310018.71</v>
      </c>
      <c r="AF33" s="122">
        <v>1618870.16</v>
      </c>
      <c r="AG33" s="122">
        <v>1505888.08</v>
      </c>
      <c r="AH33" s="122">
        <v>1779935.04</v>
      </c>
      <c r="AI33" s="122">
        <v>1856257.61</v>
      </c>
      <c r="AJ33" s="122">
        <v>1611461.77</v>
      </c>
      <c r="AK33" s="122">
        <v>1352194.99</v>
      </c>
      <c r="AL33" s="122">
        <v>1986788.58</v>
      </c>
      <c r="AM33" s="122">
        <v>2075493.12</v>
      </c>
      <c r="AN33" s="122">
        <v>1831353.25</v>
      </c>
      <c r="AO33" s="122">
        <v>1658829.12</v>
      </c>
      <c r="AP33" s="155">
        <f t="shared" ref="AP33:BM33" si="4">SUM(AP28:AP32)</f>
        <v>1984086.3191666668</v>
      </c>
      <c r="AQ33" s="122">
        <f t="shared" si="4"/>
        <v>1936540.79</v>
      </c>
      <c r="AR33" s="122">
        <f t="shared" si="4"/>
        <v>1548786.65</v>
      </c>
      <c r="AS33" s="122">
        <f t="shared" si="4"/>
        <v>1912927.53</v>
      </c>
      <c r="AT33" s="122">
        <f t="shared" si="4"/>
        <v>1909377.15</v>
      </c>
      <c r="AU33" s="122">
        <f t="shared" si="4"/>
        <v>2228715.23</v>
      </c>
      <c r="AV33" s="122">
        <f t="shared" si="4"/>
        <v>2340918.25</v>
      </c>
      <c r="AW33" s="122">
        <f t="shared" si="4"/>
        <v>2100174.92</v>
      </c>
      <c r="AX33" s="122">
        <f t="shared" si="4"/>
        <v>2084191.36</v>
      </c>
      <c r="AY33" s="122">
        <f t="shared" si="4"/>
        <v>1945314.6</v>
      </c>
      <c r="AZ33" s="122">
        <f t="shared" si="4"/>
        <v>2114795.56</v>
      </c>
      <c r="BA33" s="122">
        <f t="shared" si="4"/>
        <v>1919685.35</v>
      </c>
      <c r="BB33" s="122">
        <f t="shared" si="4"/>
        <v>1767608.44</v>
      </c>
      <c r="BC33" s="122">
        <f t="shared" si="4"/>
        <v>1936522</v>
      </c>
      <c r="BD33" s="122">
        <f t="shared" si="4"/>
        <v>1610260</v>
      </c>
      <c r="BE33" s="122">
        <f t="shared" si="4"/>
        <v>1802792</v>
      </c>
      <c r="BF33" s="122">
        <f t="shared" si="4"/>
        <v>1962218</v>
      </c>
      <c r="BG33" s="122">
        <f t="shared" si="4"/>
        <v>2114609</v>
      </c>
      <c r="BH33" s="122">
        <f t="shared" si="4"/>
        <v>1836145</v>
      </c>
      <c r="BI33" s="122">
        <f t="shared" si="4"/>
        <v>1887836</v>
      </c>
      <c r="BJ33" s="122">
        <f t="shared" si="4"/>
        <v>1713921</v>
      </c>
      <c r="BK33" s="122">
        <f t="shared" si="4"/>
        <v>1872922.82</v>
      </c>
      <c r="BL33" s="122">
        <f t="shared" si="4"/>
        <v>2110499.85</v>
      </c>
      <c r="BM33" s="122">
        <f t="shared" si="4"/>
        <v>1782258.5</v>
      </c>
      <c r="BN33" s="122">
        <v>1823964.14</v>
      </c>
      <c r="BO33" s="37">
        <v>1871162.3591666669</v>
      </c>
      <c r="BP33" s="122">
        <v>2037541.37</v>
      </c>
      <c r="BQ33" s="122">
        <v>1660140.53</v>
      </c>
      <c r="BR33" s="122">
        <v>2110268.4500000002</v>
      </c>
      <c r="BS33" s="122">
        <v>1469493.99</v>
      </c>
      <c r="BT33" s="122">
        <v>1567185.42</v>
      </c>
      <c r="BU33" s="122">
        <v>2030473.49</v>
      </c>
      <c r="BV33" s="122">
        <v>2305145.17</v>
      </c>
      <c r="BW33" s="122">
        <v>2245722.71</v>
      </c>
      <c r="BX33" s="122">
        <v>2282323.58</v>
      </c>
      <c r="BY33" s="122">
        <v>2461257.39</v>
      </c>
      <c r="BZ33" s="122">
        <v>2198978.7599999998</v>
      </c>
      <c r="CA33" s="122">
        <v>2157163.35</v>
      </c>
      <c r="CB33" s="37">
        <v>2043807.8508333333</v>
      </c>
      <c r="CC33" s="122">
        <v>2066564.19</v>
      </c>
      <c r="CD33" s="122">
        <v>1862157.8</v>
      </c>
      <c r="CE33" s="122">
        <v>2653238.9500000002</v>
      </c>
      <c r="CF33" s="122">
        <v>2787419.65</v>
      </c>
      <c r="CG33" s="122">
        <v>2491862.46</v>
      </c>
      <c r="CH33" s="122">
        <v>2602917.88</v>
      </c>
      <c r="CI33" s="122">
        <v>2764347.05</v>
      </c>
      <c r="CJ33" s="122">
        <v>2845301.72</v>
      </c>
      <c r="CK33" s="122">
        <v>2835102.92</v>
      </c>
      <c r="CL33" s="122">
        <v>2929021.76</v>
      </c>
      <c r="CM33" s="122">
        <v>2997607.57</v>
      </c>
      <c r="CN33" s="122">
        <v>2906849.18</v>
      </c>
      <c r="CO33" s="37">
        <v>2645199.2608333328</v>
      </c>
      <c r="CP33" s="122">
        <v>2937655.79</v>
      </c>
      <c r="CQ33" s="122">
        <v>2771396.97</v>
      </c>
      <c r="CR33" s="122">
        <v>3375488.07</v>
      </c>
      <c r="CS33" s="122">
        <v>3204562.2</v>
      </c>
      <c r="CT33" s="122">
        <v>3141102.14</v>
      </c>
      <c r="CU33" s="122">
        <v>2940290.43</v>
      </c>
      <c r="CV33" s="122">
        <v>2698765.76</v>
      </c>
      <c r="CW33" s="122">
        <v>2779727.67</v>
      </c>
      <c r="CX33" s="122">
        <v>2404796.2400000002</v>
      </c>
      <c r="CY33" s="122">
        <v>2379527.9</v>
      </c>
      <c r="CZ33" s="122">
        <v>2097698.61</v>
      </c>
      <c r="DA33" s="122">
        <v>2091207.6</v>
      </c>
      <c r="DB33" s="37">
        <v>2735184.9483333337</v>
      </c>
      <c r="DC33" s="122">
        <v>2178387.27</v>
      </c>
      <c r="DD33" s="122">
        <v>1738981.14</v>
      </c>
      <c r="DE33" s="122">
        <v>2096762.18</v>
      </c>
      <c r="DF33" s="122">
        <v>1782663.43</v>
      </c>
      <c r="DG33" s="122">
        <v>1897163.79</v>
      </c>
      <c r="DH33" s="122">
        <v>1942490.82</v>
      </c>
      <c r="DI33" s="122">
        <v>1765174</v>
      </c>
      <c r="DJ33" s="122">
        <f>SUM(DJ28:DJ32)</f>
        <v>2047942.71</v>
      </c>
      <c r="DK33" s="37">
        <f t="shared" si="3"/>
        <v>1931195.6675</v>
      </c>
      <c r="DL33" s="27"/>
      <c r="DM33" s="11"/>
      <c r="DN33" s="23"/>
    </row>
    <row r="34" spans="1:124" s="7" customFormat="1" ht="15" customHeight="1" thickTop="1" x14ac:dyDescent="0.25">
      <c r="A34" s="84"/>
      <c r="B34" s="71" t="s">
        <v>9</v>
      </c>
      <c r="C34" s="41">
        <v>324622.42249999993</v>
      </c>
      <c r="D34" s="6">
        <v>284840.14</v>
      </c>
      <c r="E34" s="6">
        <v>272794.77</v>
      </c>
      <c r="F34" s="6">
        <v>364882.6</v>
      </c>
      <c r="G34" s="6">
        <v>390208.91</v>
      </c>
      <c r="H34" s="6">
        <v>380589.78</v>
      </c>
      <c r="I34" s="6">
        <v>371970.71</v>
      </c>
      <c r="J34" s="6">
        <v>365688.39</v>
      </c>
      <c r="K34" s="6">
        <v>300212.21999999997</v>
      </c>
      <c r="L34" s="6">
        <v>309923.38</v>
      </c>
      <c r="M34" s="6">
        <v>306801.96999999997</v>
      </c>
      <c r="N34" s="6">
        <v>265757.39</v>
      </c>
      <c r="O34" s="6">
        <v>281798.81</v>
      </c>
      <c r="P34" s="41">
        <v>303154.935</v>
      </c>
      <c r="Q34" s="6">
        <v>274401.73</v>
      </c>
      <c r="R34" s="6">
        <v>305237.12</v>
      </c>
      <c r="S34" s="118">
        <v>324981.65999999997</v>
      </c>
      <c r="T34" s="118">
        <v>358546.96</v>
      </c>
      <c r="U34" s="118">
        <v>341485.87</v>
      </c>
      <c r="V34" s="118">
        <v>343480.32000000001</v>
      </c>
      <c r="W34" s="118">
        <v>261719.87</v>
      </c>
      <c r="X34" s="118">
        <v>350957.02</v>
      </c>
      <c r="Y34" s="118">
        <v>335646.92</v>
      </c>
      <c r="Z34" s="118">
        <v>316854.33</v>
      </c>
      <c r="AA34" s="118">
        <v>190932.26</v>
      </c>
      <c r="AB34" s="118">
        <v>233615.16</v>
      </c>
      <c r="AC34" s="41">
        <v>283387.4891666667</v>
      </c>
      <c r="AD34" s="118">
        <v>250286.07999999999</v>
      </c>
      <c r="AE34" s="118">
        <v>242915.85</v>
      </c>
      <c r="AF34" s="118">
        <v>305671.67999999999</v>
      </c>
      <c r="AG34" s="118">
        <v>352067.89</v>
      </c>
      <c r="AH34" s="118">
        <v>381897.29</v>
      </c>
      <c r="AI34" s="118">
        <v>299022.88</v>
      </c>
      <c r="AJ34" s="118">
        <v>262701.27</v>
      </c>
      <c r="AK34" s="118">
        <v>239198.18</v>
      </c>
      <c r="AL34" s="118">
        <v>362356.77</v>
      </c>
      <c r="AM34" s="118">
        <v>274306.7</v>
      </c>
      <c r="AN34" s="118">
        <v>229936.47</v>
      </c>
      <c r="AO34" s="118">
        <v>200288.81</v>
      </c>
      <c r="AP34" s="151">
        <v>362689.63833333337</v>
      </c>
      <c r="AQ34" s="118">
        <v>315149.84000000003</v>
      </c>
      <c r="AR34" s="118">
        <v>328673.15000000002</v>
      </c>
      <c r="AS34" s="118">
        <v>410051.49</v>
      </c>
      <c r="AT34" s="118">
        <v>424491.46</v>
      </c>
      <c r="AU34" s="118">
        <v>476504.27</v>
      </c>
      <c r="AV34" s="118">
        <v>473842.67</v>
      </c>
      <c r="AW34" s="118">
        <v>414533.56</v>
      </c>
      <c r="AX34" s="118">
        <v>369837.91</v>
      </c>
      <c r="AY34" s="118">
        <v>342854.61</v>
      </c>
      <c r="AZ34" s="118">
        <v>357903.91</v>
      </c>
      <c r="BA34" s="118">
        <v>213464.35</v>
      </c>
      <c r="BB34" s="118">
        <v>224968.44</v>
      </c>
      <c r="BC34" s="118">
        <v>275006.01</v>
      </c>
      <c r="BD34" s="118">
        <v>248514.18</v>
      </c>
      <c r="BE34" s="118">
        <v>290894.09000000003</v>
      </c>
      <c r="BF34" s="118">
        <v>354599.48</v>
      </c>
      <c r="BG34" s="118">
        <v>328990.06</v>
      </c>
      <c r="BH34" s="118">
        <v>281003.74</v>
      </c>
      <c r="BI34" s="118">
        <v>283479.58</v>
      </c>
      <c r="BJ34" s="118">
        <v>267694.56</v>
      </c>
      <c r="BK34" s="118">
        <v>275940.38</v>
      </c>
      <c r="BL34" s="118">
        <v>280448.48</v>
      </c>
      <c r="BM34" s="118">
        <v>235420.24</v>
      </c>
      <c r="BN34" s="118">
        <v>186539.08</v>
      </c>
      <c r="BO34" s="41">
        <v>275710.8233333333</v>
      </c>
      <c r="BP34" s="118">
        <v>301287.36</v>
      </c>
      <c r="BQ34" s="118">
        <v>288355.53000000003</v>
      </c>
      <c r="BR34" s="118">
        <v>300852.65999999997</v>
      </c>
      <c r="BS34" s="118">
        <v>404329.73</v>
      </c>
      <c r="BT34" s="118">
        <v>440335.91</v>
      </c>
      <c r="BU34" s="118">
        <v>392590.89</v>
      </c>
      <c r="BV34" s="118">
        <v>380266.15</v>
      </c>
      <c r="BW34" s="118">
        <v>425132.05</v>
      </c>
      <c r="BX34" s="118">
        <v>557426.87</v>
      </c>
      <c r="BY34" s="118">
        <v>502070.91</v>
      </c>
      <c r="BZ34" s="118">
        <v>393008.92</v>
      </c>
      <c r="CA34" s="118">
        <v>359605.69</v>
      </c>
      <c r="CB34" s="41">
        <v>395438.5558333334</v>
      </c>
      <c r="CC34" s="118">
        <v>356839.7</v>
      </c>
      <c r="CD34" s="118">
        <v>373171.25</v>
      </c>
      <c r="CE34" s="118">
        <v>544887.92000000004</v>
      </c>
      <c r="CF34" s="118">
        <v>603726.23</v>
      </c>
      <c r="CG34" s="118">
        <v>462428.93</v>
      </c>
      <c r="CH34" s="118">
        <v>583113.23</v>
      </c>
      <c r="CI34" s="118">
        <v>405374.71999999997</v>
      </c>
      <c r="CJ34" s="118">
        <v>464954.34</v>
      </c>
      <c r="CK34" s="118">
        <v>511072.93</v>
      </c>
      <c r="CL34" s="118">
        <v>427453.53</v>
      </c>
      <c r="CM34" s="118">
        <v>406194.71</v>
      </c>
      <c r="CN34" s="118">
        <v>299811.15000000002</v>
      </c>
      <c r="CO34" s="41">
        <v>453252.38666666672</v>
      </c>
      <c r="CP34" s="118">
        <v>556502.52</v>
      </c>
      <c r="CQ34" s="118">
        <v>515667.11</v>
      </c>
      <c r="CR34" s="118">
        <v>793971.21</v>
      </c>
      <c r="CS34" s="118">
        <v>679508.78</v>
      </c>
      <c r="CT34" s="118">
        <v>675884.71</v>
      </c>
      <c r="CU34" s="118">
        <v>704255.48</v>
      </c>
      <c r="CV34" s="118">
        <v>496247.35</v>
      </c>
      <c r="CW34" s="118">
        <v>472014.24</v>
      </c>
      <c r="CX34" s="118">
        <v>466077.71</v>
      </c>
      <c r="CY34" s="118">
        <v>443754.89</v>
      </c>
      <c r="CZ34" s="118">
        <v>369248.59</v>
      </c>
      <c r="DA34" s="118">
        <v>279885.2</v>
      </c>
      <c r="DB34" s="41">
        <v>537751.48250000004</v>
      </c>
      <c r="DC34" s="118">
        <v>398023.72</v>
      </c>
      <c r="DD34" s="118">
        <v>439369.03</v>
      </c>
      <c r="DE34" s="118">
        <v>536308.86</v>
      </c>
      <c r="DF34" s="118">
        <v>431818.64</v>
      </c>
      <c r="DG34" s="118">
        <v>503973.29</v>
      </c>
      <c r="DH34" s="118">
        <v>457126.94</v>
      </c>
      <c r="DI34" s="118">
        <v>344451.42</v>
      </c>
      <c r="DJ34" s="118">
        <f>+$DN34</f>
        <v>420032.45</v>
      </c>
      <c r="DK34" s="41">
        <f t="shared" si="3"/>
        <v>441388.04375000001</v>
      </c>
      <c r="DL34" s="27"/>
      <c r="DM34" t="s">
        <v>28</v>
      </c>
      <c r="DN34" s="22">
        <f>IF(ISERROR(VLOOKUP(DM34,IQBPFRT!$B$1:$N$56,3,0)),0,VLOOKUP(DM34,IQBPFRT!$B$1:$N$56,3,0))</f>
        <v>420032.45</v>
      </c>
    </row>
    <row r="35" spans="1:124" s="7" customFormat="1" ht="15" customHeight="1" x14ac:dyDescent="0.25">
      <c r="A35" s="84" t="s">
        <v>10</v>
      </c>
      <c r="B35" s="72" t="s">
        <v>11</v>
      </c>
      <c r="C35" s="41">
        <v>375422.78750000003</v>
      </c>
      <c r="D35" s="6">
        <v>323986.09000000003</v>
      </c>
      <c r="E35" s="6">
        <v>333577.90999999997</v>
      </c>
      <c r="F35" s="6">
        <v>306217.75</v>
      </c>
      <c r="G35" s="6">
        <v>353669.62</v>
      </c>
      <c r="H35" s="6">
        <v>500259.45</v>
      </c>
      <c r="I35" s="6">
        <v>431233.98</v>
      </c>
      <c r="J35" s="6">
        <v>471903.6</v>
      </c>
      <c r="K35" s="6">
        <v>375578.61</v>
      </c>
      <c r="L35" s="6">
        <v>377261.53</v>
      </c>
      <c r="M35" s="6">
        <v>380300.36</v>
      </c>
      <c r="N35" s="6">
        <v>349181.55</v>
      </c>
      <c r="O35" s="6">
        <v>301903</v>
      </c>
      <c r="P35" s="41">
        <v>333137.37666666665</v>
      </c>
      <c r="Q35" s="6">
        <v>300384.2</v>
      </c>
      <c r="R35" s="6">
        <v>293012.03999999998</v>
      </c>
      <c r="S35" s="118">
        <v>428119.61</v>
      </c>
      <c r="T35" s="118">
        <v>408258.16</v>
      </c>
      <c r="U35" s="118">
        <v>248111.04</v>
      </c>
      <c r="V35" s="118">
        <v>454166.08</v>
      </c>
      <c r="W35" s="118">
        <v>348567.2</v>
      </c>
      <c r="X35" s="118">
        <v>366609.46</v>
      </c>
      <c r="Y35" s="118">
        <v>252349</v>
      </c>
      <c r="Z35" s="118">
        <v>342389.36</v>
      </c>
      <c r="AA35" s="118">
        <v>353952.98</v>
      </c>
      <c r="AB35" s="118">
        <v>201729.39</v>
      </c>
      <c r="AC35" s="125">
        <v>337494.83</v>
      </c>
      <c r="AD35" s="118">
        <v>209899.08</v>
      </c>
      <c r="AE35" s="118">
        <v>256234.69</v>
      </c>
      <c r="AF35" s="118">
        <v>450086.26</v>
      </c>
      <c r="AG35" s="118">
        <v>428427.8</v>
      </c>
      <c r="AH35" s="118">
        <v>460862.5</v>
      </c>
      <c r="AI35" s="118">
        <v>470004.53</v>
      </c>
      <c r="AJ35" s="118">
        <v>385574.55</v>
      </c>
      <c r="AK35" s="118">
        <v>296153.11</v>
      </c>
      <c r="AL35" s="118">
        <v>246111.08</v>
      </c>
      <c r="AM35" s="118">
        <v>305099.67</v>
      </c>
      <c r="AN35" s="118">
        <v>304729.18</v>
      </c>
      <c r="AO35" s="118">
        <v>236755.51</v>
      </c>
      <c r="AP35" s="152">
        <v>409163.79499999998</v>
      </c>
      <c r="AQ35" s="118">
        <v>311140</v>
      </c>
      <c r="AR35" s="118">
        <v>345708.42</v>
      </c>
      <c r="AS35" s="118">
        <v>467326.78</v>
      </c>
      <c r="AT35" s="118">
        <v>432818.53</v>
      </c>
      <c r="AU35" s="118">
        <v>428548.09</v>
      </c>
      <c r="AV35" s="118">
        <v>555830.01</v>
      </c>
      <c r="AW35" s="118">
        <v>619767</v>
      </c>
      <c r="AX35" s="118">
        <v>471721.96</v>
      </c>
      <c r="AY35" s="118">
        <v>365383.91</v>
      </c>
      <c r="AZ35" s="118">
        <v>309955.05</v>
      </c>
      <c r="BA35" s="118">
        <v>331979.78999999998</v>
      </c>
      <c r="BB35" s="118">
        <v>269786</v>
      </c>
      <c r="BC35" s="118">
        <v>355629.4</v>
      </c>
      <c r="BD35" s="118">
        <v>423700.52</v>
      </c>
      <c r="BE35" s="118">
        <v>433847.07</v>
      </c>
      <c r="BF35" s="118">
        <v>419929.29</v>
      </c>
      <c r="BG35" s="118">
        <v>383668.57</v>
      </c>
      <c r="BH35" s="118">
        <v>273935.52</v>
      </c>
      <c r="BI35" s="118">
        <v>388306.84</v>
      </c>
      <c r="BJ35" s="118">
        <v>316355.11</v>
      </c>
      <c r="BK35" s="118">
        <v>299817.53999999998</v>
      </c>
      <c r="BL35" s="118">
        <v>280437.12</v>
      </c>
      <c r="BM35" s="118">
        <v>252282.3</v>
      </c>
      <c r="BN35" s="118">
        <v>267851.61</v>
      </c>
      <c r="BO35" s="125">
        <v>341313.40749999997</v>
      </c>
      <c r="BP35" s="118">
        <v>280353.38</v>
      </c>
      <c r="BQ35" s="118">
        <v>395566.36</v>
      </c>
      <c r="BR35" s="118">
        <v>544150.30000000005</v>
      </c>
      <c r="BS35" s="118">
        <v>600420.39</v>
      </c>
      <c r="BT35" s="118">
        <v>429478.46</v>
      </c>
      <c r="BU35" s="118">
        <v>421431.97</v>
      </c>
      <c r="BV35" s="118">
        <v>468223.75</v>
      </c>
      <c r="BW35" s="118">
        <v>520797.93</v>
      </c>
      <c r="BX35" s="118">
        <v>386420</v>
      </c>
      <c r="BY35" s="118">
        <v>422977.76</v>
      </c>
      <c r="BZ35" s="118">
        <v>379456.69</v>
      </c>
      <c r="CA35" s="118">
        <v>489663.58</v>
      </c>
      <c r="CB35" s="125">
        <v>444911.71416666679</v>
      </c>
      <c r="CC35" s="118">
        <v>536813.93999999994</v>
      </c>
      <c r="CD35" s="118">
        <v>582084.36</v>
      </c>
      <c r="CE35" s="118">
        <v>559859.91</v>
      </c>
      <c r="CF35" s="118">
        <v>422814.14</v>
      </c>
      <c r="CG35" s="118">
        <v>387300.12</v>
      </c>
      <c r="CH35" s="118">
        <v>537667.27</v>
      </c>
      <c r="CI35" s="118">
        <v>520650.74</v>
      </c>
      <c r="CJ35" s="118">
        <v>741853.87</v>
      </c>
      <c r="CK35" s="118">
        <v>905149.63</v>
      </c>
      <c r="CL35" s="118">
        <v>686806.53</v>
      </c>
      <c r="CM35" s="118">
        <v>507660.24</v>
      </c>
      <c r="CN35" s="118">
        <v>442685.49</v>
      </c>
      <c r="CO35" s="125">
        <v>569278.85333333339</v>
      </c>
      <c r="CP35" s="118">
        <v>579858.39</v>
      </c>
      <c r="CQ35" s="118">
        <v>767341.55</v>
      </c>
      <c r="CR35" s="118">
        <v>885905.18</v>
      </c>
      <c r="CS35" s="118">
        <v>750390.68</v>
      </c>
      <c r="CT35" s="118">
        <v>952838.51</v>
      </c>
      <c r="CU35" s="118">
        <v>801537.37</v>
      </c>
      <c r="CV35" s="118">
        <v>660546.52</v>
      </c>
      <c r="CW35" s="118">
        <v>311977.02</v>
      </c>
      <c r="CX35" s="118">
        <v>225293.57</v>
      </c>
      <c r="CY35" s="118">
        <v>348888.88</v>
      </c>
      <c r="CZ35" s="118">
        <v>327102.89</v>
      </c>
      <c r="DA35" s="118">
        <v>317682.49</v>
      </c>
      <c r="DB35" s="125">
        <v>577446.9208333334</v>
      </c>
      <c r="DC35" s="118">
        <v>513128.69</v>
      </c>
      <c r="DD35" s="118">
        <v>551513.73</v>
      </c>
      <c r="DE35" s="118">
        <v>592094.52</v>
      </c>
      <c r="DF35" s="118">
        <v>456822.15</v>
      </c>
      <c r="DG35" s="118">
        <v>505562.79</v>
      </c>
      <c r="DH35" s="118">
        <v>487609.45</v>
      </c>
      <c r="DI35" s="118">
        <v>439345.36</v>
      </c>
      <c r="DJ35" s="118">
        <f>+$DN35</f>
        <v>227622.84</v>
      </c>
      <c r="DK35" s="125">
        <f t="shared" si="3"/>
        <v>471712.44124999997</v>
      </c>
      <c r="DL35" s="27"/>
      <c r="DM35" t="s">
        <v>29</v>
      </c>
      <c r="DN35" s="22">
        <f>IF(ISERROR(VLOOKUP(DM35,IQBPFRT!$B$1:$N$56,3,0)),0,VLOOKUP(DM35,IQBPFRT!$B$1:$N$56,3,0))</f>
        <v>227622.84</v>
      </c>
    </row>
    <row r="36" spans="1:124" s="7" customFormat="1" ht="15" customHeight="1" thickBot="1" x14ac:dyDescent="0.3">
      <c r="A36" s="81"/>
      <c r="B36" s="72" t="s">
        <v>12</v>
      </c>
      <c r="C36" s="38">
        <v>91571.436666666661</v>
      </c>
      <c r="D36" s="6">
        <v>104835.95</v>
      </c>
      <c r="E36" s="6">
        <v>94767.11</v>
      </c>
      <c r="F36" s="6">
        <v>117119.37</v>
      </c>
      <c r="G36" s="6">
        <v>108606.17</v>
      </c>
      <c r="H36" s="6">
        <v>97911.58</v>
      </c>
      <c r="I36" s="6">
        <v>97788.63</v>
      </c>
      <c r="J36" s="6">
        <v>92964.81</v>
      </c>
      <c r="K36" s="6">
        <v>91324.99</v>
      </c>
      <c r="L36" s="6">
        <v>86274.95</v>
      </c>
      <c r="M36" s="6">
        <v>84390.14</v>
      </c>
      <c r="N36" s="6">
        <v>56483.48</v>
      </c>
      <c r="O36" s="6">
        <v>66390.06</v>
      </c>
      <c r="P36" s="38">
        <v>72251.239999999991</v>
      </c>
      <c r="Q36" s="6">
        <v>75959.289999999994</v>
      </c>
      <c r="R36" s="6">
        <v>78051.7</v>
      </c>
      <c r="S36" s="118">
        <v>91068.65</v>
      </c>
      <c r="T36" s="118">
        <v>65165.55</v>
      </c>
      <c r="U36" s="118">
        <v>79603.679999999993</v>
      </c>
      <c r="V36" s="118">
        <v>85050.42</v>
      </c>
      <c r="W36" s="118">
        <v>68820.02</v>
      </c>
      <c r="X36" s="118">
        <v>76932.25</v>
      </c>
      <c r="Y36" s="118">
        <v>71097.789999999994</v>
      </c>
      <c r="Z36" s="118">
        <v>70395.45</v>
      </c>
      <c r="AA36" s="118">
        <v>48249.46</v>
      </c>
      <c r="AB36" s="118">
        <v>56620.62</v>
      </c>
      <c r="AC36" s="126">
        <v>75589.15416666666</v>
      </c>
      <c r="AD36" s="118">
        <v>71825.03</v>
      </c>
      <c r="AE36" s="118">
        <v>81848.84</v>
      </c>
      <c r="AF36" s="118">
        <v>88323.32</v>
      </c>
      <c r="AG36" s="118">
        <v>79651.320000000007</v>
      </c>
      <c r="AH36" s="118">
        <v>72629.679999999993</v>
      </c>
      <c r="AI36" s="118">
        <v>62760.480000000003</v>
      </c>
      <c r="AJ36" s="118">
        <v>65422.62</v>
      </c>
      <c r="AK36" s="118">
        <v>49480.44</v>
      </c>
      <c r="AL36" s="118">
        <v>82433.55</v>
      </c>
      <c r="AM36" s="118">
        <v>94281.18</v>
      </c>
      <c r="AN36" s="118">
        <v>84686.21</v>
      </c>
      <c r="AO36" s="118">
        <v>73727.179999999993</v>
      </c>
      <c r="AP36" s="153">
        <v>77198.823333333334</v>
      </c>
      <c r="AQ36" s="118">
        <v>83799.100000000006</v>
      </c>
      <c r="AR36" s="118">
        <v>79648.77</v>
      </c>
      <c r="AS36" s="118">
        <v>85196.65</v>
      </c>
      <c r="AT36" s="118">
        <v>108787.2</v>
      </c>
      <c r="AU36" s="118">
        <v>103649.19</v>
      </c>
      <c r="AV36" s="118">
        <v>84333.75</v>
      </c>
      <c r="AW36" s="118">
        <v>56711.360000000001</v>
      </c>
      <c r="AX36" s="118">
        <v>59675.81</v>
      </c>
      <c r="AY36" s="118">
        <v>65354.05</v>
      </c>
      <c r="AZ36" s="118">
        <v>77939.56</v>
      </c>
      <c r="BA36" s="118">
        <v>61517.91</v>
      </c>
      <c r="BB36" s="118">
        <v>59772.53</v>
      </c>
      <c r="BC36" s="118">
        <v>60098.22</v>
      </c>
      <c r="BD36" s="118">
        <v>62982.91</v>
      </c>
      <c r="BE36" s="118">
        <v>78032.789999999994</v>
      </c>
      <c r="BF36" s="118">
        <v>78725.62</v>
      </c>
      <c r="BG36" s="118">
        <v>77053.83</v>
      </c>
      <c r="BH36" s="118">
        <v>96257.63</v>
      </c>
      <c r="BI36" s="118">
        <v>87594.77</v>
      </c>
      <c r="BJ36" s="118">
        <v>75421.070000000007</v>
      </c>
      <c r="BK36" s="118">
        <v>72833.67</v>
      </c>
      <c r="BL36" s="118">
        <v>80432.55</v>
      </c>
      <c r="BM36" s="118">
        <v>58751.49</v>
      </c>
      <c r="BN36" s="118">
        <v>44798.61</v>
      </c>
      <c r="BO36" s="126">
        <v>72748.596666666679</v>
      </c>
      <c r="BP36" s="118">
        <v>63865.35</v>
      </c>
      <c r="BQ36" s="118">
        <v>61337.48</v>
      </c>
      <c r="BR36" s="118">
        <v>64685</v>
      </c>
      <c r="BS36" s="118">
        <v>58153.01</v>
      </c>
      <c r="BT36" s="118">
        <v>53992.43</v>
      </c>
      <c r="BU36" s="118">
        <v>63394.97</v>
      </c>
      <c r="BV36" s="118">
        <v>70552.850000000006</v>
      </c>
      <c r="BW36" s="118">
        <v>65595.63</v>
      </c>
      <c r="BX36" s="118">
        <v>75561.22</v>
      </c>
      <c r="BY36" s="118">
        <v>49301.07</v>
      </c>
      <c r="BZ36" s="118">
        <v>65186.86</v>
      </c>
      <c r="CA36" s="118">
        <v>59071.81</v>
      </c>
      <c r="CB36" s="126">
        <v>62558.139999999992</v>
      </c>
      <c r="CC36" s="118">
        <v>65572.31</v>
      </c>
      <c r="CD36" s="118">
        <v>59903.62</v>
      </c>
      <c r="CE36" s="118">
        <v>72733.36</v>
      </c>
      <c r="CF36" s="118">
        <v>73388.929999999993</v>
      </c>
      <c r="CG36" s="118">
        <v>70520.81</v>
      </c>
      <c r="CH36" s="118">
        <v>68545.960000000006</v>
      </c>
      <c r="CI36" s="118">
        <v>89998.6</v>
      </c>
      <c r="CJ36" s="118">
        <v>64607.360000000001</v>
      </c>
      <c r="CK36" s="118">
        <v>55407.99</v>
      </c>
      <c r="CL36" s="118">
        <v>44739.86</v>
      </c>
      <c r="CM36" s="118">
        <v>55062.33</v>
      </c>
      <c r="CN36" s="118">
        <v>61050.58</v>
      </c>
      <c r="CO36" s="126">
        <v>65127.642499999987</v>
      </c>
      <c r="CP36" s="118">
        <v>70753.22</v>
      </c>
      <c r="CQ36" s="118">
        <v>91567.02</v>
      </c>
      <c r="CR36" s="118">
        <v>95361.73</v>
      </c>
      <c r="CS36" s="118">
        <v>84698.77</v>
      </c>
      <c r="CT36" s="118">
        <v>110018</v>
      </c>
      <c r="CU36" s="118">
        <v>105939.69</v>
      </c>
      <c r="CV36" s="118">
        <v>73132.73</v>
      </c>
      <c r="CW36" s="118">
        <v>67961.929999999993</v>
      </c>
      <c r="CX36" s="118">
        <v>59789.74</v>
      </c>
      <c r="CY36" s="118">
        <v>68466.64</v>
      </c>
      <c r="CZ36" s="118">
        <v>43865.83</v>
      </c>
      <c r="DA36" s="118">
        <v>72470.73</v>
      </c>
      <c r="DB36" s="126">
        <v>78668.835833333316</v>
      </c>
      <c r="DC36" s="118">
        <v>68062.27</v>
      </c>
      <c r="DD36" s="118">
        <v>55221.58</v>
      </c>
      <c r="DE36" s="118">
        <v>45989.4</v>
      </c>
      <c r="DF36" s="118">
        <v>51935.37</v>
      </c>
      <c r="DG36" s="118">
        <v>50507.96</v>
      </c>
      <c r="DH36" s="118">
        <v>61149.87</v>
      </c>
      <c r="DI36" s="118">
        <v>29351.59</v>
      </c>
      <c r="DJ36" s="118">
        <f>+$DN36</f>
        <v>59802.57</v>
      </c>
      <c r="DK36" s="126">
        <f t="shared" si="3"/>
        <v>52752.576250000006</v>
      </c>
      <c r="DL36" s="27"/>
      <c r="DM36" t="s">
        <v>30</v>
      </c>
      <c r="DN36" s="22">
        <f>IF(ISERROR(VLOOKUP(DM36,IQBPFRT!$B$1:$N$56,3,0)),0,VLOOKUP(DM36,IQBPFRT!$B$1:$N$56,3,0))</f>
        <v>59802.57</v>
      </c>
    </row>
    <row r="37" spans="1:124" s="13" customFormat="1" ht="15" customHeight="1" thickBot="1" x14ac:dyDescent="0.3">
      <c r="A37" s="86" t="s">
        <v>17</v>
      </c>
      <c r="B37" s="67"/>
      <c r="C37" s="37">
        <v>791616.64666666684</v>
      </c>
      <c r="D37" s="18">
        <v>713662.17999999993</v>
      </c>
      <c r="E37" s="18">
        <v>701139.78999999992</v>
      </c>
      <c r="F37" s="18">
        <v>788219.72</v>
      </c>
      <c r="G37" s="18">
        <v>852484.70000000007</v>
      </c>
      <c r="H37" s="18">
        <v>978760.80999999994</v>
      </c>
      <c r="I37" s="18">
        <v>900993.32</v>
      </c>
      <c r="J37" s="18">
        <v>930556.8</v>
      </c>
      <c r="K37" s="18">
        <v>767115.82</v>
      </c>
      <c r="L37" s="18">
        <v>773459.86</v>
      </c>
      <c r="M37" s="18">
        <v>771492.47</v>
      </c>
      <c r="N37" s="18">
        <v>671422.41999999993</v>
      </c>
      <c r="O37" s="18">
        <v>650091.87000000011</v>
      </c>
      <c r="P37" s="37">
        <v>708543.55166666675</v>
      </c>
      <c r="Q37" s="18">
        <v>650745.22</v>
      </c>
      <c r="R37" s="18">
        <v>676300.85999999987</v>
      </c>
      <c r="S37" s="123">
        <v>844169.92</v>
      </c>
      <c r="T37" s="123">
        <v>831970.67</v>
      </c>
      <c r="U37" s="123">
        <v>669200.59000000008</v>
      </c>
      <c r="V37" s="123">
        <v>882696.82000000007</v>
      </c>
      <c r="W37" s="123">
        <v>679107.09000000008</v>
      </c>
      <c r="X37" s="123">
        <v>794498.73</v>
      </c>
      <c r="Y37" s="123">
        <v>659093.71</v>
      </c>
      <c r="Z37" s="123">
        <v>729639.1399999999</v>
      </c>
      <c r="AA37" s="123">
        <v>593134.69999999995</v>
      </c>
      <c r="AB37" s="123">
        <v>491965.17000000004</v>
      </c>
      <c r="AC37" s="37">
        <v>696471.47333333327</v>
      </c>
      <c r="AD37" s="123">
        <v>532010.18999999994</v>
      </c>
      <c r="AE37" s="123">
        <v>580999.38</v>
      </c>
      <c r="AF37" s="123">
        <v>844081.26</v>
      </c>
      <c r="AG37" s="123">
        <v>860147.01</v>
      </c>
      <c r="AH37" s="123">
        <v>915389.47</v>
      </c>
      <c r="AI37" s="123">
        <v>831787.89</v>
      </c>
      <c r="AJ37" s="123">
        <v>713698.44000000006</v>
      </c>
      <c r="AK37" s="123">
        <v>584831.73</v>
      </c>
      <c r="AL37" s="123">
        <v>690901.4</v>
      </c>
      <c r="AM37" s="123">
        <v>673687.55</v>
      </c>
      <c r="AN37" s="123">
        <v>619351.86</v>
      </c>
      <c r="AO37" s="123">
        <v>510771.5</v>
      </c>
      <c r="AP37" s="154">
        <v>849052.25666666683</v>
      </c>
      <c r="AQ37" s="123">
        <v>710088.94000000006</v>
      </c>
      <c r="AR37" s="123">
        <v>754030.34000000008</v>
      </c>
      <c r="AS37" s="123">
        <v>962574.92</v>
      </c>
      <c r="AT37" s="123">
        <v>966097.19</v>
      </c>
      <c r="AU37" s="123">
        <v>1008701.55</v>
      </c>
      <c r="AV37" s="123">
        <v>1114006.43</v>
      </c>
      <c r="AW37" s="123">
        <v>1091011.9200000002</v>
      </c>
      <c r="AX37" s="123">
        <v>901235.67999999993</v>
      </c>
      <c r="AY37" s="123">
        <v>773592.57000000007</v>
      </c>
      <c r="AZ37" s="123">
        <v>745798.52</v>
      </c>
      <c r="BA37" s="123">
        <v>606962.05000000005</v>
      </c>
      <c r="BB37" s="123">
        <v>554526.97</v>
      </c>
      <c r="BC37" s="123">
        <v>690733.63</v>
      </c>
      <c r="BD37" s="123">
        <v>735197.61</v>
      </c>
      <c r="BE37" s="123">
        <v>802773.95000000007</v>
      </c>
      <c r="BF37" s="123">
        <v>853254.39</v>
      </c>
      <c r="BG37" s="123">
        <v>789712.46</v>
      </c>
      <c r="BH37" s="123">
        <v>651196.89</v>
      </c>
      <c r="BI37" s="123">
        <v>759381.19000000006</v>
      </c>
      <c r="BJ37" s="123">
        <v>659470.74</v>
      </c>
      <c r="BK37" s="123">
        <v>648591.59</v>
      </c>
      <c r="BL37" s="123">
        <v>641318.15</v>
      </c>
      <c r="BM37" s="123">
        <v>546454.03</v>
      </c>
      <c r="BN37" s="123">
        <v>499189.29999999993</v>
      </c>
      <c r="BO37" s="37">
        <v>689772.82750000001</v>
      </c>
      <c r="BP37" s="123">
        <v>645506.09</v>
      </c>
      <c r="BQ37" s="123">
        <v>745259.37</v>
      </c>
      <c r="BR37" s="123">
        <v>909687.96</v>
      </c>
      <c r="BS37" s="123">
        <v>1062903.1299999999</v>
      </c>
      <c r="BT37" s="123">
        <v>923806.8</v>
      </c>
      <c r="BU37" s="123">
        <v>877417.83</v>
      </c>
      <c r="BV37" s="123">
        <v>919042.75</v>
      </c>
      <c r="BW37" s="123">
        <v>1011525.61</v>
      </c>
      <c r="BX37" s="123">
        <v>1019408.09</v>
      </c>
      <c r="BY37" s="123">
        <v>974349.73999999987</v>
      </c>
      <c r="BZ37" s="123">
        <v>837652.47</v>
      </c>
      <c r="CA37" s="123">
        <v>908341.08000000007</v>
      </c>
      <c r="CB37" s="37">
        <v>902908.41</v>
      </c>
      <c r="CC37" s="123">
        <v>959225.95</v>
      </c>
      <c r="CD37" s="123">
        <v>1015159.23</v>
      </c>
      <c r="CE37" s="123">
        <v>1177481.1900000002</v>
      </c>
      <c r="CF37" s="123">
        <v>1099929.3</v>
      </c>
      <c r="CG37" s="123">
        <v>920249.8600000001</v>
      </c>
      <c r="CH37" s="123">
        <v>1189326.46</v>
      </c>
      <c r="CI37" s="123">
        <v>1016024.0599999999</v>
      </c>
      <c r="CJ37" s="123">
        <v>1271415.57</v>
      </c>
      <c r="CK37" s="123">
        <v>1471630.55</v>
      </c>
      <c r="CL37" s="123">
        <v>1158999.9200000002</v>
      </c>
      <c r="CM37" s="123">
        <v>968917.27999999991</v>
      </c>
      <c r="CN37" s="123">
        <v>803547.22</v>
      </c>
      <c r="CO37" s="37">
        <v>1087658.8825000001</v>
      </c>
      <c r="CP37" s="123">
        <v>1207114.1300000001</v>
      </c>
      <c r="CQ37" s="123">
        <v>1374575.6800000002</v>
      </c>
      <c r="CR37" s="123">
        <v>1775238.12</v>
      </c>
      <c r="CS37" s="123">
        <v>1514598.23</v>
      </c>
      <c r="CT37" s="123">
        <v>1738741.22</v>
      </c>
      <c r="CU37" s="123">
        <v>1611732.54</v>
      </c>
      <c r="CV37" s="123">
        <v>1229926.6000000001</v>
      </c>
      <c r="CW37" s="123">
        <v>851953.19</v>
      </c>
      <c r="CX37" s="123">
        <v>751161.02</v>
      </c>
      <c r="CY37" s="123">
        <v>861110.41</v>
      </c>
      <c r="CZ37" s="123">
        <v>740217.30999999994</v>
      </c>
      <c r="DA37" s="123">
        <v>670038.41999999993</v>
      </c>
      <c r="DB37" s="37">
        <v>1193867.2391666665</v>
      </c>
      <c r="DC37" s="123">
        <v>979214.67999999993</v>
      </c>
      <c r="DD37" s="123">
        <v>1046104.34</v>
      </c>
      <c r="DE37" s="123">
        <v>1174392.7799999998</v>
      </c>
      <c r="DF37" s="123">
        <v>940576.16</v>
      </c>
      <c r="DG37" s="123">
        <v>1060044.04</v>
      </c>
      <c r="DH37" s="123">
        <v>1005886.26</v>
      </c>
      <c r="DI37" s="123">
        <v>813148.37</v>
      </c>
      <c r="DJ37" s="123">
        <f>SUM(DJ34:DJ36)</f>
        <v>707457.86</v>
      </c>
      <c r="DK37" s="37">
        <f t="shared" si="3"/>
        <v>965853.06125000003</v>
      </c>
      <c r="DL37" s="27"/>
    </row>
    <row r="38" spans="1:124" s="13" customFormat="1" ht="24.6" customHeight="1" thickTop="1" thickBot="1" x14ac:dyDescent="0.3">
      <c r="A38" s="94" t="s">
        <v>18</v>
      </c>
      <c r="B38" s="95"/>
      <c r="C38" s="97">
        <v>4456201.9758333331</v>
      </c>
      <c r="D38" s="96">
        <v>4658179.0199999996</v>
      </c>
      <c r="E38" s="96">
        <v>4129105.64</v>
      </c>
      <c r="F38" s="96">
        <v>4581721.1399999997</v>
      </c>
      <c r="G38" s="96">
        <v>4743347.4800000004</v>
      </c>
      <c r="H38" s="96">
        <v>4682464.6399999997</v>
      </c>
      <c r="I38" s="96">
        <v>4921876.12</v>
      </c>
      <c r="J38" s="96">
        <v>5083069</v>
      </c>
      <c r="K38" s="96">
        <v>4282944.0600000005</v>
      </c>
      <c r="L38" s="96">
        <v>4283443.62</v>
      </c>
      <c r="M38" s="96">
        <v>4360682.87</v>
      </c>
      <c r="N38" s="96">
        <v>3858048.1799999997</v>
      </c>
      <c r="O38" s="96">
        <v>3889541.9400000004</v>
      </c>
      <c r="P38" s="97">
        <v>3976676.8825000003</v>
      </c>
      <c r="Q38" s="96">
        <v>3863686.3999999994</v>
      </c>
      <c r="R38" s="96">
        <v>3801450.19</v>
      </c>
      <c r="S38" s="124">
        <v>4286325.9800000004</v>
      </c>
      <c r="T38" s="124">
        <v>4221681.3100000005</v>
      </c>
      <c r="U38" s="124">
        <v>4076044.2699999996</v>
      </c>
      <c r="V38" s="124">
        <v>4319264.93</v>
      </c>
      <c r="W38" s="124">
        <v>3849873.04</v>
      </c>
      <c r="X38" s="124">
        <v>4251530.7799999993</v>
      </c>
      <c r="Y38" s="124">
        <v>4043804.91</v>
      </c>
      <c r="Z38" s="124">
        <v>4035927.6999999993</v>
      </c>
      <c r="AA38" s="124">
        <v>3670150.17</v>
      </c>
      <c r="AB38" s="124">
        <v>3300382.91</v>
      </c>
      <c r="AC38" s="97">
        <v>4250672.8100000005</v>
      </c>
      <c r="AD38" s="124">
        <v>3726085.6</v>
      </c>
      <c r="AE38" s="124">
        <v>3655373.77</v>
      </c>
      <c r="AF38" s="124">
        <v>4511288.78</v>
      </c>
      <c r="AG38" s="124">
        <v>3944059.1799999997</v>
      </c>
      <c r="AH38" s="124">
        <v>4456117.88</v>
      </c>
      <c r="AI38" s="124">
        <v>4717738.99</v>
      </c>
      <c r="AJ38" s="124">
        <v>4173733.81</v>
      </c>
      <c r="AK38" s="124">
        <v>3552590.03</v>
      </c>
      <c r="AL38" s="124">
        <v>4999044.25</v>
      </c>
      <c r="AM38" s="124">
        <v>4967963.5200000005</v>
      </c>
      <c r="AN38" s="124">
        <v>4404918.4000000004</v>
      </c>
      <c r="AO38" s="124">
        <v>3899159.5100000002</v>
      </c>
      <c r="AP38" s="156">
        <f t="shared" ref="AP38:BM38" si="5">AP27+AP33+AP37</f>
        <v>5122889.2841666667</v>
      </c>
      <c r="AQ38" s="124">
        <f t="shared" si="5"/>
        <v>4749400.99</v>
      </c>
      <c r="AR38" s="124">
        <f t="shared" si="5"/>
        <v>4254479.45</v>
      </c>
      <c r="AS38" s="124">
        <f t="shared" si="5"/>
        <v>5450427.0999999996</v>
      </c>
      <c r="AT38" s="124">
        <f t="shared" si="5"/>
        <v>5516660.5099999998</v>
      </c>
      <c r="AU38" s="124">
        <f t="shared" si="5"/>
        <v>5708259.8099999996</v>
      </c>
      <c r="AV38" s="124">
        <f t="shared" si="5"/>
        <v>5947035.1699999999</v>
      </c>
      <c r="AW38" s="124">
        <f t="shared" si="5"/>
        <v>5784348.6899999995</v>
      </c>
      <c r="AX38" s="124">
        <f t="shared" si="5"/>
        <v>5329012.91</v>
      </c>
      <c r="AY38" s="124">
        <f t="shared" si="5"/>
        <v>4859220.7200000007</v>
      </c>
      <c r="AZ38" s="124">
        <f t="shared" si="5"/>
        <v>5403055.1600000001</v>
      </c>
      <c r="BA38" s="124">
        <f t="shared" si="5"/>
        <v>4467577.66</v>
      </c>
      <c r="BB38" s="124">
        <f t="shared" si="5"/>
        <v>4005193.24</v>
      </c>
      <c r="BC38" s="124">
        <f t="shared" si="5"/>
        <v>4931848.47</v>
      </c>
      <c r="BD38" s="124">
        <f t="shared" si="5"/>
        <v>4394984.74</v>
      </c>
      <c r="BE38" s="124">
        <f t="shared" si="5"/>
        <v>4798656.67</v>
      </c>
      <c r="BF38" s="124">
        <f t="shared" si="5"/>
        <v>5290372.3999999994</v>
      </c>
      <c r="BG38" s="124">
        <f t="shared" si="5"/>
        <v>5450490.0099999998</v>
      </c>
      <c r="BH38" s="124">
        <f t="shared" si="5"/>
        <v>4691533.0599999996</v>
      </c>
      <c r="BI38" s="124">
        <f t="shared" si="5"/>
        <v>4858225.6399999997</v>
      </c>
      <c r="BJ38" s="124">
        <f t="shared" si="5"/>
        <v>4471219.07</v>
      </c>
      <c r="BK38" s="124">
        <f t="shared" si="5"/>
        <v>4740245.33</v>
      </c>
      <c r="BL38" s="124">
        <f t="shared" si="5"/>
        <v>5046214.1900000004</v>
      </c>
      <c r="BM38" s="124">
        <f t="shared" si="5"/>
        <v>4160134.3600000003</v>
      </c>
      <c r="BN38" s="124">
        <v>4144795.7799999993</v>
      </c>
      <c r="BO38" s="97">
        <v>4748226.6433333326</v>
      </c>
      <c r="BP38" s="124">
        <v>5031910.6999999993</v>
      </c>
      <c r="BQ38" s="124">
        <v>4409954.1100000003</v>
      </c>
      <c r="BR38" s="124">
        <v>5343358.46</v>
      </c>
      <c r="BS38" s="124">
        <v>4584402.04</v>
      </c>
      <c r="BT38" s="124">
        <v>4308186.96</v>
      </c>
      <c r="BU38" s="124">
        <v>4903668.5999999996</v>
      </c>
      <c r="BV38" s="124">
        <v>5732664.9399999995</v>
      </c>
      <c r="BW38" s="124">
        <v>5811446.4200000009</v>
      </c>
      <c r="BX38" s="124">
        <v>5980441.5999999996</v>
      </c>
      <c r="BY38" s="124">
        <v>6105490.8399999999</v>
      </c>
      <c r="BZ38" s="124">
        <v>5279076.3199999994</v>
      </c>
      <c r="CA38" s="124">
        <v>5268258.5</v>
      </c>
      <c r="CB38" s="97">
        <v>5229904.9575000005</v>
      </c>
      <c r="CC38" s="124">
        <v>5652678.5300000003</v>
      </c>
      <c r="CD38" s="124">
        <v>5116263.2100000009</v>
      </c>
      <c r="CE38" s="124">
        <v>6622730.0500000007</v>
      </c>
      <c r="CF38" s="124">
        <v>6973075.29</v>
      </c>
      <c r="CG38" s="124">
        <v>6247305.7199999997</v>
      </c>
      <c r="CH38" s="124">
        <v>6961538.2499999991</v>
      </c>
      <c r="CI38" s="124">
        <v>7142700.3999999994</v>
      </c>
      <c r="CJ38" s="124">
        <v>7221142.3400000008</v>
      </c>
      <c r="CK38" s="124">
        <v>7460250.3700000001</v>
      </c>
      <c r="CL38" s="124">
        <v>7185982.3599999994</v>
      </c>
      <c r="CM38" s="124">
        <v>6972761.1299999999</v>
      </c>
      <c r="CN38" s="124">
        <v>6606354.5499999998</v>
      </c>
      <c r="CO38" s="97">
        <v>6680231.8499999987</v>
      </c>
      <c r="CP38" s="124">
        <v>7342418.3899999997</v>
      </c>
      <c r="CQ38" s="124">
        <v>7082829.6999999993</v>
      </c>
      <c r="CR38" s="124">
        <v>9130370.3300000001</v>
      </c>
      <c r="CS38" s="124">
        <v>8585239.3000000007</v>
      </c>
      <c r="CT38" s="124">
        <v>8515043.0700000003</v>
      </c>
      <c r="CU38" s="124">
        <v>8384489.0300000003</v>
      </c>
      <c r="CV38" s="124">
        <v>7072006.1799999997</v>
      </c>
      <c r="CW38" s="124">
        <v>6850223.6899999995</v>
      </c>
      <c r="CX38" s="124">
        <v>5951099.2300000004</v>
      </c>
      <c r="CY38" s="124">
        <v>6185313.6200000001</v>
      </c>
      <c r="CZ38" s="124">
        <v>5432547.7999999998</v>
      </c>
      <c r="DA38" s="124">
        <v>5032778.0600000005</v>
      </c>
      <c r="DB38" s="97">
        <v>7130363.2000000002</v>
      </c>
      <c r="DC38" s="124">
        <v>5804764.9399999995</v>
      </c>
      <c r="DD38" s="124">
        <v>5205053.42</v>
      </c>
      <c r="DE38" s="124">
        <v>6028942.1500000004</v>
      </c>
      <c r="DF38" s="124">
        <v>4847751.12</v>
      </c>
      <c r="DG38" s="124">
        <v>5096522.7300000004</v>
      </c>
      <c r="DH38" s="124">
        <v>5207269.76</v>
      </c>
      <c r="DI38" s="124">
        <v>4567167.63</v>
      </c>
      <c r="DJ38" s="124">
        <f>DJ27+DJ33+DJ37</f>
        <v>5175211.5100000007</v>
      </c>
      <c r="DK38" s="97">
        <f t="shared" si="3"/>
        <v>5241585.4074999997</v>
      </c>
      <c r="DL38" s="27"/>
    </row>
    <row r="39" spans="1:124" ht="15" customHeight="1" thickTop="1" x14ac:dyDescent="0.25">
      <c r="A39" s="28" t="s">
        <v>41</v>
      </c>
      <c r="B39" s="28"/>
      <c r="C39" s="4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47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4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57"/>
      <c r="AQ39" s="24"/>
      <c r="AR39" s="24"/>
      <c r="AS39" s="28" t="s">
        <v>58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47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47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47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47"/>
      <c r="DC39" s="24"/>
      <c r="DD39" s="24"/>
      <c r="DE39" s="24"/>
      <c r="DF39" s="24"/>
      <c r="DG39" s="24"/>
      <c r="DH39" s="24"/>
      <c r="DI39" s="24"/>
      <c r="DJ39" s="24"/>
      <c r="DK39" s="47"/>
      <c r="DL39" s="27"/>
    </row>
    <row r="40" spans="1:124" ht="13.8" thickBot="1" x14ac:dyDescent="0.3">
      <c r="P40" s="30"/>
      <c r="DL40" s="27"/>
    </row>
    <row r="41" spans="1:124" s="46" customFormat="1" ht="15" customHeight="1" thickBot="1" x14ac:dyDescent="0.3">
      <c r="A41" s="65" t="s">
        <v>0</v>
      </c>
      <c r="B41" s="134" t="s">
        <v>1</v>
      </c>
      <c r="C41" s="136" t="s">
        <v>45</v>
      </c>
      <c r="D41" s="135">
        <v>42005</v>
      </c>
      <c r="E41" s="137">
        <v>42036</v>
      </c>
      <c r="F41" s="137">
        <v>42064</v>
      </c>
      <c r="G41" s="137">
        <v>42095</v>
      </c>
      <c r="H41" s="137">
        <v>42125</v>
      </c>
      <c r="I41" s="137">
        <v>42156</v>
      </c>
      <c r="J41" s="137">
        <f>+J23</f>
        <v>42186</v>
      </c>
      <c r="K41" s="137">
        <v>42217</v>
      </c>
      <c r="L41" s="137">
        <v>42248</v>
      </c>
      <c r="M41" s="137">
        <v>42278</v>
      </c>
      <c r="N41" s="137">
        <v>42309</v>
      </c>
      <c r="O41" s="137">
        <v>42339</v>
      </c>
      <c r="P41" s="136" t="s">
        <v>47</v>
      </c>
      <c r="Q41" s="137">
        <v>42370</v>
      </c>
      <c r="R41" s="137">
        <v>42401</v>
      </c>
      <c r="S41" s="137">
        <v>42430</v>
      </c>
      <c r="T41" s="137">
        <v>42461</v>
      </c>
      <c r="U41" s="137">
        <v>42491</v>
      </c>
      <c r="V41" s="137">
        <v>42522</v>
      </c>
      <c r="W41" s="137">
        <v>42552</v>
      </c>
      <c r="X41" s="137">
        <v>42583</v>
      </c>
      <c r="Y41" s="137">
        <v>42614</v>
      </c>
      <c r="Z41" s="137">
        <v>42644</v>
      </c>
      <c r="AA41" s="137">
        <v>42675</v>
      </c>
      <c r="AB41" s="137">
        <v>42705</v>
      </c>
      <c r="AC41" s="136" t="s">
        <v>48</v>
      </c>
      <c r="AD41" s="137">
        <v>42736</v>
      </c>
      <c r="AE41" s="137">
        <v>42767</v>
      </c>
      <c r="AF41" s="137">
        <v>42795</v>
      </c>
      <c r="AG41" s="137">
        <v>42826</v>
      </c>
      <c r="AH41" s="137">
        <v>42856</v>
      </c>
      <c r="AI41" s="137">
        <v>42887</v>
      </c>
      <c r="AJ41" s="137">
        <v>42917</v>
      </c>
      <c r="AK41" s="137">
        <v>42948</v>
      </c>
      <c r="AL41" s="137">
        <v>42979</v>
      </c>
      <c r="AM41" s="137">
        <v>43009</v>
      </c>
      <c r="AN41" s="137">
        <v>43040</v>
      </c>
      <c r="AO41" s="137">
        <v>43070</v>
      </c>
      <c r="AP41" s="143" t="s">
        <v>52</v>
      </c>
      <c r="AQ41" s="137">
        <v>43101</v>
      </c>
      <c r="AR41" s="137">
        <v>43132</v>
      </c>
      <c r="AS41" s="137">
        <v>43160</v>
      </c>
      <c r="AT41" s="137">
        <v>43191</v>
      </c>
      <c r="AU41" s="137">
        <v>43221</v>
      </c>
      <c r="AV41" s="137">
        <v>43252</v>
      </c>
      <c r="AW41" s="137">
        <v>43282</v>
      </c>
      <c r="AX41" s="137">
        <v>43313</v>
      </c>
      <c r="AY41" s="137">
        <v>43344</v>
      </c>
      <c r="AZ41" s="137">
        <v>43374</v>
      </c>
      <c r="BA41" s="137">
        <v>43405</v>
      </c>
      <c r="BB41" s="137">
        <v>43435</v>
      </c>
      <c r="BC41" s="137">
        <v>43466</v>
      </c>
      <c r="BD41" s="137">
        <v>43497</v>
      </c>
      <c r="BE41" s="137">
        <v>43525</v>
      </c>
      <c r="BF41" s="137">
        <v>43556</v>
      </c>
      <c r="BG41" s="137">
        <v>43586</v>
      </c>
      <c r="BH41" s="137">
        <v>43617</v>
      </c>
      <c r="BI41" s="137">
        <v>43647</v>
      </c>
      <c r="BJ41" s="137">
        <v>43678</v>
      </c>
      <c r="BK41" s="137">
        <v>43709</v>
      </c>
      <c r="BL41" s="137">
        <v>43739</v>
      </c>
      <c r="BM41" s="137">
        <v>43770</v>
      </c>
      <c r="BN41" s="137">
        <v>43800</v>
      </c>
      <c r="BO41" s="136" t="s">
        <v>53</v>
      </c>
      <c r="BP41" s="137">
        <v>43831</v>
      </c>
      <c r="BQ41" s="137">
        <v>43862</v>
      </c>
      <c r="BR41" s="137">
        <v>43891</v>
      </c>
      <c r="BS41" s="137">
        <v>43922</v>
      </c>
      <c r="BT41" s="137">
        <v>43952</v>
      </c>
      <c r="BU41" s="137">
        <v>43983</v>
      </c>
      <c r="BV41" s="137">
        <v>44013</v>
      </c>
      <c r="BW41" s="137">
        <v>44044</v>
      </c>
      <c r="BX41" s="137">
        <v>44075</v>
      </c>
      <c r="BY41" s="137">
        <v>44105</v>
      </c>
      <c r="BZ41" s="137">
        <v>44136</v>
      </c>
      <c r="CA41" s="137">
        <v>44166</v>
      </c>
      <c r="CB41" s="136" t="s">
        <v>60</v>
      </c>
      <c r="CC41" s="137">
        <v>44197</v>
      </c>
      <c r="CD41" s="137">
        <v>44228</v>
      </c>
      <c r="CE41" s="137">
        <v>44256</v>
      </c>
      <c r="CF41" s="137">
        <v>44287</v>
      </c>
      <c r="CG41" s="137">
        <v>44317</v>
      </c>
      <c r="CH41" s="137">
        <v>44348</v>
      </c>
      <c r="CI41" s="137">
        <v>44378</v>
      </c>
      <c r="CJ41" s="137">
        <v>44409</v>
      </c>
      <c r="CK41" s="137">
        <v>44440</v>
      </c>
      <c r="CL41" s="137">
        <v>44470</v>
      </c>
      <c r="CM41" s="137">
        <v>44501</v>
      </c>
      <c r="CN41" s="137">
        <v>44531</v>
      </c>
      <c r="CO41" s="136" t="s">
        <v>63</v>
      </c>
      <c r="CP41" s="137">
        <v>44562</v>
      </c>
      <c r="CQ41" s="137">
        <v>44593</v>
      </c>
      <c r="CR41" s="137">
        <v>44621</v>
      </c>
      <c r="CS41" s="137">
        <v>44652</v>
      </c>
      <c r="CT41" s="137">
        <v>44682</v>
      </c>
      <c r="CU41" s="137">
        <v>44713</v>
      </c>
      <c r="CV41" s="137">
        <v>44743</v>
      </c>
      <c r="CW41" s="137">
        <v>44774</v>
      </c>
      <c r="CX41" s="137">
        <v>44805</v>
      </c>
      <c r="CY41" s="137">
        <v>44835</v>
      </c>
      <c r="CZ41" s="137">
        <v>44866</v>
      </c>
      <c r="DA41" s="137">
        <v>44896</v>
      </c>
      <c r="DB41" s="136" t="s">
        <v>64</v>
      </c>
      <c r="DC41" s="137">
        <v>44927</v>
      </c>
      <c r="DD41" s="137">
        <v>44958</v>
      </c>
      <c r="DE41" s="137">
        <v>44986</v>
      </c>
      <c r="DF41" s="137">
        <v>45017</v>
      </c>
      <c r="DG41" s="137">
        <v>45047</v>
      </c>
      <c r="DH41" s="137">
        <v>45078</v>
      </c>
      <c r="DI41" s="137">
        <v>45108</v>
      </c>
      <c r="DJ41" s="137">
        <f>+DJ5</f>
        <v>45139</v>
      </c>
      <c r="DK41" s="136" t="str">
        <f>+DK5</f>
        <v>2023AVG</v>
      </c>
      <c r="DL41" s="27"/>
      <c r="DM41" s="29"/>
      <c r="DN41" s="29"/>
      <c r="DO41" s="29"/>
      <c r="DP41" s="29"/>
      <c r="DQ41" s="29"/>
      <c r="DR41" s="29"/>
      <c r="DS41" s="29"/>
      <c r="DT41" s="29"/>
    </row>
    <row r="42" spans="1:124" s="7" customFormat="1" ht="15" customHeight="1" x14ac:dyDescent="0.25">
      <c r="A42" s="89"/>
      <c r="B42" s="76" t="s">
        <v>2</v>
      </c>
      <c r="C42" s="33">
        <v>5.8281650111601442</v>
      </c>
      <c r="D42" s="20">
        <v>5.9844711178500711</v>
      </c>
      <c r="E42" s="55">
        <v>5.8877145883942186</v>
      </c>
      <c r="F42" s="55">
        <v>6.1153832997928497</v>
      </c>
      <c r="G42" s="55">
        <v>6.040688336303722</v>
      </c>
      <c r="H42" s="55">
        <v>6.1285247216591454</v>
      </c>
      <c r="I42" s="55">
        <v>6.1913322716896824</v>
      </c>
      <c r="J42" s="55">
        <v>5.8919630187412864</v>
      </c>
      <c r="K42" s="55">
        <v>5.3871973650063572</v>
      </c>
      <c r="L42" s="55">
        <v>5.7624348453915131</v>
      </c>
      <c r="M42" s="55">
        <v>5.2236713678542976</v>
      </c>
      <c r="N42" s="55">
        <v>5.7223344055996428</v>
      </c>
      <c r="O42" s="55">
        <v>5.6022647956389449</v>
      </c>
      <c r="P42" s="33">
        <v>5.3965670163450863</v>
      </c>
      <c r="Q42" s="55">
        <v>5.2157266982807302</v>
      </c>
      <c r="R42" s="55">
        <v>5.2786880417473494</v>
      </c>
      <c r="S42" s="55">
        <v>5.177141128020911</v>
      </c>
      <c r="T42" s="55">
        <v>5.2927227660431004</v>
      </c>
      <c r="U42" s="55">
        <v>5.4681642093983696</v>
      </c>
      <c r="V42" s="55">
        <v>5.6964807601221796</v>
      </c>
      <c r="W42" s="55">
        <v>5.4558383901057503</v>
      </c>
      <c r="X42" s="55">
        <v>5.5247056122942109</v>
      </c>
      <c r="Y42" s="55">
        <v>5.3520613179999597</v>
      </c>
      <c r="Z42" s="55">
        <v>5.2968269704973689</v>
      </c>
      <c r="AA42" s="55">
        <v>5.7378129612986735</v>
      </c>
      <c r="AB42" s="55">
        <v>5.299255445812463</v>
      </c>
      <c r="AC42" s="111">
        <v>5.8779012162651831</v>
      </c>
      <c r="AD42" s="55">
        <v>5.8620298545896645</v>
      </c>
      <c r="AE42" s="55">
        <v>5.5233204027353748</v>
      </c>
      <c r="AF42" s="55">
        <v>5.7539986697270038</v>
      </c>
      <c r="AG42" s="55">
        <v>5.5812103158356354</v>
      </c>
      <c r="AH42" s="55">
        <v>5.6583769612683446</v>
      </c>
      <c r="AI42" s="55">
        <v>5.9005083796000504</v>
      </c>
      <c r="AJ42" s="55">
        <v>5.8083548783068313</v>
      </c>
      <c r="AK42" s="55">
        <v>5.4993925220287201</v>
      </c>
      <c r="AL42" s="55">
        <v>6.2798313517935629</v>
      </c>
      <c r="AM42" s="55">
        <v>6.0410949195549808</v>
      </c>
      <c r="AN42" s="55">
        <v>6.3196874780389543</v>
      </c>
      <c r="AO42" s="55">
        <v>6.236108639808597</v>
      </c>
      <c r="AP42" s="158">
        <v>7.1287243857111866</v>
      </c>
      <c r="AQ42" s="55">
        <v>6.6270420603009237</v>
      </c>
      <c r="AR42" s="55">
        <v>6.686128456068487</v>
      </c>
      <c r="AS42" s="55">
        <v>7.7070418486532413</v>
      </c>
      <c r="AT42" s="55">
        <v>7.5112304319457781</v>
      </c>
      <c r="AU42" s="55">
        <v>7.5205872577910258</v>
      </c>
      <c r="AV42" s="55">
        <v>7.7733244452758363</v>
      </c>
      <c r="AW42" s="55">
        <v>7.6966388863771122</v>
      </c>
      <c r="AX42" s="55">
        <v>6.5725288997772902</v>
      </c>
      <c r="AY42" s="55">
        <v>6.7005063142371455</v>
      </c>
      <c r="AZ42" s="55">
        <v>6.8815658799164643</v>
      </c>
      <c r="BA42" s="55">
        <v>6.8867898365996494</v>
      </c>
      <c r="BB42" s="55">
        <v>6.7717332808771928</v>
      </c>
      <c r="BC42" s="55">
        <v>6.3850013670052341</v>
      </c>
      <c r="BD42" s="55">
        <v>6.4567285845473776</v>
      </c>
      <c r="BE42" s="55">
        <v>6.5826139915901791</v>
      </c>
      <c r="BF42" s="55">
        <v>6.8283169415784624</v>
      </c>
      <c r="BG42" s="55">
        <v>6.9208765472627647</v>
      </c>
      <c r="BH42" s="55">
        <v>6.7101137151843027</v>
      </c>
      <c r="BI42" s="55">
        <v>6.6217644465546783</v>
      </c>
      <c r="BJ42" s="55">
        <v>5.9157606469332578</v>
      </c>
      <c r="BK42" s="55">
        <v>6.0244983948635635</v>
      </c>
      <c r="BL42" s="55">
        <v>5.7978129463659833</v>
      </c>
      <c r="BM42" s="55">
        <v>5.6195565946557178</v>
      </c>
      <c r="BN42" s="55">
        <v>5.3955997054992935</v>
      </c>
      <c r="BO42" s="111">
        <v>6.2754026473332791</v>
      </c>
      <c r="BP42" s="55">
        <v>5.5731095362492153</v>
      </c>
      <c r="BQ42" s="55">
        <v>5.3479695416634305</v>
      </c>
      <c r="BR42" s="55">
        <v>5.4702271304783503</v>
      </c>
      <c r="BS42" s="55">
        <v>5.1422818580763021</v>
      </c>
      <c r="BT42" s="55">
        <v>5.0747705124204838</v>
      </c>
      <c r="BU42" s="55">
        <v>5.127498754543061</v>
      </c>
      <c r="BV42" s="55">
        <v>5.6141777639945243</v>
      </c>
      <c r="BW42" s="55">
        <v>5.7068300103531211</v>
      </c>
      <c r="BX42" s="55">
        <v>6.2134791089210548</v>
      </c>
      <c r="BY42" s="55">
        <v>6.3074145687343695</v>
      </c>
      <c r="BZ42" s="55">
        <v>6.4926911495860908</v>
      </c>
      <c r="CA42" s="55">
        <v>6.3627517963867621</v>
      </c>
      <c r="CB42" s="111">
        <v>5.6645987895076928</v>
      </c>
      <c r="CC42" s="55">
        <v>6.255403890633028</v>
      </c>
      <c r="CD42" s="55">
        <v>6.6959720349626091</v>
      </c>
      <c r="CE42" s="55">
        <v>7.541710451743926</v>
      </c>
      <c r="CF42" s="55">
        <v>7.490299783322742</v>
      </c>
      <c r="CG42" s="55">
        <v>7.4965605738321228</v>
      </c>
      <c r="CH42" s="55">
        <v>7.4489417565160112</v>
      </c>
      <c r="CI42" s="55">
        <v>8.1515269172103952</v>
      </c>
      <c r="CJ42" s="55">
        <v>7.894012778666994</v>
      </c>
      <c r="CK42" s="55">
        <v>7.721566202044035</v>
      </c>
      <c r="CL42" s="55">
        <v>8.1624535172389621</v>
      </c>
      <c r="CM42" s="55">
        <v>7.8677823757151835</v>
      </c>
      <c r="CN42" s="55">
        <v>7.8364675954466305</v>
      </c>
      <c r="CO42" s="111">
        <v>7.530168951531711</v>
      </c>
      <c r="CP42" s="55">
        <v>8.4954787816646125</v>
      </c>
      <c r="CQ42" s="55">
        <v>8.4750073611753951</v>
      </c>
      <c r="CR42" s="55">
        <v>8.6883325722150939</v>
      </c>
      <c r="CS42" s="55">
        <v>9.3165224352471903</v>
      </c>
      <c r="CT42" s="55">
        <v>9.2082246706488604</v>
      </c>
      <c r="CU42" s="55">
        <v>8.4053004703142342</v>
      </c>
      <c r="CV42" s="55">
        <v>8.3002086128846013</v>
      </c>
      <c r="CW42" s="55">
        <v>7.8069094348316099</v>
      </c>
      <c r="CX42" s="55">
        <v>7.3010328947818097</v>
      </c>
      <c r="CY42" s="55">
        <v>7.1935689168098813</v>
      </c>
      <c r="CZ42" s="55">
        <v>7.0284913535389499</v>
      </c>
      <c r="DA42" s="55">
        <v>6.5905490415393588</v>
      </c>
      <c r="DB42" s="111">
        <v>8.1244349954963955</v>
      </c>
      <c r="DC42" s="55">
        <v>6.8390310824345404</v>
      </c>
      <c r="DD42" s="55">
        <v>6.8176850157621631</v>
      </c>
      <c r="DE42" s="55">
        <v>6.4004108823273436</v>
      </c>
      <c r="DF42" s="55">
        <v>6.6068367288237271</v>
      </c>
      <c r="DG42" s="55">
        <v>6.0903720382851585</v>
      </c>
      <c r="DH42" s="55">
        <v>5.7622430201536279</v>
      </c>
      <c r="DI42" s="55">
        <v>5.6718000004338407</v>
      </c>
      <c r="DJ42" s="55">
        <f t="shared" ref="DJ42:DK45" si="6">DJ24/DJ6*100</f>
        <v>5.8763409982441388</v>
      </c>
      <c r="DK42" s="111">
        <f>DK24/DK6*100</f>
        <v>6.2613435479489059</v>
      </c>
      <c r="DL42" s="27"/>
    </row>
    <row r="43" spans="1:124" s="7" customFormat="1" ht="15" customHeight="1" x14ac:dyDescent="0.25">
      <c r="A43" s="90" t="s">
        <v>3</v>
      </c>
      <c r="B43" s="77" t="s">
        <v>4</v>
      </c>
      <c r="C43" s="34">
        <v>6.0104645682262365</v>
      </c>
      <c r="D43" s="9">
        <v>6.0493149746045987</v>
      </c>
      <c r="E43" s="56">
        <v>5.7134023884898566</v>
      </c>
      <c r="F43" s="56">
        <v>5.9847370347002053</v>
      </c>
      <c r="G43" s="56">
        <v>6.0647824498724976</v>
      </c>
      <c r="H43" s="56">
        <v>6.1223712615407742</v>
      </c>
      <c r="I43" s="56">
        <v>6.5672025600198918</v>
      </c>
      <c r="J43" s="56">
        <v>6.6031557387545332</v>
      </c>
      <c r="K43" s="56">
        <v>6.0400919111959794</v>
      </c>
      <c r="L43" s="56">
        <v>5.8727929672418515</v>
      </c>
      <c r="M43" s="56">
        <v>5.6082392366752005</v>
      </c>
      <c r="N43" s="56">
        <v>5.9139443546862616</v>
      </c>
      <c r="O43" s="56">
        <v>5.585539940933189</v>
      </c>
      <c r="P43" s="34">
        <v>5.609651410680832</v>
      </c>
      <c r="Q43" s="56">
        <v>5.6712826906537579</v>
      </c>
      <c r="R43" s="56">
        <v>5.2561460239481033</v>
      </c>
      <c r="S43" s="56">
        <v>5.3500561692567343</v>
      </c>
      <c r="T43" s="56">
        <v>5.453592228550189</v>
      </c>
      <c r="U43" s="56">
        <v>5.6621609760132667</v>
      </c>
      <c r="V43" s="56">
        <v>6.0580649873367438</v>
      </c>
      <c r="W43" s="56">
        <v>5.8846108252881582</v>
      </c>
      <c r="X43" s="56">
        <v>5.6161307329744128</v>
      </c>
      <c r="Y43" s="56">
        <v>5.5116917124414684</v>
      </c>
      <c r="Z43" s="56">
        <v>5.7116670793022424</v>
      </c>
      <c r="AA43" s="56">
        <v>5.5343712499550204</v>
      </c>
      <c r="AB43" s="56">
        <v>5.7428790702512442</v>
      </c>
      <c r="AC43" s="112">
        <v>5.7660120924125637</v>
      </c>
      <c r="AD43" s="56">
        <v>5.5631126986936188</v>
      </c>
      <c r="AE43" s="56">
        <v>5.3639198401795571</v>
      </c>
      <c r="AF43" s="56">
        <v>5.5523395761872241</v>
      </c>
      <c r="AG43" s="56">
        <v>5.4947563893054294</v>
      </c>
      <c r="AH43" s="56">
        <v>5.7615661599507035</v>
      </c>
      <c r="AI43" s="56">
        <v>5.960552330009147</v>
      </c>
      <c r="AJ43" s="56">
        <v>5.8074877876577409</v>
      </c>
      <c r="AK43" s="56">
        <v>5.4727197983708713</v>
      </c>
      <c r="AL43" s="56">
        <v>6.0360438102885379</v>
      </c>
      <c r="AM43" s="56">
        <v>6.09073190542808</v>
      </c>
      <c r="AN43" s="56">
        <v>5.863827973201146</v>
      </c>
      <c r="AO43" s="56">
        <v>6.0782219720892785</v>
      </c>
      <c r="AP43" s="159">
        <v>6.6358224586654844</v>
      </c>
      <c r="AQ43" s="56">
        <v>6.1201399012188258</v>
      </c>
      <c r="AR43" s="56">
        <v>6.0759451659078971</v>
      </c>
      <c r="AS43" s="56">
        <v>6.951430442870107</v>
      </c>
      <c r="AT43" s="56">
        <v>6.983116035837984</v>
      </c>
      <c r="AU43" s="56">
        <v>6.9803130012743377</v>
      </c>
      <c r="AV43" s="56">
        <v>7.2396238444611809</v>
      </c>
      <c r="AW43" s="56">
        <v>7.1705475134552579</v>
      </c>
      <c r="AX43" s="56">
        <v>6.5894604535816139</v>
      </c>
      <c r="AY43" s="56">
        <v>6.1018327101086864</v>
      </c>
      <c r="AZ43" s="56">
        <v>6.4322311530603358</v>
      </c>
      <c r="BA43" s="56">
        <v>6.5373391742464717</v>
      </c>
      <c r="BB43" s="56">
        <v>6.2357747734366979</v>
      </c>
      <c r="BC43" s="56">
        <v>6.0943423099942535</v>
      </c>
      <c r="BD43" s="56">
        <v>6.177677238560717</v>
      </c>
      <c r="BE43" s="56">
        <v>6.5458098523012183</v>
      </c>
      <c r="BF43" s="56">
        <v>6.5619142150425773</v>
      </c>
      <c r="BG43" s="56">
        <v>6.556521727379236</v>
      </c>
      <c r="BH43" s="56">
        <v>6.7067144134855869</v>
      </c>
      <c r="BI43" s="56">
        <v>6.60663065065763</v>
      </c>
      <c r="BJ43" s="56">
        <v>6.1291395073172676</v>
      </c>
      <c r="BK43" s="56">
        <v>6.3173310010741464</v>
      </c>
      <c r="BL43" s="56">
        <v>6.0748338909342854</v>
      </c>
      <c r="BM43" s="56">
        <v>5.9935529242107393</v>
      </c>
      <c r="BN43" s="56">
        <v>6.3552523427476899</v>
      </c>
      <c r="BO43" s="112">
        <v>6.3419903771929516</v>
      </c>
      <c r="BP43" s="56">
        <v>6.1226349091754857</v>
      </c>
      <c r="BQ43" s="56">
        <v>5.7888280726130255</v>
      </c>
      <c r="BR43" s="56">
        <v>6.3297448856912801</v>
      </c>
      <c r="BS43" s="56">
        <v>6.4976237163674071</v>
      </c>
      <c r="BT43" s="56">
        <v>6.1662923063691792</v>
      </c>
      <c r="BU43" s="56">
        <v>6.3179390687194497</v>
      </c>
      <c r="BV43" s="56">
        <v>6.6027457485788084</v>
      </c>
      <c r="BW43" s="56">
        <v>7.7402318833021848</v>
      </c>
      <c r="BX43" s="56">
        <v>7.2099993611756394</v>
      </c>
      <c r="BY43" s="56">
        <v>7.7773773892347107</v>
      </c>
      <c r="BZ43" s="56">
        <v>7.7897522556181222</v>
      </c>
      <c r="CA43" s="56">
        <v>7.5832381267749742</v>
      </c>
      <c r="CB43" s="112">
        <v>6.8388828896896348</v>
      </c>
      <c r="CC43" s="56">
        <v>7.3020621916763782</v>
      </c>
      <c r="CD43" s="56">
        <v>7.7399534706332762</v>
      </c>
      <c r="CE43" s="56">
        <v>8.0343383787297089</v>
      </c>
      <c r="CF43" s="56">
        <v>8.6144472382463597</v>
      </c>
      <c r="CG43" s="56">
        <v>8.8977986706189967</v>
      </c>
      <c r="CH43" s="56">
        <v>9.3515548993525783</v>
      </c>
      <c r="CI43" s="56">
        <v>9.8359545163884956</v>
      </c>
      <c r="CJ43" s="56">
        <v>9.3698512846517055</v>
      </c>
      <c r="CK43" s="56">
        <v>9.0613077002287543</v>
      </c>
      <c r="CL43" s="56">
        <v>9.2722171344933333</v>
      </c>
      <c r="CM43" s="56">
        <v>9.474482704782849</v>
      </c>
      <c r="CN43" s="56">
        <v>9.3350799631965238</v>
      </c>
      <c r="CO43" s="112">
        <v>8.8639913477889376</v>
      </c>
      <c r="CP43" s="56">
        <v>9.0719239416121216</v>
      </c>
      <c r="CQ43" s="56">
        <v>9.8195322407349277</v>
      </c>
      <c r="CR43" s="56">
        <v>9.914790552531981</v>
      </c>
      <c r="CS43" s="56">
        <v>10.592611483245088</v>
      </c>
      <c r="CT43" s="56">
        <v>9.999879068287159</v>
      </c>
      <c r="CU43" s="56">
        <v>10.202697643169186</v>
      </c>
      <c r="CV43" s="56">
        <v>10.402749563717252</v>
      </c>
      <c r="CW43" s="56">
        <v>9.5194340678320444</v>
      </c>
      <c r="CX43" s="56">
        <v>8.9294888352786739</v>
      </c>
      <c r="CY43" s="56">
        <v>9.0285321053214567</v>
      </c>
      <c r="CZ43" s="56">
        <v>8.5343476656980535</v>
      </c>
      <c r="DA43" s="56">
        <v>8.8145932437395516</v>
      </c>
      <c r="DB43" s="112">
        <v>9.5977955244562896</v>
      </c>
      <c r="DC43" s="56">
        <v>8.4378155273516704</v>
      </c>
      <c r="DD43" s="56">
        <v>8.161376371531615</v>
      </c>
      <c r="DE43" s="56">
        <v>7.554959080080641</v>
      </c>
      <c r="DF43" s="56">
        <v>7.7297151968107647</v>
      </c>
      <c r="DG43" s="56">
        <v>7.6703530556508124</v>
      </c>
      <c r="DH43" s="56">
        <v>7.7526556215232478</v>
      </c>
      <c r="DI43" s="56">
        <v>7.338632313861142</v>
      </c>
      <c r="DJ43" s="56">
        <f t="shared" si="6"/>
        <v>7.3825299822469672</v>
      </c>
      <c r="DK43" s="112">
        <f t="shared" si="6"/>
        <v>7.747186268013218</v>
      </c>
      <c r="DL43" s="27"/>
    </row>
    <row r="44" spans="1:124" s="7" customFormat="1" ht="15" customHeight="1" thickBot="1" x14ac:dyDescent="0.3">
      <c r="A44" s="91"/>
      <c r="B44" s="78" t="s">
        <v>14</v>
      </c>
      <c r="C44" s="60">
        <v>5.4920294747409129</v>
      </c>
      <c r="D44" s="21">
        <v>5.2820410031760163</v>
      </c>
      <c r="E44" s="57">
        <v>6.2580892961114643</v>
      </c>
      <c r="F44" s="57">
        <v>5.4981497915192428</v>
      </c>
      <c r="G44" s="57">
        <v>5.5293897043493914</v>
      </c>
      <c r="H44" s="57">
        <v>5.1693249695975281</v>
      </c>
      <c r="I44" s="57">
        <v>5.7249565185730811</v>
      </c>
      <c r="J44" s="57">
        <v>5.4322460373125585</v>
      </c>
      <c r="K44" s="57">
        <v>5.2361477103861089</v>
      </c>
      <c r="L44" s="57">
        <v>4.8631093197262159</v>
      </c>
      <c r="M44" s="57">
        <v>5.5169755890259937</v>
      </c>
      <c r="N44" s="57">
        <v>5.6040237388078378</v>
      </c>
      <c r="O44" s="57">
        <v>5.7899000183055049</v>
      </c>
      <c r="P44" s="60">
        <v>5.18967603497076</v>
      </c>
      <c r="Q44" s="57">
        <v>4.8141316702530652</v>
      </c>
      <c r="R44" s="57">
        <v>5.2447781656732202</v>
      </c>
      <c r="S44" s="57">
        <v>5.3371837867664462</v>
      </c>
      <c r="T44" s="57">
        <v>5.5738910057598581</v>
      </c>
      <c r="U44" s="57">
        <v>5.0735221807692934</v>
      </c>
      <c r="V44" s="57">
        <v>4.8220971239298942</v>
      </c>
      <c r="W44" s="57">
        <v>4.8939883619662696</v>
      </c>
      <c r="X44" s="57">
        <v>4.95456995752164</v>
      </c>
      <c r="Y44" s="57">
        <v>5.0536021543204743</v>
      </c>
      <c r="Z44" s="57">
        <v>5.265762748898009</v>
      </c>
      <c r="AA44" s="57">
        <v>5.6528112318171253</v>
      </c>
      <c r="AB44" s="57">
        <v>5.5482565178484151</v>
      </c>
      <c r="AC44" s="113">
        <v>5.5552935797305478</v>
      </c>
      <c r="AD44" s="57">
        <v>5.1772716618588124</v>
      </c>
      <c r="AE44" s="57">
        <v>5.4158854006128649</v>
      </c>
      <c r="AF44" s="57">
        <v>5.3957368109570512</v>
      </c>
      <c r="AG44" s="57">
        <v>4.9599888909690764</v>
      </c>
      <c r="AH44" s="57">
        <v>5.637081870264276</v>
      </c>
      <c r="AI44" s="57">
        <v>5.7460176994877834</v>
      </c>
      <c r="AJ44" s="57">
        <v>5.2420274148273274</v>
      </c>
      <c r="AK44" s="57">
        <v>6.0434964703270309</v>
      </c>
      <c r="AL44" s="57">
        <v>5.9861661902886469</v>
      </c>
      <c r="AM44" s="57">
        <v>5.3623042050150707</v>
      </c>
      <c r="AN44" s="57">
        <v>5.8342020017570517</v>
      </c>
      <c r="AO44" s="57">
        <v>6.0153022663610907</v>
      </c>
      <c r="AP44" s="160">
        <v>6.9354655596599164</v>
      </c>
      <c r="AQ44" s="57">
        <v>6.5718115533611652</v>
      </c>
      <c r="AR44" s="57">
        <v>6.0519394289658779</v>
      </c>
      <c r="AS44" s="57">
        <v>6.6625734079636363</v>
      </c>
      <c r="AT44" s="57">
        <v>7.8103603309073577</v>
      </c>
      <c r="AU44" s="57">
        <v>6.8690908405735582</v>
      </c>
      <c r="AV44" s="57">
        <v>7.3954528975091565</v>
      </c>
      <c r="AW44" s="57">
        <v>6.9916176693905836</v>
      </c>
      <c r="AX44" s="57">
        <v>6.8030222750950733</v>
      </c>
      <c r="AY44" s="57">
        <v>7.5232281706882533</v>
      </c>
      <c r="AZ44" s="57">
        <v>7.1675405629421052</v>
      </c>
      <c r="BA44" s="57">
        <v>6.8305821631299404</v>
      </c>
      <c r="BB44" s="57">
        <v>6.7411773818959446</v>
      </c>
      <c r="BC44" s="57">
        <v>6.1304595457757642</v>
      </c>
      <c r="BD44" s="57">
        <v>6.4739051593879857</v>
      </c>
      <c r="BE44" s="57">
        <v>7.1075751835707424</v>
      </c>
      <c r="BF44" s="57">
        <v>7.5028740800340774</v>
      </c>
      <c r="BG44" s="57">
        <v>7.3461846012704113</v>
      </c>
      <c r="BH44" s="57">
        <v>6.9357391974209408</v>
      </c>
      <c r="BI44" s="57">
        <v>5.9927490743867571</v>
      </c>
      <c r="BJ44" s="57">
        <v>6.3528982363111899</v>
      </c>
      <c r="BK44" s="57">
        <v>6.098168160279867</v>
      </c>
      <c r="BL44" s="57">
        <v>4.8114936737495304</v>
      </c>
      <c r="BM44" s="57">
        <v>5.7596172855730714</v>
      </c>
      <c r="BN44" s="57">
        <v>6.5543221511691359</v>
      </c>
      <c r="BO44" s="113">
        <v>6.4279853059236807</v>
      </c>
      <c r="BP44" s="57">
        <v>6.0087889501684932</v>
      </c>
      <c r="BQ44" s="57">
        <v>5.8011542030248266</v>
      </c>
      <c r="BR44" s="57">
        <v>6.4261223303026682</v>
      </c>
      <c r="BS44" s="57">
        <v>5.8657466883546237</v>
      </c>
      <c r="BT44" s="57">
        <v>5.9426585057049319</v>
      </c>
      <c r="BU44" s="57">
        <v>6.7615901341542299</v>
      </c>
      <c r="BV44" s="57">
        <v>6.2075234572485396</v>
      </c>
      <c r="BW44" s="57">
        <v>7.4582229086032781</v>
      </c>
      <c r="BX44" s="57">
        <v>6.8416378902470889</v>
      </c>
      <c r="BY44" s="57">
        <v>7.2001536825883186</v>
      </c>
      <c r="BZ44" s="57">
        <v>7.9902240928807711</v>
      </c>
      <c r="CA44" s="57">
        <v>7.3859375824355364</v>
      </c>
      <c r="CB44" s="113">
        <v>6.6684103898623528</v>
      </c>
      <c r="CC44" s="57">
        <v>7.8154396272167439</v>
      </c>
      <c r="CD44" s="57">
        <v>7.044967460525883</v>
      </c>
      <c r="CE44" s="57">
        <v>7.675832177199446</v>
      </c>
      <c r="CF44" s="57">
        <v>8.4760162570551287</v>
      </c>
      <c r="CG44" s="57">
        <v>8.7961808186462207</v>
      </c>
      <c r="CH44" s="57">
        <v>8.6603221377456379</v>
      </c>
      <c r="CI44" s="57">
        <v>9.8568527790549041</v>
      </c>
      <c r="CJ44" s="57">
        <v>9.5040368359048486</v>
      </c>
      <c r="CK44" s="57">
        <v>10.154868410121548</v>
      </c>
      <c r="CL44" s="57">
        <v>9.5278694204324523</v>
      </c>
      <c r="CM44" s="57">
        <v>9.542912267586436</v>
      </c>
      <c r="CN44" s="57">
        <v>11.303530040004329</v>
      </c>
      <c r="CO44" s="113">
        <v>9.0236357014285886</v>
      </c>
      <c r="CP44" s="57">
        <v>9.5590778955472722</v>
      </c>
      <c r="CQ44" s="57">
        <v>10.971477955904639</v>
      </c>
      <c r="CR44" s="57">
        <v>10.927456504140503</v>
      </c>
      <c r="CS44" s="57">
        <v>11.246101110783634</v>
      </c>
      <c r="CT44" s="57">
        <v>11.091864837265545</v>
      </c>
      <c r="CU44" s="57">
        <v>11.124928395359936</v>
      </c>
      <c r="CV44" s="57">
        <v>10.25411464157107</v>
      </c>
      <c r="CW44" s="57">
        <v>10.124098603894991</v>
      </c>
      <c r="CX44" s="57">
        <v>9.5004628415972228</v>
      </c>
      <c r="CY44" s="57">
        <v>9.8556453825575989</v>
      </c>
      <c r="CZ44" s="57">
        <v>9.41339731124949</v>
      </c>
      <c r="DA44" s="57">
        <v>8.1926868540038491</v>
      </c>
      <c r="DB44" s="113">
        <v>10.254640074686924</v>
      </c>
      <c r="DC44" s="57">
        <v>9.82807283722601</v>
      </c>
      <c r="DD44" s="57">
        <v>7.6281235681664432</v>
      </c>
      <c r="DE44" s="57">
        <v>8.4932521372460048</v>
      </c>
      <c r="DF44" s="57">
        <v>7.2604166586892473</v>
      </c>
      <c r="DG44" s="57">
        <v>7.778924852668581</v>
      </c>
      <c r="DH44" s="57">
        <v>7.1388041893145964</v>
      </c>
      <c r="DI44" s="57">
        <v>7.2754071929929802</v>
      </c>
      <c r="DJ44" s="57">
        <f t="shared" si="6"/>
        <v>7.016629984925923</v>
      </c>
      <c r="DK44" s="113">
        <f t="shared" si="6"/>
        <v>7.8810537901200339</v>
      </c>
      <c r="DL44" s="27"/>
    </row>
    <row r="45" spans="1:124" s="13" customFormat="1" ht="15" customHeight="1" thickBot="1" x14ac:dyDescent="0.3">
      <c r="A45" s="92" t="s">
        <v>19</v>
      </c>
      <c r="B45" s="70"/>
      <c r="C45" s="35">
        <v>5.8967360726378848</v>
      </c>
      <c r="D45" s="19">
        <v>5.9752451064792877</v>
      </c>
      <c r="E45" s="58">
        <v>5.8207310627759918</v>
      </c>
      <c r="F45" s="58">
        <v>6.0124462626981856</v>
      </c>
      <c r="G45" s="58">
        <v>6.0282069330856904</v>
      </c>
      <c r="H45" s="58">
        <v>6.0742792689227452</v>
      </c>
      <c r="I45" s="58">
        <v>6.3583487265648584</v>
      </c>
      <c r="J45" s="58">
        <v>6.2094249900563829</v>
      </c>
      <c r="K45" s="58">
        <v>5.6725930480590119</v>
      </c>
      <c r="L45" s="58">
        <v>5.7717008179047538</v>
      </c>
      <c r="M45" s="58">
        <v>5.4207716308548424</v>
      </c>
      <c r="N45" s="58">
        <v>5.8135177176209929</v>
      </c>
      <c r="O45" s="58">
        <v>5.6035673066318719</v>
      </c>
      <c r="P45" s="35">
        <v>5.4964034026864725</v>
      </c>
      <c r="Q45" s="58">
        <v>5.4085941321374582</v>
      </c>
      <c r="R45" s="58">
        <v>5.2653950322550838</v>
      </c>
      <c r="S45" s="58">
        <v>5.2735004872919111</v>
      </c>
      <c r="T45" s="58">
        <v>5.393615788335886</v>
      </c>
      <c r="U45" s="58">
        <v>5.5606535295752684</v>
      </c>
      <c r="V45" s="58">
        <v>5.8357845667659536</v>
      </c>
      <c r="W45" s="58">
        <v>5.6405039073071084</v>
      </c>
      <c r="X45" s="58">
        <v>5.5517877481618276</v>
      </c>
      <c r="Y45" s="58">
        <v>5.4318435312137732</v>
      </c>
      <c r="Z45" s="58">
        <v>5.5063444366599574</v>
      </c>
      <c r="AA45" s="58">
        <v>5.6330307241984494</v>
      </c>
      <c r="AB45" s="58">
        <v>5.5398566872059751</v>
      </c>
      <c r="AC45" s="54">
        <v>5.8039380569104893</v>
      </c>
      <c r="AD45" s="58">
        <v>5.6743475870421927</v>
      </c>
      <c r="AE45" s="58">
        <v>5.4365312522128839</v>
      </c>
      <c r="AF45" s="58">
        <v>5.6301532010655304</v>
      </c>
      <c r="AG45" s="58">
        <v>5.5021545553921447</v>
      </c>
      <c r="AH45" s="58">
        <v>5.7085795466341356</v>
      </c>
      <c r="AI45" s="58">
        <v>5.9182466375349252</v>
      </c>
      <c r="AJ45" s="58">
        <v>5.7762923886049942</v>
      </c>
      <c r="AK45" s="58">
        <v>5.5155276893285414</v>
      </c>
      <c r="AL45" s="58">
        <v>6.139433988585739</v>
      </c>
      <c r="AM45" s="58">
        <v>6.042493197258306</v>
      </c>
      <c r="AN45" s="58">
        <v>6.0604893345367215</v>
      </c>
      <c r="AO45" s="58">
        <v>6.1434137642821902</v>
      </c>
      <c r="AP45" s="161">
        <v>6.874345373545375</v>
      </c>
      <c r="AQ45" s="58">
        <v>6.3812788268113083</v>
      </c>
      <c r="AR45" s="58">
        <v>6.3549224052940385</v>
      </c>
      <c r="AS45" s="58">
        <v>7.3157737189418679</v>
      </c>
      <c r="AT45" s="58">
        <v>7.2661316713443034</v>
      </c>
      <c r="AU45" s="58">
        <v>7.2158829124899642</v>
      </c>
      <c r="AV45" s="58">
        <v>7.4799920681622751</v>
      </c>
      <c r="AW45" s="58">
        <v>7.3834408428855083</v>
      </c>
      <c r="AX45" s="58">
        <v>6.5933166829045469</v>
      </c>
      <c r="AY45" s="58">
        <v>6.4174213194631111</v>
      </c>
      <c r="AZ45" s="58">
        <v>6.655581236600133</v>
      </c>
      <c r="BA45" s="58">
        <v>6.7219821354970151</v>
      </c>
      <c r="BB45" s="58">
        <v>6.5126545939585307</v>
      </c>
      <c r="BC45" s="58">
        <v>6.2248316570471269</v>
      </c>
      <c r="BD45" s="58">
        <v>6.3345646894420211</v>
      </c>
      <c r="BE45" s="58">
        <v>6.5962585389230375</v>
      </c>
      <c r="BF45" s="58">
        <v>6.7538912188380804</v>
      </c>
      <c r="BG45" s="58">
        <v>6.7676219206361132</v>
      </c>
      <c r="BH45" s="58">
        <v>6.7188909888350663</v>
      </c>
      <c r="BI45" s="58">
        <v>6.5690361488117137</v>
      </c>
      <c r="BJ45" s="58">
        <v>6.0410908018896077</v>
      </c>
      <c r="BK45" s="58">
        <v>6.1622839129973324</v>
      </c>
      <c r="BL45" s="58">
        <v>5.8892736086306439</v>
      </c>
      <c r="BM45" s="58">
        <v>5.7947625472709978</v>
      </c>
      <c r="BN45" s="58">
        <v>5.8816996127200047</v>
      </c>
      <c r="BO45" s="54">
        <v>6.3152402944774133</v>
      </c>
      <c r="BP45" s="58">
        <v>5.8454440524174771</v>
      </c>
      <c r="BQ45" s="58">
        <v>5.5835888330641668</v>
      </c>
      <c r="BR45" s="58">
        <v>5.8889567289875941</v>
      </c>
      <c r="BS45" s="58">
        <v>5.6617493001962202</v>
      </c>
      <c r="BT45" s="58">
        <v>5.5290568716943076</v>
      </c>
      <c r="BU45" s="58">
        <v>5.709150537561146</v>
      </c>
      <c r="BV45" s="58">
        <v>6.0576577590780456</v>
      </c>
      <c r="BW45" s="58">
        <v>6.6639521629672283</v>
      </c>
      <c r="BX45" s="58">
        <v>6.7102378755328251</v>
      </c>
      <c r="BY45" s="58">
        <v>7.0743941586111099</v>
      </c>
      <c r="BZ45" s="58">
        <v>7.2148219173072041</v>
      </c>
      <c r="CA45" s="58">
        <v>6.9980891984271691</v>
      </c>
      <c r="CB45" s="54">
        <v>6.233107216628694</v>
      </c>
      <c r="CC45" s="58">
        <v>6.8373421238583862</v>
      </c>
      <c r="CD45" s="58">
        <v>7.2264729233280454</v>
      </c>
      <c r="CE45" s="58">
        <v>7.8444800410937807</v>
      </c>
      <c r="CF45" s="58">
        <v>8.1011440612231969</v>
      </c>
      <c r="CG45" s="58">
        <v>8.2158970072481985</v>
      </c>
      <c r="CH45" s="58">
        <v>8.5874212176899203</v>
      </c>
      <c r="CI45" s="58">
        <v>9.125985851662497</v>
      </c>
      <c r="CJ45" s="58">
        <v>8.7845573612899184</v>
      </c>
      <c r="CK45" s="58">
        <v>8.5696101389794475</v>
      </c>
      <c r="CL45" s="58">
        <v>8.8265664454707871</v>
      </c>
      <c r="CM45" s="58">
        <v>8.7508030501246132</v>
      </c>
      <c r="CN45" s="58">
        <v>8.752328505119312</v>
      </c>
      <c r="CO45" s="54">
        <v>8.3020538481423038</v>
      </c>
      <c r="CP45" s="58">
        <v>8.8509482876736012</v>
      </c>
      <c r="CQ45" s="58">
        <v>9.2661385325657335</v>
      </c>
      <c r="CR45" s="58">
        <v>9.442183720525156</v>
      </c>
      <c r="CS45" s="58">
        <v>10.074952295526828</v>
      </c>
      <c r="CT45" s="58">
        <v>9.7192001418481446</v>
      </c>
      <c r="CU45" s="58">
        <v>9.4598425090046909</v>
      </c>
      <c r="CV45" s="58">
        <v>9.4091075318297968</v>
      </c>
      <c r="CW45" s="58">
        <v>8.8099378926667562</v>
      </c>
      <c r="CX45" s="58">
        <v>8.2437310401641373</v>
      </c>
      <c r="CY45" s="58">
        <v>8.2656055448523826</v>
      </c>
      <c r="CZ45" s="58">
        <v>7.9174909033706218</v>
      </c>
      <c r="DA45" s="58">
        <v>7.8493806817147114</v>
      </c>
      <c r="DB45" s="54">
        <v>8.987393012421423</v>
      </c>
      <c r="DC45" s="58">
        <v>7.8033828363343964</v>
      </c>
      <c r="DD45" s="58">
        <v>7.6014491695196824</v>
      </c>
      <c r="DE45" s="58">
        <v>7.0988479386842194</v>
      </c>
      <c r="DF45" s="58">
        <v>7.2517467159698565</v>
      </c>
      <c r="DG45" s="58">
        <v>6.9645815421871555</v>
      </c>
      <c r="DH45" s="58">
        <v>6.8860777074240609</v>
      </c>
      <c r="DI45" s="58">
        <v>6.6428556040453834</v>
      </c>
      <c r="DJ45" s="58">
        <f t="shared" si="6"/>
        <v>6.7531573896058559</v>
      </c>
      <c r="DK45" s="54">
        <f t="shared" si="6"/>
        <v>7.1263448946811554</v>
      </c>
      <c r="DL45" s="27"/>
    </row>
    <row r="46" spans="1:124" s="7" customFormat="1" ht="15" customHeight="1" thickTop="1" x14ac:dyDescent="0.25">
      <c r="A46" s="93"/>
      <c r="B46" s="79" t="s">
        <v>8</v>
      </c>
      <c r="C46" s="104">
        <v>0</v>
      </c>
      <c r="D46" s="105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</v>
      </c>
      <c r="N46" s="106">
        <v>0</v>
      </c>
      <c r="O46" s="106">
        <v>0</v>
      </c>
      <c r="P46" s="104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0</v>
      </c>
      <c r="AB46" s="106">
        <v>0</v>
      </c>
      <c r="AC46" s="114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>
        <v>0</v>
      </c>
      <c r="AO46" s="106">
        <v>0</v>
      </c>
      <c r="AP46" s="162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0</v>
      </c>
      <c r="BM46" s="106">
        <v>0</v>
      </c>
      <c r="BN46" s="106">
        <v>0</v>
      </c>
      <c r="BO46" s="114">
        <v>0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  <c r="BU46" s="106">
        <v>0</v>
      </c>
      <c r="BV46" s="106">
        <v>0</v>
      </c>
      <c r="BW46" s="106">
        <v>0</v>
      </c>
      <c r="BX46" s="106">
        <v>0</v>
      </c>
      <c r="BY46" s="106">
        <v>0</v>
      </c>
      <c r="BZ46" s="106">
        <v>0</v>
      </c>
      <c r="CA46" s="106">
        <v>0</v>
      </c>
      <c r="CB46" s="114">
        <v>0</v>
      </c>
      <c r="CC46" s="106">
        <v>0</v>
      </c>
      <c r="CD46" s="106">
        <v>0</v>
      </c>
      <c r="CE46" s="106">
        <v>0</v>
      </c>
      <c r="CF46" s="106">
        <v>0</v>
      </c>
      <c r="CG46" s="106">
        <v>0</v>
      </c>
      <c r="CH46" s="106">
        <v>0</v>
      </c>
      <c r="CI46" s="106">
        <v>0</v>
      </c>
      <c r="CJ46" s="106">
        <v>0</v>
      </c>
      <c r="CK46" s="106">
        <v>0</v>
      </c>
      <c r="CL46" s="106">
        <v>0</v>
      </c>
      <c r="CM46" s="106">
        <v>0</v>
      </c>
      <c r="CN46" s="106">
        <v>0</v>
      </c>
      <c r="CO46" s="114">
        <v>0</v>
      </c>
      <c r="CP46" s="106">
        <v>0</v>
      </c>
      <c r="CQ46" s="106">
        <v>0</v>
      </c>
      <c r="CR46" s="106">
        <v>0</v>
      </c>
      <c r="CS46" s="106">
        <v>0</v>
      </c>
      <c r="CT46" s="106">
        <v>0</v>
      </c>
      <c r="CU46" s="106">
        <v>0</v>
      </c>
      <c r="CV46" s="106">
        <v>0</v>
      </c>
      <c r="CW46" s="106">
        <v>0</v>
      </c>
      <c r="CX46" s="106">
        <v>0</v>
      </c>
      <c r="CY46" s="106">
        <v>0</v>
      </c>
      <c r="CZ46" s="106">
        <v>0</v>
      </c>
      <c r="DA46" s="106">
        <v>0</v>
      </c>
      <c r="DB46" s="114">
        <v>0</v>
      </c>
      <c r="DC46" s="106">
        <v>0</v>
      </c>
      <c r="DD46" s="106">
        <v>0</v>
      </c>
      <c r="DE46" s="106">
        <v>0</v>
      </c>
      <c r="DF46" s="106">
        <v>0</v>
      </c>
      <c r="DG46" s="106">
        <v>0</v>
      </c>
      <c r="DH46" s="106">
        <v>0</v>
      </c>
      <c r="DI46" s="106">
        <v>0</v>
      </c>
      <c r="DJ46" s="106">
        <v>0</v>
      </c>
      <c r="DK46" s="114">
        <v>0</v>
      </c>
      <c r="DL46" s="27"/>
    </row>
    <row r="47" spans="1:124" s="7" customFormat="1" ht="15" customHeight="1" x14ac:dyDescent="0.25">
      <c r="A47" s="90"/>
      <c r="B47" s="77" t="s">
        <v>65</v>
      </c>
      <c r="C47" s="107">
        <v>0</v>
      </c>
      <c r="D47" s="108">
        <v>0</v>
      </c>
      <c r="E47" s="109">
        <v>0</v>
      </c>
      <c r="F47" s="109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7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14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62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106">
        <v>0</v>
      </c>
      <c r="BF47" s="106">
        <v>0</v>
      </c>
      <c r="BG47" s="106">
        <v>0</v>
      </c>
      <c r="BH47" s="106">
        <v>0</v>
      </c>
      <c r="BI47" s="106">
        <v>0</v>
      </c>
      <c r="BJ47" s="106">
        <v>0</v>
      </c>
      <c r="BK47" s="106">
        <v>0</v>
      </c>
      <c r="BL47" s="106">
        <v>0</v>
      </c>
      <c r="BM47" s="106">
        <v>0</v>
      </c>
      <c r="BN47" s="106">
        <v>0</v>
      </c>
      <c r="BO47" s="114">
        <v>0</v>
      </c>
      <c r="BP47" s="106">
        <v>0</v>
      </c>
      <c r="BQ47" s="106">
        <v>0</v>
      </c>
      <c r="BR47" s="106">
        <v>0</v>
      </c>
      <c r="BS47" s="106">
        <v>0</v>
      </c>
      <c r="BT47" s="106">
        <v>0</v>
      </c>
      <c r="BU47" s="106">
        <v>0</v>
      </c>
      <c r="BV47" s="106">
        <v>0</v>
      </c>
      <c r="BW47" s="106">
        <v>0</v>
      </c>
      <c r="BX47" s="106">
        <v>0</v>
      </c>
      <c r="BY47" s="106">
        <v>0</v>
      </c>
      <c r="BZ47" s="106">
        <v>0</v>
      </c>
      <c r="CA47" s="106">
        <v>0</v>
      </c>
      <c r="CB47" s="114">
        <v>0</v>
      </c>
      <c r="CC47" s="106">
        <v>0</v>
      </c>
      <c r="CD47" s="106">
        <v>0</v>
      </c>
      <c r="CE47" s="106">
        <v>0</v>
      </c>
      <c r="CF47" s="106">
        <v>0</v>
      </c>
      <c r="CG47" s="106">
        <v>0</v>
      </c>
      <c r="CH47" s="106">
        <v>0</v>
      </c>
      <c r="CI47" s="106">
        <v>0</v>
      </c>
      <c r="CJ47" s="106">
        <v>0</v>
      </c>
      <c r="CK47" s="106">
        <v>0</v>
      </c>
      <c r="CL47" s="106">
        <v>0</v>
      </c>
      <c r="CM47" s="106">
        <v>0</v>
      </c>
      <c r="CN47" s="106">
        <v>0</v>
      </c>
      <c r="CO47" s="114">
        <v>0</v>
      </c>
      <c r="CP47" s="106">
        <v>0</v>
      </c>
      <c r="CQ47" s="106">
        <v>0</v>
      </c>
      <c r="CR47" s="106">
        <v>0</v>
      </c>
      <c r="CS47" s="106">
        <v>0</v>
      </c>
      <c r="CT47" s="106">
        <v>0</v>
      </c>
      <c r="CU47" s="106">
        <v>0</v>
      </c>
      <c r="CV47" s="106">
        <v>0</v>
      </c>
      <c r="CW47" s="106">
        <v>0</v>
      </c>
      <c r="CX47" s="106">
        <v>0</v>
      </c>
      <c r="CY47" s="106">
        <v>0</v>
      </c>
      <c r="CZ47" s="106">
        <v>0</v>
      </c>
      <c r="DA47" s="106">
        <v>0</v>
      </c>
      <c r="DB47" s="114">
        <v>0</v>
      </c>
      <c r="DC47" s="106">
        <v>0</v>
      </c>
      <c r="DD47" s="106">
        <v>0</v>
      </c>
      <c r="DE47" s="106">
        <v>0</v>
      </c>
      <c r="DF47" s="106">
        <v>0</v>
      </c>
      <c r="DG47" s="106">
        <v>0</v>
      </c>
      <c r="DH47" s="106">
        <v>0</v>
      </c>
      <c r="DI47" s="106">
        <v>0</v>
      </c>
      <c r="DJ47" s="106">
        <v>0</v>
      </c>
      <c r="DK47" s="114">
        <v>0</v>
      </c>
      <c r="DL47" s="27"/>
    </row>
    <row r="48" spans="1:124" s="7" customFormat="1" ht="15" customHeight="1" x14ac:dyDescent="0.25">
      <c r="A48" s="90" t="s">
        <v>6</v>
      </c>
      <c r="B48" s="77" t="s">
        <v>7</v>
      </c>
      <c r="C48" s="34">
        <v>6.1590457725795105</v>
      </c>
      <c r="D48" s="9">
        <v>7.1196722631918909</v>
      </c>
      <c r="E48" s="56">
        <v>6.4034305247175478</v>
      </c>
      <c r="F48" s="56">
        <v>6.122972605274887</v>
      </c>
      <c r="G48" s="56">
        <v>6.2083921493338066</v>
      </c>
      <c r="H48" s="56">
        <v>6.4192020351890475</v>
      </c>
      <c r="I48" s="56">
        <v>6.376657576273832</v>
      </c>
      <c r="J48" s="56">
        <v>6.7848765181769215</v>
      </c>
      <c r="K48" s="56">
        <v>6.2263315525283653</v>
      </c>
      <c r="L48" s="56">
        <v>5.7279669369726571</v>
      </c>
      <c r="M48" s="56">
        <v>5.6570331786030232</v>
      </c>
      <c r="N48" s="56">
        <v>5.5803506089217265</v>
      </c>
      <c r="O48" s="56">
        <v>5.2816633217704307</v>
      </c>
      <c r="P48" s="34">
        <v>4.9385520874046227</v>
      </c>
      <c r="Q48" s="56">
        <v>5.5632506032122695</v>
      </c>
      <c r="R48" s="56">
        <v>4.8255000711352292</v>
      </c>
      <c r="S48" s="56">
        <v>4.9226992833418652</v>
      </c>
      <c r="T48" s="56">
        <v>5.2252169046827923</v>
      </c>
      <c r="U48" s="56">
        <v>5.128846654970876</v>
      </c>
      <c r="V48" s="56">
        <v>4.9622792942134835</v>
      </c>
      <c r="W48" s="56">
        <v>4.9047385287392435</v>
      </c>
      <c r="X48" s="56">
        <v>4.8462049008883703</v>
      </c>
      <c r="Y48" s="56">
        <v>4.6736472343761957</v>
      </c>
      <c r="Z48" s="56">
        <v>4.6626934808239469</v>
      </c>
      <c r="AA48" s="56">
        <v>4.8027232052004818</v>
      </c>
      <c r="AB48" s="56">
        <v>4.8820234526163944</v>
      </c>
      <c r="AC48" s="112">
        <v>5.3133410840226176</v>
      </c>
      <c r="AD48" s="56">
        <v>4.9563637668480141</v>
      </c>
      <c r="AE48" s="56">
        <v>4.6509142745872465</v>
      </c>
      <c r="AF48" s="56">
        <v>4.7786336516584447</v>
      </c>
      <c r="AG48" s="56">
        <v>4.9080284955161124</v>
      </c>
      <c r="AH48" s="56">
        <v>5.211175502023373</v>
      </c>
      <c r="AI48" s="56">
        <v>5.594697900872136</v>
      </c>
      <c r="AJ48" s="56">
        <v>5.2767871916095048</v>
      </c>
      <c r="AK48" s="56">
        <v>4.8789825433857219</v>
      </c>
      <c r="AL48" s="56">
        <v>6.2557342940390361</v>
      </c>
      <c r="AM48" s="56">
        <v>5.7905251809620095</v>
      </c>
      <c r="AN48" s="56">
        <v>5.4946203336943871</v>
      </c>
      <c r="AO48" s="56">
        <v>5.7943427156050937</v>
      </c>
      <c r="AP48" s="182">
        <f t="shared" ref="AP48:BM48" si="7">AP30/AP12*100</f>
        <v>5.9913723453592516</v>
      </c>
      <c r="AQ48" s="181">
        <f t="shared" si="7"/>
        <v>6.7872054145506846</v>
      </c>
      <c r="AR48" s="181">
        <f t="shared" si="7"/>
        <v>6.0864804263238703</v>
      </c>
      <c r="AS48" s="181">
        <f t="shared" si="7"/>
        <v>5.8831374573638984</v>
      </c>
      <c r="AT48" s="181">
        <f t="shared" si="7"/>
        <v>5.4730243192426338</v>
      </c>
      <c r="AU48" s="181">
        <f t="shared" si="7"/>
        <v>5.8986425983804507</v>
      </c>
      <c r="AV48" s="181">
        <f t="shared" si="7"/>
        <v>6.347553762214905</v>
      </c>
      <c r="AW48" s="181">
        <f t="shared" si="7"/>
        <v>6.2666093388496726</v>
      </c>
      <c r="AX48" s="181">
        <f t="shared" si="7"/>
        <v>5.9437373047927382</v>
      </c>
      <c r="AY48" s="181">
        <f t="shared" si="7"/>
        <v>6.2189263811494691</v>
      </c>
      <c r="AZ48" s="181">
        <f t="shared" si="7"/>
        <v>5.7771749988479018</v>
      </c>
      <c r="BA48" s="181">
        <f t="shared" si="7"/>
        <v>5.570094647456016</v>
      </c>
      <c r="BB48" s="181">
        <f t="shared" si="7"/>
        <v>5.8115911917586436</v>
      </c>
      <c r="BC48" s="181">
        <f t="shared" si="7"/>
        <v>5.3702499133115902</v>
      </c>
      <c r="BD48" s="181">
        <f t="shared" si="7"/>
        <v>5.2481243347813535</v>
      </c>
      <c r="BE48" s="181">
        <f t="shared" si="7"/>
        <v>5.3736438292646165</v>
      </c>
      <c r="BF48" s="181">
        <f t="shared" si="7"/>
        <v>5.6219203028050471</v>
      </c>
      <c r="BG48" s="181">
        <f t="shared" si="7"/>
        <v>5.7639021315062502</v>
      </c>
      <c r="BH48" s="181">
        <f t="shared" si="7"/>
        <v>5.6778112640487679</v>
      </c>
      <c r="BI48" s="181">
        <f t="shared" si="7"/>
        <v>5.2942488105344285</v>
      </c>
      <c r="BJ48" s="181">
        <f t="shared" si="7"/>
        <v>4.9316111683295176</v>
      </c>
      <c r="BK48" s="181">
        <f t="shared" si="7"/>
        <v>5.0747630719222885</v>
      </c>
      <c r="BL48" s="181">
        <f t="shared" si="7"/>
        <v>5.1246033740638683</v>
      </c>
      <c r="BM48" s="181">
        <f t="shared" si="7"/>
        <v>4.7863427216612013</v>
      </c>
      <c r="BN48" s="181">
        <v>4.8967060741139825</v>
      </c>
      <c r="BO48" s="112">
        <v>5.2559753619116441</v>
      </c>
      <c r="BP48" s="181">
        <v>5.2070325804466782</v>
      </c>
      <c r="BQ48" s="181">
        <v>4.6988142885261635</v>
      </c>
      <c r="BR48" s="181">
        <v>4.7749889506839258</v>
      </c>
      <c r="BS48" s="181">
        <v>4.9014472281741428</v>
      </c>
      <c r="BT48" s="181">
        <v>5.0255438050223393</v>
      </c>
      <c r="BU48" s="181">
        <v>5.4800814990440392</v>
      </c>
      <c r="BV48" s="181">
        <v>6.311141790241809</v>
      </c>
      <c r="BW48" s="181">
        <v>6.4591716229097527</v>
      </c>
      <c r="BX48" s="181">
        <v>6.3222808646303195</v>
      </c>
      <c r="BY48" s="181">
        <v>6.3734960954732305</v>
      </c>
      <c r="BZ48" s="181">
        <v>6.0006540988993997</v>
      </c>
      <c r="CA48" s="181">
        <v>6.0115703549255946</v>
      </c>
      <c r="CB48" s="112">
        <v>5.6327578561041669</v>
      </c>
      <c r="CC48" s="181">
        <v>5.9760844010437548</v>
      </c>
      <c r="CD48" s="181">
        <v>6.0589801186499557</v>
      </c>
      <c r="CE48" s="181">
        <v>6.525709066713441</v>
      </c>
      <c r="CF48" s="181">
        <v>7.0974017312705922</v>
      </c>
      <c r="CG48" s="181">
        <v>7.1307963176132114</v>
      </c>
      <c r="CH48" s="181">
        <v>6.606162732949282</v>
      </c>
      <c r="CI48" s="181">
        <v>7.1286350817331439</v>
      </c>
      <c r="CJ48" s="181">
        <v>7.2565965511283563</v>
      </c>
      <c r="CK48" s="181">
        <v>7.0705192397536161</v>
      </c>
      <c r="CL48" s="181">
        <v>7.4279187345968349</v>
      </c>
      <c r="CM48" s="181">
        <v>7.5541178816160874</v>
      </c>
      <c r="CN48" s="181">
        <v>7.7532611007956929</v>
      </c>
      <c r="CO48" s="112">
        <v>6.9873344929859611</v>
      </c>
      <c r="CP48" s="181">
        <v>8.4324349858419847</v>
      </c>
      <c r="CQ48" s="181">
        <v>8.107201013109524</v>
      </c>
      <c r="CR48" s="181">
        <v>8.2480213176773987</v>
      </c>
      <c r="CS48" s="181">
        <v>8.268659469065561</v>
      </c>
      <c r="CT48" s="181">
        <v>8.1467096401058257</v>
      </c>
      <c r="CU48" s="181">
        <v>7.5437011238067448</v>
      </c>
      <c r="CV48" s="181">
        <v>7.2904872101590898</v>
      </c>
      <c r="CW48" s="181">
        <v>6.7045042104595716</v>
      </c>
      <c r="CX48" s="181">
        <v>6.3997098776620795</v>
      </c>
      <c r="CY48" s="181">
        <v>6.1253087660962127</v>
      </c>
      <c r="CZ48" s="181">
        <v>5.9246977539577657</v>
      </c>
      <c r="DA48" s="181">
        <v>6.8151850254284945</v>
      </c>
      <c r="DB48" s="112">
        <v>7.3390242765208793</v>
      </c>
      <c r="DC48" s="181">
        <v>6.6089997567401193</v>
      </c>
      <c r="DD48" s="181">
        <v>6.4154353367915808</v>
      </c>
      <c r="DE48" s="181">
        <v>6.004631314658881</v>
      </c>
      <c r="DF48" s="181">
        <v>5.8615387569445661</v>
      </c>
      <c r="DG48" s="181">
        <v>5.5067346322073059</v>
      </c>
      <c r="DH48" s="181">
        <v>5.6174978124839603</v>
      </c>
      <c r="DI48" s="181">
        <v>5.6135652383699624</v>
      </c>
      <c r="DJ48" s="181">
        <f>DJ30/DJ12*100</f>
        <v>5.6543428919741734</v>
      </c>
      <c r="DK48" s="112">
        <f>DK30/DK12*100</f>
        <v>5.8946698013152536</v>
      </c>
      <c r="DL48" s="27"/>
    </row>
    <row r="49" spans="1:124" s="7" customFormat="1" ht="15" customHeight="1" x14ac:dyDescent="0.25">
      <c r="A49" s="90"/>
      <c r="B49" s="77" t="s">
        <v>5</v>
      </c>
      <c r="C49" s="107">
        <v>0</v>
      </c>
      <c r="D49" s="108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0</v>
      </c>
      <c r="M49" s="109">
        <v>0</v>
      </c>
      <c r="N49" s="109">
        <v>0</v>
      </c>
      <c r="O49" s="109">
        <v>0</v>
      </c>
      <c r="P49" s="107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0</v>
      </c>
      <c r="W49" s="109">
        <v>0</v>
      </c>
      <c r="X49" s="109">
        <v>0</v>
      </c>
      <c r="Y49" s="109">
        <v>0</v>
      </c>
      <c r="Z49" s="109">
        <v>0</v>
      </c>
      <c r="AA49" s="109">
        <v>0</v>
      </c>
      <c r="AB49" s="109">
        <v>0</v>
      </c>
      <c r="AC49" s="115">
        <v>0</v>
      </c>
      <c r="AD49" s="109">
        <v>0</v>
      </c>
      <c r="AE49" s="109">
        <v>0</v>
      </c>
      <c r="AF49" s="109">
        <v>0</v>
      </c>
      <c r="AG49" s="109">
        <v>0</v>
      </c>
      <c r="AH49" s="109">
        <v>0</v>
      </c>
      <c r="AI49" s="109">
        <v>0</v>
      </c>
      <c r="AJ49" s="109">
        <v>0</v>
      </c>
      <c r="AK49" s="109">
        <v>0</v>
      </c>
      <c r="AL49" s="109">
        <v>0</v>
      </c>
      <c r="AM49" s="109">
        <v>0</v>
      </c>
      <c r="AN49" s="109">
        <v>0</v>
      </c>
      <c r="AO49" s="109">
        <v>0</v>
      </c>
      <c r="AP49" s="163">
        <v>0</v>
      </c>
      <c r="AQ49" s="109">
        <v>0</v>
      </c>
      <c r="AR49" s="109">
        <v>0</v>
      </c>
      <c r="AS49" s="109">
        <v>0</v>
      </c>
      <c r="AT49" s="109">
        <v>0</v>
      </c>
      <c r="AU49" s="109">
        <v>0</v>
      </c>
      <c r="AV49" s="109">
        <v>0</v>
      </c>
      <c r="AW49" s="109">
        <v>0</v>
      </c>
      <c r="AX49" s="109">
        <v>0</v>
      </c>
      <c r="AY49" s="109">
        <v>0</v>
      </c>
      <c r="AZ49" s="109">
        <v>0</v>
      </c>
      <c r="BA49" s="109">
        <v>0</v>
      </c>
      <c r="BB49" s="109">
        <v>0</v>
      </c>
      <c r="BC49" s="109">
        <v>0</v>
      </c>
      <c r="BD49" s="109">
        <v>0</v>
      </c>
      <c r="BE49" s="109">
        <v>0</v>
      </c>
      <c r="BF49" s="109">
        <v>0</v>
      </c>
      <c r="BG49" s="109">
        <v>0</v>
      </c>
      <c r="BH49" s="109">
        <v>0</v>
      </c>
      <c r="BI49" s="109">
        <v>0</v>
      </c>
      <c r="BJ49" s="109">
        <v>0</v>
      </c>
      <c r="BK49" s="109">
        <v>0</v>
      </c>
      <c r="BL49" s="109">
        <v>0</v>
      </c>
      <c r="BM49" s="109">
        <v>0</v>
      </c>
      <c r="BN49" s="109">
        <v>0</v>
      </c>
      <c r="BO49" s="115">
        <v>0</v>
      </c>
      <c r="BP49" s="109">
        <v>0</v>
      </c>
      <c r="BQ49" s="109">
        <v>0</v>
      </c>
      <c r="BR49" s="109">
        <v>0</v>
      </c>
      <c r="BS49" s="109">
        <v>0</v>
      </c>
      <c r="BT49" s="109">
        <v>0</v>
      </c>
      <c r="BU49" s="109">
        <v>0</v>
      </c>
      <c r="BV49" s="109">
        <v>0</v>
      </c>
      <c r="BW49" s="109">
        <v>0</v>
      </c>
      <c r="BX49" s="109">
        <v>0</v>
      </c>
      <c r="BY49" s="109">
        <v>0</v>
      </c>
      <c r="BZ49" s="109">
        <v>0</v>
      </c>
      <c r="CA49" s="109">
        <v>0</v>
      </c>
      <c r="CB49" s="115">
        <v>0</v>
      </c>
      <c r="CC49" s="109">
        <v>0</v>
      </c>
      <c r="CD49" s="109">
        <v>0</v>
      </c>
      <c r="CE49" s="109">
        <v>0</v>
      </c>
      <c r="CF49" s="109">
        <v>0</v>
      </c>
      <c r="CG49" s="109">
        <v>0</v>
      </c>
      <c r="CH49" s="109">
        <v>0</v>
      </c>
      <c r="CI49" s="109">
        <v>0</v>
      </c>
      <c r="CJ49" s="109">
        <v>0</v>
      </c>
      <c r="CK49" s="109">
        <v>0</v>
      </c>
      <c r="CL49" s="109">
        <v>0</v>
      </c>
      <c r="CM49" s="109">
        <v>0</v>
      </c>
      <c r="CN49" s="109">
        <v>0</v>
      </c>
      <c r="CO49" s="115">
        <v>0</v>
      </c>
      <c r="CP49" s="109">
        <v>0</v>
      </c>
      <c r="CQ49" s="109">
        <v>0</v>
      </c>
      <c r="CR49" s="109">
        <v>0</v>
      </c>
      <c r="CS49" s="109">
        <v>0</v>
      </c>
      <c r="CT49" s="109">
        <v>0</v>
      </c>
      <c r="CU49" s="109">
        <v>0</v>
      </c>
      <c r="CV49" s="109">
        <v>0</v>
      </c>
      <c r="CW49" s="109">
        <v>0</v>
      </c>
      <c r="CX49" s="109">
        <v>0</v>
      </c>
      <c r="CY49" s="109">
        <v>0</v>
      </c>
      <c r="CZ49" s="109">
        <v>0</v>
      </c>
      <c r="DA49" s="109">
        <v>0</v>
      </c>
      <c r="DB49" s="115">
        <v>0</v>
      </c>
      <c r="DC49" s="109">
        <v>0</v>
      </c>
      <c r="DD49" s="109">
        <v>0</v>
      </c>
      <c r="DE49" s="109">
        <v>0</v>
      </c>
      <c r="DF49" s="109">
        <v>0</v>
      </c>
      <c r="DG49" s="109">
        <v>0</v>
      </c>
      <c r="DH49" s="109">
        <v>0</v>
      </c>
      <c r="DI49" s="109">
        <v>0</v>
      </c>
      <c r="DJ49" s="109">
        <f>+IF(DJ13=0,0,DJ31/DJ13*100)</f>
        <v>0</v>
      </c>
      <c r="DK49" s="115">
        <f>+IF(DK13=0,0,DK31/DK13*100)</f>
        <v>0</v>
      </c>
      <c r="DL49" s="27"/>
    </row>
    <row r="50" spans="1:124" s="7" customFormat="1" ht="15" customHeight="1" thickBot="1" x14ac:dyDescent="0.3">
      <c r="A50" s="91"/>
      <c r="B50" s="78" t="s">
        <v>13</v>
      </c>
      <c r="C50" s="110">
        <v>0</v>
      </c>
      <c r="D50" s="108" t="s">
        <v>38</v>
      </c>
      <c r="E50" s="109" t="s">
        <v>38</v>
      </c>
      <c r="F50" s="109" t="s">
        <v>38</v>
      </c>
      <c r="G50" s="109" t="s">
        <v>38</v>
      </c>
      <c r="H50" s="109" t="s">
        <v>38</v>
      </c>
      <c r="I50" s="109" t="s">
        <v>38</v>
      </c>
      <c r="J50" s="109" t="s">
        <v>38</v>
      </c>
      <c r="K50" s="109" t="s">
        <v>38</v>
      </c>
      <c r="L50" s="109" t="s">
        <v>38</v>
      </c>
      <c r="M50" s="109" t="s">
        <v>38</v>
      </c>
      <c r="N50" s="109" t="s">
        <v>38</v>
      </c>
      <c r="O50" s="109" t="s">
        <v>38</v>
      </c>
      <c r="P50" s="110" t="s">
        <v>38</v>
      </c>
      <c r="Q50" s="109" t="s">
        <v>38</v>
      </c>
      <c r="R50" s="109" t="s">
        <v>38</v>
      </c>
      <c r="S50" s="109" t="s">
        <v>38</v>
      </c>
      <c r="T50" s="109" t="s">
        <v>38</v>
      </c>
      <c r="U50" s="109" t="s">
        <v>38</v>
      </c>
      <c r="V50" s="109" t="s">
        <v>38</v>
      </c>
      <c r="W50" s="109" t="s">
        <v>38</v>
      </c>
      <c r="X50" s="109" t="s">
        <v>38</v>
      </c>
      <c r="Y50" s="109" t="s">
        <v>38</v>
      </c>
      <c r="Z50" s="109" t="s">
        <v>38</v>
      </c>
      <c r="AA50" s="131" t="s">
        <v>38</v>
      </c>
      <c r="AB50" s="131" t="s">
        <v>38</v>
      </c>
      <c r="AC50" s="115" t="s">
        <v>38</v>
      </c>
      <c r="AD50" s="131" t="s">
        <v>38</v>
      </c>
      <c r="AE50" s="131" t="s">
        <v>38</v>
      </c>
      <c r="AF50" s="131" t="s">
        <v>38</v>
      </c>
      <c r="AG50" s="131" t="s">
        <v>38</v>
      </c>
      <c r="AH50" s="131" t="s">
        <v>38</v>
      </c>
      <c r="AI50" s="131" t="s">
        <v>38</v>
      </c>
      <c r="AJ50" s="131" t="s">
        <v>38</v>
      </c>
      <c r="AK50" s="131" t="s">
        <v>38</v>
      </c>
      <c r="AL50" s="131" t="s">
        <v>38</v>
      </c>
      <c r="AM50" s="131" t="s">
        <v>38</v>
      </c>
      <c r="AN50" s="131" t="s">
        <v>38</v>
      </c>
      <c r="AO50" s="131" t="s">
        <v>38</v>
      </c>
      <c r="AP50" s="163" t="s">
        <v>38</v>
      </c>
      <c r="AQ50" s="131" t="s">
        <v>38</v>
      </c>
      <c r="AR50" s="131" t="s">
        <v>38</v>
      </c>
      <c r="AS50" s="131" t="s">
        <v>38</v>
      </c>
      <c r="AT50" s="131" t="s">
        <v>38</v>
      </c>
      <c r="AU50" s="131" t="s">
        <v>38</v>
      </c>
      <c r="AV50" s="131" t="s">
        <v>38</v>
      </c>
      <c r="AW50" s="131" t="s">
        <v>38</v>
      </c>
      <c r="AX50" s="131" t="s">
        <v>38</v>
      </c>
      <c r="AY50" s="131" t="s">
        <v>38</v>
      </c>
      <c r="AZ50" s="131" t="s">
        <v>38</v>
      </c>
      <c r="BA50" s="131" t="s">
        <v>38</v>
      </c>
      <c r="BB50" s="131" t="s">
        <v>38</v>
      </c>
      <c r="BC50" s="131" t="s">
        <v>38</v>
      </c>
      <c r="BD50" s="131" t="s">
        <v>38</v>
      </c>
      <c r="BE50" s="131" t="s">
        <v>38</v>
      </c>
      <c r="BF50" s="131" t="s">
        <v>38</v>
      </c>
      <c r="BG50" s="131" t="s">
        <v>38</v>
      </c>
      <c r="BH50" s="131" t="s">
        <v>38</v>
      </c>
      <c r="BI50" s="131" t="s">
        <v>38</v>
      </c>
      <c r="BJ50" s="131" t="s">
        <v>38</v>
      </c>
      <c r="BK50" s="131" t="s">
        <v>38</v>
      </c>
      <c r="BL50" s="131" t="s">
        <v>38</v>
      </c>
      <c r="BM50" s="131" t="s">
        <v>38</v>
      </c>
      <c r="BN50" s="131" t="s">
        <v>38</v>
      </c>
      <c r="BO50" s="115" t="s">
        <v>38</v>
      </c>
      <c r="BP50" s="131" t="s">
        <v>38</v>
      </c>
      <c r="BQ50" s="131" t="s">
        <v>38</v>
      </c>
      <c r="BR50" s="131" t="s">
        <v>38</v>
      </c>
      <c r="BS50" s="131" t="s">
        <v>38</v>
      </c>
      <c r="BT50" s="131" t="s">
        <v>38</v>
      </c>
      <c r="BU50" s="131" t="s">
        <v>38</v>
      </c>
      <c r="BV50" s="131" t="s">
        <v>38</v>
      </c>
      <c r="BW50" s="131" t="s">
        <v>38</v>
      </c>
      <c r="BX50" s="131" t="s">
        <v>38</v>
      </c>
      <c r="BY50" s="131" t="s">
        <v>38</v>
      </c>
      <c r="BZ50" s="131" t="s">
        <v>38</v>
      </c>
      <c r="CA50" s="131" t="s">
        <v>38</v>
      </c>
      <c r="CB50" s="115" t="s">
        <v>38</v>
      </c>
      <c r="CC50" s="131" t="s">
        <v>38</v>
      </c>
      <c r="CD50" s="131" t="s">
        <v>38</v>
      </c>
      <c r="CE50" s="131" t="s">
        <v>38</v>
      </c>
      <c r="CF50" s="131" t="s">
        <v>38</v>
      </c>
      <c r="CG50" s="131" t="s">
        <v>38</v>
      </c>
      <c r="CH50" s="131" t="s">
        <v>38</v>
      </c>
      <c r="CI50" s="131" t="s">
        <v>38</v>
      </c>
      <c r="CJ50" s="131" t="s">
        <v>38</v>
      </c>
      <c r="CK50" s="131" t="s">
        <v>38</v>
      </c>
      <c r="CL50" s="131" t="s">
        <v>38</v>
      </c>
      <c r="CM50" s="131" t="s">
        <v>38</v>
      </c>
      <c r="CN50" s="131" t="s">
        <v>38</v>
      </c>
      <c r="CO50" s="115" t="s">
        <v>38</v>
      </c>
      <c r="CP50" s="131" t="s">
        <v>38</v>
      </c>
      <c r="CQ50" s="131" t="s">
        <v>38</v>
      </c>
      <c r="CR50" s="131" t="s">
        <v>38</v>
      </c>
      <c r="CS50" s="131" t="s">
        <v>38</v>
      </c>
      <c r="CT50" s="131" t="s">
        <v>38</v>
      </c>
      <c r="CU50" s="131" t="s">
        <v>38</v>
      </c>
      <c r="CV50" s="131" t="s">
        <v>38</v>
      </c>
      <c r="CW50" s="131" t="s">
        <v>38</v>
      </c>
      <c r="CX50" s="131" t="s">
        <v>38</v>
      </c>
      <c r="CY50" s="131" t="s">
        <v>38</v>
      </c>
      <c r="CZ50" s="131" t="s">
        <v>38</v>
      </c>
      <c r="DA50" s="131" t="s">
        <v>38</v>
      </c>
      <c r="DB50" s="115" t="s">
        <v>38</v>
      </c>
      <c r="DC50" s="131" t="s">
        <v>38</v>
      </c>
      <c r="DD50" s="131" t="s">
        <v>38</v>
      </c>
      <c r="DE50" s="131" t="s">
        <v>38</v>
      </c>
      <c r="DF50" s="131" t="s">
        <v>38</v>
      </c>
      <c r="DG50" s="131" t="s">
        <v>38</v>
      </c>
      <c r="DH50" s="131" t="s">
        <v>38</v>
      </c>
      <c r="DI50" s="131" t="s">
        <v>38</v>
      </c>
      <c r="DJ50" s="131" t="s">
        <v>38</v>
      </c>
      <c r="DK50" s="115" t="s">
        <v>38</v>
      </c>
      <c r="DL50" s="27"/>
    </row>
    <row r="51" spans="1:124" s="13" customFormat="1" ht="15" customHeight="1" thickBot="1" x14ac:dyDescent="0.3">
      <c r="A51" s="92" t="s">
        <v>20</v>
      </c>
      <c r="B51" s="70"/>
      <c r="C51" s="35">
        <v>6.1590458382223856</v>
      </c>
      <c r="D51" s="19">
        <v>7.1196723310710794</v>
      </c>
      <c r="E51" s="58">
        <v>6.403430596158211</v>
      </c>
      <c r="F51" s="58">
        <v>6.122972667998325</v>
      </c>
      <c r="G51" s="58">
        <v>6.2083922118268067</v>
      </c>
      <c r="H51" s="58">
        <v>6.4192021000821873</v>
      </c>
      <c r="I51" s="58">
        <v>6.3766576400746677</v>
      </c>
      <c r="J51" s="58">
        <v>6.7848765828262048</v>
      </c>
      <c r="K51" s="58">
        <v>6.2263316185161157</v>
      </c>
      <c r="L51" s="58">
        <v>5.7279670066449508</v>
      </c>
      <c r="M51" s="58">
        <v>5.6570332400139387</v>
      </c>
      <c r="N51" s="58">
        <v>5.5803506780630405</v>
      </c>
      <c r="O51" s="58">
        <v>5.281663385393097</v>
      </c>
      <c r="P51" s="35">
        <v>4.9385521494588627</v>
      </c>
      <c r="Q51" s="58">
        <v>5.5632506753964002</v>
      </c>
      <c r="R51" s="58">
        <v>4.8255001360593974</v>
      </c>
      <c r="S51" s="58">
        <v>4.9226993447472678</v>
      </c>
      <c r="T51" s="58">
        <v>5.2252169692397361</v>
      </c>
      <c r="U51" s="58">
        <v>5.1288467156995017</v>
      </c>
      <c r="V51" s="58">
        <v>4.9622793524402375</v>
      </c>
      <c r="W51" s="58">
        <v>4.9047385908923564</v>
      </c>
      <c r="X51" s="58">
        <v>4.8462049597451173</v>
      </c>
      <c r="Y51" s="58">
        <v>4.6736472917870877</v>
      </c>
      <c r="Z51" s="58">
        <v>4.6626935383188108</v>
      </c>
      <c r="AA51" s="58">
        <v>4.8027232682273766</v>
      </c>
      <c r="AB51" s="58">
        <v>4.8820235195020798</v>
      </c>
      <c r="AC51" s="54">
        <v>5.3133410840226176</v>
      </c>
      <c r="AD51" s="58">
        <v>4.9563637668480141</v>
      </c>
      <c r="AE51" s="58">
        <v>4.6509142745872465</v>
      </c>
      <c r="AF51" s="58">
        <v>4.7786336516584447</v>
      </c>
      <c r="AG51" s="58">
        <v>4.9080284955161124</v>
      </c>
      <c r="AH51" s="58">
        <v>5.211175502023373</v>
      </c>
      <c r="AI51" s="58">
        <v>5.594697900872136</v>
      </c>
      <c r="AJ51" s="58">
        <v>5.2767871916095048</v>
      </c>
      <c r="AK51" s="58">
        <v>4.8789825433857219</v>
      </c>
      <c r="AL51" s="58">
        <v>6.2557342940390361</v>
      </c>
      <c r="AM51" s="58">
        <v>5.7905251809620095</v>
      </c>
      <c r="AN51" s="58">
        <v>5.4946203336943871</v>
      </c>
      <c r="AO51" s="58">
        <v>5.7943427156050937</v>
      </c>
      <c r="AP51" s="164">
        <f t="shared" ref="AP51:BM51" si="8">AP33/AP15*100</f>
        <v>5.9913723453592516</v>
      </c>
      <c r="AQ51" s="58">
        <f t="shared" si="8"/>
        <v>6.7872054145506846</v>
      </c>
      <c r="AR51" s="58">
        <f t="shared" si="8"/>
        <v>6.0864804263238703</v>
      </c>
      <c r="AS51" s="58">
        <f t="shared" si="8"/>
        <v>5.8831374573638984</v>
      </c>
      <c r="AT51" s="58">
        <f t="shared" si="8"/>
        <v>5.4730243192426338</v>
      </c>
      <c r="AU51" s="58">
        <f t="shared" si="8"/>
        <v>5.8986425983804507</v>
      </c>
      <c r="AV51" s="58">
        <f t="shared" si="8"/>
        <v>6.347553762214905</v>
      </c>
      <c r="AW51" s="58">
        <f t="shared" si="8"/>
        <v>6.2666093388496726</v>
      </c>
      <c r="AX51" s="58">
        <f t="shared" si="8"/>
        <v>5.9437373047927382</v>
      </c>
      <c r="AY51" s="58">
        <f t="shared" si="8"/>
        <v>6.2189263811494691</v>
      </c>
      <c r="AZ51" s="58">
        <f t="shared" si="8"/>
        <v>5.7771749988479018</v>
      </c>
      <c r="BA51" s="58">
        <f t="shared" si="8"/>
        <v>5.570094647456016</v>
      </c>
      <c r="BB51" s="58">
        <f t="shared" si="8"/>
        <v>5.8115911917586436</v>
      </c>
      <c r="BC51" s="58">
        <f t="shared" si="8"/>
        <v>5.3702499133115902</v>
      </c>
      <c r="BD51" s="58">
        <f t="shared" si="8"/>
        <v>5.2481243347813535</v>
      </c>
      <c r="BE51" s="58">
        <f t="shared" si="8"/>
        <v>5.3736438292646165</v>
      </c>
      <c r="BF51" s="58">
        <f t="shared" si="8"/>
        <v>5.6219203028050471</v>
      </c>
      <c r="BG51" s="58">
        <f t="shared" si="8"/>
        <v>5.7639021315062502</v>
      </c>
      <c r="BH51" s="58">
        <f t="shared" si="8"/>
        <v>5.6778112640487679</v>
      </c>
      <c r="BI51" s="58">
        <f t="shared" si="8"/>
        <v>5.2942488105344285</v>
      </c>
      <c r="BJ51" s="58">
        <f t="shared" si="8"/>
        <v>4.9316111683295176</v>
      </c>
      <c r="BK51" s="58">
        <f t="shared" si="8"/>
        <v>5.0747630719222885</v>
      </c>
      <c r="BL51" s="58">
        <f t="shared" si="8"/>
        <v>5.1246033740638683</v>
      </c>
      <c r="BM51" s="58">
        <f t="shared" si="8"/>
        <v>4.7863427216612013</v>
      </c>
      <c r="BN51" s="58">
        <v>4.8967060741139825</v>
      </c>
      <c r="BO51" s="54">
        <v>5.2559753619116441</v>
      </c>
      <c r="BP51" s="58">
        <v>5.2070325804466782</v>
      </c>
      <c r="BQ51" s="58">
        <v>4.6988142885261635</v>
      </c>
      <c r="BR51" s="58">
        <v>4.7749889506839258</v>
      </c>
      <c r="BS51" s="58">
        <v>4.9014472281741428</v>
      </c>
      <c r="BT51" s="58">
        <v>5.0255438050223393</v>
      </c>
      <c r="BU51" s="58">
        <v>5.4800814990440392</v>
      </c>
      <c r="BV51" s="58">
        <v>6.311141790241809</v>
      </c>
      <c r="BW51" s="58">
        <v>6.4591716229097527</v>
      </c>
      <c r="BX51" s="58">
        <v>6.3222808646303195</v>
      </c>
      <c r="BY51" s="58">
        <v>6.3734960954732305</v>
      </c>
      <c r="BZ51" s="58">
        <v>6.0006540988993997</v>
      </c>
      <c r="CA51" s="58">
        <v>6.0115703549255946</v>
      </c>
      <c r="CB51" s="54">
        <v>5.6327578561041669</v>
      </c>
      <c r="CC51" s="58">
        <v>5.9760844010437548</v>
      </c>
      <c r="CD51" s="58">
        <v>6.0589801186499557</v>
      </c>
      <c r="CE51" s="58">
        <v>6.525709066713441</v>
      </c>
      <c r="CF51" s="58">
        <v>7.0974017312705922</v>
      </c>
      <c r="CG51" s="58">
        <v>7.1307963176132114</v>
      </c>
      <c r="CH51" s="58">
        <v>6.606162732949282</v>
      </c>
      <c r="CI51" s="58">
        <v>7.1286350817331439</v>
      </c>
      <c r="CJ51" s="58">
        <v>7.2565965511283563</v>
      </c>
      <c r="CK51" s="58">
        <v>7.0705192397536161</v>
      </c>
      <c r="CL51" s="58">
        <v>7.4279187345968349</v>
      </c>
      <c r="CM51" s="58">
        <v>7.5541178816160874</v>
      </c>
      <c r="CN51" s="58">
        <v>7.7532611007956929</v>
      </c>
      <c r="CO51" s="54">
        <v>6.9873344929859611</v>
      </c>
      <c r="CP51" s="58">
        <v>8.4324349858419847</v>
      </c>
      <c r="CQ51" s="58">
        <v>8.107201013109524</v>
      </c>
      <c r="CR51" s="58">
        <v>8.2480213176773987</v>
      </c>
      <c r="CS51" s="58">
        <v>8.268659469065561</v>
      </c>
      <c r="CT51" s="58">
        <v>8.1467096401058257</v>
      </c>
      <c r="CU51" s="58">
        <v>7.5437011238067448</v>
      </c>
      <c r="CV51" s="58">
        <v>7.2904872101590898</v>
      </c>
      <c r="CW51" s="58">
        <v>6.7045042104595716</v>
      </c>
      <c r="CX51" s="58">
        <v>6.3997098776620795</v>
      </c>
      <c r="CY51" s="58">
        <v>6.1253087660962127</v>
      </c>
      <c r="CZ51" s="58">
        <v>5.9246977539577657</v>
      </c>
      <c r="DA51" s="58">
        <v>6.8151850254284945</v>
      </c>
      <c r="DB51" s="54">
        <v>7.3390242765208793</v>
      </c>
      <c r="DC51" s="58">
        <v>6.6089997567401193</v>
      </c>
      <c r="DD51" s="58">
        <v>6.4154353367915808</v>
      </c>
      <c r="DE51" s="58">
        <v>6.004631314658881</v>
      </c>
      <c r="DF51" s="58">
        <v>5.8615387569445661</v>
      </c>
      <c r="DG51" s="58">
        <v>5.5067346322073059</v>
      </c>
      <c r="DH51" s="58">
        <v>5.6174978124839603</v>
      </c>
      <c r="DI51" s="58">
        <v>5.6135652383699624</v>
      </c>
      <c r="DJ51" s="58">
        <f t="shared" ref="DJ51:DK56" si="9">DJ33/DJ15*100</f>
        <v>5.6543428919741734</v>
      </c>
      <c r="DK51" s="54">
        <f t="shared" si="9"/>
        <v>5.8946698013152536</v>
      </c>
      <c r="DL51" s="27"/>
    </row>
    <row r="52" spans="1:124" s="7" customFormat="1" ht="15" customHeight="1" thickTop="1" x14ac:dyDescent="0.25">
      <c r="A52" s="93"/>
      <c r="B52" s="79" t="s">
        <v>9</v>
      </c>
      <c r="C52" s="36">
        <v>7.5341220788644625</v>
      </c>
      <c r="D52" s="8">
        <v>7.293922228338956</v>
      </c>
      <c r="E52" s="59">
        <v>7.5031021851674833</v>
      </c>
      <c r="F52" s="59">
        <v>7.3309155454470396</v>
      </c>
      <c r="G52" s="59">
        <v>7.7631586941968118</v>
      </c>
      <c r="H52" s="59">
        <v>8.4804415834151161</v>
      </c>
      <c r="I52" s="59">
        <v>8.1015539975819717</v>
      </c>
      <c r="J52" s="59">
        <v>8.0807576831425045</v>
      </c>
      <c r="K52" s="59">
        <v>7.0593230923670713</v>
      </c>
      <c r="L52" s="59">
        <v>7.2787953261033254</v>
      </c>
      <c r="M52" s="59">
        <v>7.2327729908886571</v>
      </c>
      <c r="N52" s="59">
        <v>7.1364139870544294</v>
      </c>
      <c r="O52" s="59">
        <v>7.1483076326701758</v>
      </c>
      <c r="P52" s="36">
        <v>7.2755388084019268</v>
      </c>
      <c r="Q52" s="59">
        <v>6.6067519105322754</v>
      </c>
      <c r="R52" s="59">
        <v>6.5614704250366067</v>
      </c>
      <c r="S52" s="59">
        <v>6.7310713554271828</v>
      </c>
      <c r="T52" s="59">
        <v>7.5675283581362258</v>
      </c>
      <c r="U52" s="59">
        <v>7.5717762470641699</v>
      </c>
      <c r="V52" s="59">
        <v>7.9748886435118971</v>
      </c>
      <c r="W52" s="59">
        <v>7.547116833550251</v>
      </c>
      <c r="X52" s="59">
        <v>7.6838630812161561</v>
      </c>
      <c r="Y52" s="59">
        <v>7.0005417549251758</v>
      </c>
      <c r="Z52" s="59">
        <v>7.4170453207532852</v>
      </c>
      <c r="AA52" s="59">
        <v>7.4863817728456574</v>
      </c>
      <c r="AB52" s="59">
        <v>7.3913852711444701</v>
      </c>
      <c r="AC52" s="116">
        <v>8.244760581310473</v>
      </c>
      <c r="AD52" s="59">
        <v>7.4404771973315311</v>
      </c>
      <c r="AE52" s="59">
        <v>6.9902289594053215</v>
      </c>
      <c r="AF52" s="59">
        <v>7.6057351869697252</v>
      </c>
      <c r="AG52" s="59">
        <v>8.2007481860845832</v>
      </c>
      <c r="AH52" s="59">
        <v>8.7883590893683916</v>
      </c>
      <c r="AI52" s="59">
        <v>8.838619351905951</v>
      </c>
      <c r="AJ52" s="59">
        <v>8.5638512692399136</v>
      </c>
      <c r="AK52" s="59">
        <v>8.5048337031915242</v>
      </c>
      <c r="AL52" s="59">
        <v>8.1937983546047786</v>
      </c>
      <c r="AM52" s="59">
        <v>8.3316674202191798</v>
      </c>
      <c r="AN52" s="59">
        <v>9.0161415251513155</v>
      </c>
      <c r="AO52" s="59">
        <v>9.0156901849605333</v>
      </c>
      <c r="AP52" s="165">
        <v>9.840106858347573</v>
      </c>
      <c r="AQ52" s="59">
        <v>8.6517977085844198</v>
      </c>
      <c r="AR52" s="59">
        <v>8.8697598928516719</v>
      </c>
      <c r="AS52" s="59">
        <v>9.9232944588687229</v>
      </c>
      <c r="AT52" s="59">
        <v>10.060558862324093</v>
      </c>
      <c r="AU52" s="59">
        <v>9.8868121616825171</v>
      </c>
      <c r="AV52" s="59">
        <v>10.333342720752151</v>
      </c>
      <c r="AW52" s="59">
        <v>10.198180988616503</v>
      </c>
      <c r="AX52" s="59">
        <v>10.171183017108566</v>
      </c>
      <c r="AY52" s="59">
        <v>10.236977299308691</v>
      </c>
      <c r="AZ52" s="59">
        <v>10.307001232437784</v>
      </c>
      <c r="BA52" s="59">
        <v>9.6884222685912977</v>
      </c>
      <c r="BB52" s="59">
        <v>9.3765628234065499</v>
      </c>
      <c r="BC52" s="59">
        <v>8.9375508070378373</v>
      </c>
      <c r="BD52" s="59">
        <v>9.0011288836097521</v>
      </c>
      <c r="BE52" s="59">
        <v>9.1861471047252916</v>
      </c>
      <c r="BF52" s="59">
        <v>10.412359461790984</v>
      </c>
      <c r="BG52" s="59">
        <v>9.7456843124919228</v>
      </c>
      <c r="BH52" s="59">
        <v>10.202217531749588</v>
      </c>
      <c r="BI52" s="59">
        <v>10.377516093328126</v>
      </c>
      <c r="BJ52" s="59">
        <v>8.8945442697259143</v>
      </c>
      <c r="BK52" s="59">
        <v>8.7501316925667751</v>
      </c>
      <c r="BL52" s="59">
        <v>9.2137358336360009</v>
      </c>
      <c r="BM52" s="59">
        <v>9.0254055245477574</v>
      </c>
      <c r="BN52" s="59">
        <v>8.4125090883980427</v>
      </c>
      <c r="BO52" s="116">
        <v>9.3713545112249417</v>
      </c>
      <c r="BP52" s="59">
        <v>8.9991795916496198</v>
      </c>
      <c r="BQ52" s="59">
        <v>8.395348468131294</v>
      </c>
      <c r="BR52" s="59">
        <v>10.227922677601811</v>
      </c>
      <c r="BS52" s="59">
        <v>9.8293626321028569</v>
      </c>
      <c r="BT52" s="59">
        <v>8.9037807536312599</v>
      </c>
      <c r="BU52" s="59">
        <v>9.6503355741173777</v>
      </c>
      <c r="BV52" s="59">
        <v>11.10583975656823</v>
      </c>
      <c r="BW52" s="59">
        <v>10.768161687490482</v>
      </c>
      <c r="BX52" s="59">
        <v>11.745856908227365</v>
      </c>
      <c r="BY52" s="59">
        <v>11.954040624478788</v>
      </c>
      <c r="BZ52" s="59">
        <v>12.178990027028068</v>
      </c>
      <c r="CA52" s="59">
        <v>12.426342302337074</v>
      </c>
      <c r="CB52" s="116">
        <v>10.477524818287613</v>
      </c>
      <c r="CC52" s="59">
        <v>11.367795313989115</v>
      </c>
      <c r="CD52" s="59">
        <v>11.805706853312778</v>
      </c>
      <c r="CE52" s="59">
        <v>11.543843567227672</v>
      </c>
      <c r="CF52" s="59">
        <v>12.660829350296298</v>
      </c>
      <c r="CG52" s="59">
        <v>13.644212430236452</v>
      </c>
      <c r="CH52" s="59">
        <v>12.648995429640507</v>
      </c>
      <c r="CI52" s="59">
        <v>13.59179876716709</v>
      </c>
      <c r="CJ52" s="59">
        <v>14.683537647086414</v>
      </c>
      <c r="CK52" s="59">
        <v>12.475763155037308</v>
      </c>
      <c r="CL52" s="59">
        <v>13.944221733823101</v>
      </c>
      <c r="CM52" s="59">
        <v>13.120532599523161</v>
      </c>
      <c r="CN52" s="59">
        <v>13.636197542093578</v>
      </c>
      <c r="CO52" s="116">
        <v>12.829944314704578</v>
      </c>
      <c r="CP52" s="59">
        <v>14.09958564963795</v>
      </c>
      <c r="CQ52" s="59">
        <v>15.286690341253328</v>
      </c>
      <c r="CR52" s="59">
        <v>15.65805268666281</v>
      </c>
      <c r="CS52" s="59">
        <v>14.557687893515919</v>
      </c>
      <c r="CT52" s="59">
        <v>14.090077885621138</v>
      </c>
      <c r="CU52" s="59">
        <v>14.710098742061884</v>
      </c>
      <c r="CV52" s="59">
        <v>13.943653240416809</v>
      </c>
      <c r="CW52" s="59">
        <v>13.391317805842483</v>
      </c>
      <c r="CX52" s="59">
        <v>13.045443415801113</v>
      </c>
      <c r="CY52" s="59">
        <v>13.172158568589005</v>
      </c>
      <c r="CZ52" s="59">
        <v>12.531501021899025</v>
      </c>
      <c r="DA52" s="59">
        <v>12.87271700076859</v>
      </c>
      <c r="DB52" s="116">
        <v>14.092870958150531</v>
      </c>
      <c r="DC52" s="59">
        <v>13.149312643962146</v>
      </c>
      <c r="DD52" s="59">
        <v>12.308657584618301</v>
      </c>
      <c r="DE52" s="59">
        <v>11.523542624419086</v>
      </c>
      <c r="DF52" s="59">
        <v>11.323810213738181</v>
      </c>
      <c r="DG52" s="59">
        <v>11.120796008746616</v>
      </c>
      <c r="DH52" s="59">
        <v>10.793097981904772</v>
      </c>
      <c r="DI52" s="59">
        <v>10.450040191456447</v>
      </c>
      <c r="DJ52" s="59">
        <f t="shared" si="9"/>
        <v>11.050519508719022</v>
      </c>
      <c r="DK52" s="116">
        <f t="shared" si="9"/>
        <v>11.417061867286508</v>
      </c>
      <c r="DL52" s="27"/>
    </row>
    <row r="53" spans="1:124" s="7" customFormat="1" ht="15" customHeight="1" x14ac:dyDescent="0.25">
      <c r="A53" s="90" t="s">
        <v>10</v>
      </c>
      <c r="B53" s="77" t="s">
        <v>11</v>
      </c>
      <c r="C53" s="34">
        <v>7.8788379512130868</v>
      </c>
      <c r="D53" s="9">
        <v>7.4846986323962916</v>
      </c>
      <c r="E53" s="56">
        <v>7.2857827645012012</v>
      </c>
      <c r="F53" s="56">
        <v>7.5102735788944486</v>
      </c>
      <c r="G53" s="56">
        <v>7.4490735369382612</v>
      </c>
      <c r="H53" s="56">
        <v>8.3521730059525225</v>
      </c>
      <c r="I53" s="56">
        <v>8.8634179973396794</v>
      </c>
      <c r="J53" s="56">
        <v>8.4684983774667515</v>
      </c>
      <c r="K53" s="56">
        <v>8.4982588562619501</v>
      </c>
      <c r="L53" s="56">
        <v>8.296856795856014</v>
      </c>
      <c r="M53" s="56">
        <v>8.094746493639251</v>
      </c>
      <c r="N53" s="56">
        <v>7.266511436180882</v>
      </c>
      <c r="O53" s="56">
        <v>6.9757639391297879</v>
      </c>
      <c r="P53" s="34">
        <v>6.6603767577955786</v>
      </c>
      <c r="Q53" s="56">
        <v>6.7102230107124159</v>
      </c>
      <c r="R53" s="56">
        <v>6.5898732240104936</v>
      </c>
      <c r="S53" s="56">
        <v>6.2859779125904831</v>
      </c>
      <c r="T53" s="56">
        <v>6.1527717319432256</v>
      </c>
      <c r="U53" s="56">
        <v>6.1181967178644552</v>
      </c>
      <c r="V53" s="56">
        <v>7.2879005773316479</v>
      </c>
      <c r="W53" s="56">
        <v>7.5465139849229201</v>
      </c>
      <c r="X53" s="56">
        <v>6.8168275483228458</v>
      </c>
      <c r="Y53" s="56">
        <v>6.3307486616741775</v>
      </c>
      <c r="Z53" s="56">
        <v>7.0843508032818221</v>
      </c>
      <c r="AA53" s="56">
        <v>6.7889366203025796</v>
      </c>
      <c r="AB53" s="56">
        <v>6.0478015083777628</v>
      </c>
      <c r="AC53" s="112">
        <v>6.9324814126905911</v>
      </c>
      <c r="AD53" s="56">
        <v>6.2771569909459881</v>
      </c>
      <c r="AE53" s="56">
        <v>6.2193314029705311</v>
      </c>
      <c r="AF53" s="56">
        <v>6.4352665017001529</v>
      </c>
      <c r="AG53" s="56">
        <v>6.3914688700554816</v>
      </c>
      <c r="AH53" s="56">
        <v>7.4827539863134342</v>
      </c>
      <c r="AI53" s="56">
        <v>7.4632895638644099</v>
      </c>
      <c r="AJ53" s="56">
        <v>7.7325976666128557</v>
      </c>
      <c r="AK53" s="56">
        <v>7.0459736686294949</v>
      </c>
      <c r="AL53" s="56">
        <v>7.7054846024877026</v>
      </c>
      <c r="AM53" s="56">
        <v>7.894320452305152</v>
      </c>
      <c r="AN53" s="56">
        <v>6.6385764061897916</v>
      </c>
      <c r="AO53" s="56">
        <v>5.9731913767743148</v>
      </c>
      <c r="AP53" s="159">
        <v>7.4790020661374133</v>
      </c>
      <c r="AQ53" s="56">
        <v>7.423559909723461</v>
      </c>
      <c r="AR53" s="56">
        <v>7.1128147635262815</v>
      </c>
      <c r="AS53" s="56">
        <v>7.0715297173025116</v>
      </c>
      <c r="AT53" s="56">
        <v>6.7135083518424663</v>
      </c>
      <c r="AU53" s="56">
        <v>7.3236063024090594</v>
      </c>
      <c r="AV53" s="56">
        <v>7.9086256337463272</v>
      </c>
      <c r="AW53" s="56">
        <v>8.0276057508441401</v>
      </c>
      <c r="AX53" s="56">
        <v>8.7609195404518996</v>
      </c>
      <c r="AY53" s="56">
        <v>7.6195000685086614</v>
      </c>
      <c r="AZ53" s="56">
        <v>6.8895255733711176</v>
      </c>
      <c r="BA53" s="56">
        <v>7.4915327212655303</v>
      </c>
      <c r="BB53" s="56">
        <v>7.0393211759235266</v>
      </c>
      <c r="BC53" s="56">
        <v>6.5920464825865555</v>
      </c>
      <c r="BD53" s="56">
        <v>6.8855343783137055</v>
      </c>
      <c r="BE53" s="56">
        <v>6.5051084593629955</v>
      </c>
      <c r="BF53" s="56">
        <v>7.4800509519994298</v>
      </c>
      <c r="BG53" s="56">
        <v>8.2486902056873515</v>
      </c>
      <c r="BH53" s="56">
        <v>7.9445440757529688</v>
      </c>
      <c r="BI53" s="56">
        <v>7.0737129920166204</v>
      </c>
      <c r="BJ53" s="56">
        <v>6.4113193158466117</v>
      </c>
      <c r="BK53" s="56">
        <v>6.6128107167601895</v>
      </c>
      <c r="BL53" s="56">
        <v>6.5840643130794465</v>
      </c>
      <c r="BM53" s="56">
        <v>6.4094775868623266</v>
      </c>
      <c r="BN53" s="56">
        <v>6.1416620254232601</v>
      </c>
      <c r="BO53" s="112">
        <v>6.8899685283812513</v>
      </c>
      <c r="BP53" s="56">
        <v>5.5490784868191589</v>
      </c>
      <c r="BQ53" s="56">
        <v>5.8152700270002455</v>
      </c>
      <c r="BR53" s="56">
        <v>6.867405264792918</v>
      </c>
      <c r="BS53" s="56">
        <v>7.7743663947296699</v>
      </c>
      <c r="BT53" s="56">
        <v>7.7260490065902019</v>
      </c>
      <c r="BU53" s="56">
        <v>8.5138277730935528</v>
      </c>
      <c r="BV53" s="56">
        <v>8.4987811928382957</v>
      </c>
      <c r="BW53" s="56">
        <v>8.3773249330585458</v>
      </c>
      <c r="BX53" s="56">
        <v>8.7982945816749503</v>
      </c>
      <c r="BY53" s="56">
        <v>9.0817801239575289</v>
      </c>
      <c r="BZ53" s="56">
        <v>8.4492724567643425</v>
      </c>
      <c r="CA53" s="56">
        <v>8.5335962278455284</v>
      </c>
      <c r="CB53" s="112">
        <v>7.7359634672018025</v>
      </c>
      <c r="CC53" s="56">
        <v>8.905739787710127</v>
      </c>
      <c r="CD53" s="56">
        <v>8.758340715529469</v>
      </c>
      <c r="CE53" s="56">
        <v>9.0989003676636653</v>
      </c>
      <c r="CF53" s="56">
        <v>10.057478111331479</v>
      </c>
      <c r="CG53" s="56">
        <v>9.891439455226573</v>
      </c>
      <c r="CH53" s="56">
        <v>9.744603407987503</v>
      </c>
      <c r="CI53" s="56">
        <v>8.9971985271034089</v>
      </c>
      <c r="CJ53" s="56">
        <v>9.7839470971729696</v>
      </c>
      <c r="CK53" s="56">
        <v>9.3359955369807679</v>
      </c>
      <c r="CL53" s="56">
        <v>9.3465626636751402</v>
      </c>
      <c r="CM53" s="56">
        <v>9.1845643798417207</v>
      </c>
      <c r="CN53" s="56">
        <v>8.8802530183559139</v>
      </c>
      <c r="CO53" s="112">
        <v>9.3084128613495416</v>
      </c>
      <c r="CP53" s="56">
        <v>8.4836048650385898</v>
      </c>
      <c r="CQ53" s="56">
        <v>9.7628523797461249</v>
      </c>
      <c r="CR53" s="56">
        <v>9.2850536258128873</v>
      </c>
      <c r="CS53" s="56">
        <v>11.16110143870571</v>
      </c>
      <c r="CT53" s="56">
        <v>10.422264109445399</v>
      </c>
      <c r="CU53" s="56">
        <v>10.269598064468202</v>
      </c>
      <c r="CV53" s="56">
        <v>10.737071625178826</v>
      </c>
      <c r="CW53" s="56">
        <v>9.2624520276525946</v>
      </c>
      <c r="CX53" s="56">
        <v>7.7259702376639021</v>
      </c>
      <c r="CY53" s="56">
        <v>9.3446446724485437</v>
      </c>
      <c r="CZ53" s="56">
        <v>8.9096716622154162</v>
      </c>
      <c r="DA53" s="56">
        <v>8.6288036437602873</v>
      </c>
      <c r="DB53" s="112">
        <v>9.7009931403595893</v>
      </c>
      <c r="DC53" s="56">
        <v>8.7718344475507273</v>
      </c>
      <c r="DD53" s="56">
        <v>8.8600264206639636</v>
      </c>
      <c r="DE53" s="56">
        <v>9.9328860834814243</v>
      </c>
      <c r="DF53" s="56">
        <v>9.454963493140415</v>
      </c>
      <c r="DG53" s="56">
        <v>8.7635227047231083</v>
      </c>
      <c r="DH53" s="56">
        <v>8.7220358365408259</v>
      </c>
      <c r="DI53" s="56">
        <v>8.8960347695578186</v>
      </c>
      <c r="DJ53" s="56">
        <f t="shared" si="9"/>
        <v>8.5296648802359236</v>
      </c>
      <c r="DK53" s="112">
        <f t="shared" si="9"/>
        <v>9.0207077456084939</v>
      </c>
      <c r="DL53" s="27"/>
    </row>
    <row r="54" spans="1:124" s="7" customFormat="1" ht="15" customHeight="1" thickBot="1" x14ac:dyDescent="0.3">
      <c r="A54" s="90"/>
      <c r="B54" s="77" t="s">
        <v>12</v>
      </c>
      <c r="C54" s="60">
        <v>7.2838180567426223</v>
      </c>
      <c r="D54" s="9">
        <v>7.6649304850441187</v>
      </c>
      <c r="E54" s="56">
        <v>8.0643310720152783</v>
      </c>
      <c r="F54" s="56">
        <v>9.5379331104703571</v>
      </c>
      <c r="G54" s="56">
        <v>7.9079040150909758</v>
      </c>
      <c r="H54" s="56">
        <v>8.3037508678153156</v>
      </c>
      <c r="I54" s="56">
        <v>7.4525354899871425</v>
      </c>
      <c r="J54" s="56">
        <v>6.5085169998134784</v>
      </c>
      <c r="K54" s="56">
        <v>6.2624149003208922</v>
      </c>
      <c r="L54" s="56">
        <v>6.4723418573593605</v>
      </c>
      <c r="M54" s="56">
        <v>6.4223049270922345</v>
      </c>
      <c r="N54" s="56">
        <v>6.6136429901243243</v>
      </c>
      <c r="O54" s="56">
        <v>6.1952099657780035</v>
      </c>
      <c r="P54" s="60">
        <v>6.5319120526390915</v>
      </c>
      <c r="Q54" s="56">
        <v>6.4232710147042447</v>
      </c>
      <c r="R54" s="56">
        <v>7.0000447347375356</v>
      </c>
      <c r="S54" s="56">
        <v>6.4871705201163739</v>
      </c>
      <c r="T54" s="56">
        <v>6.4139642195648401</v>
      </c>
      <c r="U54" s="56">
        <v>7.0504929953313189</v>
      </c>
      <c r="V54" s="56">
        <v>6.8998119317692206</v>
      </c>
      <c r="W54" s="56">
        <v>6.6579941851212476</v>
      </c>
      <c r="X54" s="56">
        <v>6.1218125331585167</v>
      </c>
      <c r="Y54" s="56">
        <v>6.1521553002482676</v>
      </c>
      <c r="Z54" s="56">
        <v>6.7006053959941099</v>
      </c>
      <c r="AA54" s="56">
        <v>6.333696801897573</v>
      </c>
      <c r="AB54" s="56">
        <v>6.0488546172644115</v>
      </c>
      <c r="AC54" s="112">
        <v>6.8178973669592748</v>
      </c>
      <c r="AD54" s="56">
        <v>6.3736534847351312</v>
      </c>
      <c r="AE54" s="56">
        <v>6.5272593377735593</v>
      </c>
      <c r="AF54" s="56">
        <v>6.5111092953295442</v>
      </c>
      <c r="AG54" s="56">
        <v>6.5340031971541386</v>
      </c>
      <c r="AH54" s="56">
        <v>7.8388440534701953</v>
      </c>
      <c r="AI54" s="56">
        <v>7.5272802453366063</v>
      </c>
      <c r="AJ54" s="56">
        <v>6.3611074557652874</v>
      </c>
      <c r="AK54" s="56">
        <v>7.0338596872900032</v>
      </c>
      <c r="AL54" s="56">
        <v>6.5510851655972351</v>
      </c>
      <c r="AM54" s="56">
        <v>7.0285958061919525</v>
      </c>
      <c r="AN54" s="56">
        <v>7.184711600116807</v>
      </c>
      <c r="AO54" s="56">
        <v>6.8443656851726455</v>
      </c>
      <c r="AP54" s="159">
        <v>7.8057676794908799</v>
      </c>
      <c r="AQ54" s="56">
        <v>8.9839223692431531</v>
      </c>
      <c r="AR54" s="56">
        <v>7.0663336699763617</v>
      </c>
      <c r="AS54" s="56">
        <v>7.3949196154518368</v>
      </c>
      <c r="AT54" s="56">
        <v>8.1873326173641896</v>
      </c>
      <c r="AU54" s="56">
        <v>9.1438315296613428</v>
      </c>
      <c r="AV54" s="56">
        <v>7.3632937348412213</v>
      </c>
      <c r="AW54" s="56">
        <v>7.7929183103121167</v>
      </c>
      <c r="AX54" s="56">
        <v>7.1610387945675908</v>
      </c>
      <c r="AY54" s="56">
        <v>7.5008622874690358</v>
      </c>
      <c r="AZ54" s="56">
        <v>7.9196765892286454</v>
      </c>
      <c r="BA54" s="56">
        <v>8.2446035581310078</v>
      </c>
      <c r="BB54" s="56">
        <v>6.7485660496892015</v>
      </c>
      <c r="BC54" s="56">
        <v>8.3434377300457001</v>
      </c>
      <c r="BD54" s="56">
        <v>6.7649009930841162</v>
      </c>
      <c r="BE54" s="56">
        <v>6.7997930768765231</v>
      </c>
      <c r="BF54" s="56">
        <v>7.7925722587978337</v>
      </c>
      <c r="BG54" s="56">
        <v>7.5063832990815396</v>
      </c>
      <c r="BH54" s="56">
        <v>7.8132597919678508</v>
      </c>
      <c r="BI54" s="56">
        <v>7.1221934758064691</v>
      </c>
      <c r="BJ54" s="56">
        <v>6.8141342328898897</v>
      </c>
      <c r="BK54" s="56">
        <v>7.2470766837400378</v>
      </c>
      <c r="BL54" s="56">
        <v>6.7273914871779468</v>
      </c>
      <c r="BM54" s="56">
        <v>6.9419867972785791</v>
      </c>
      <c r="BN54" s="56">
        <v>6.520591757987015</v>
      </c>
      <c r="BO54" s="112">
        <v>7.1919506675853908</v>
      </c>
      <c r="BP54" s="56">
        <v>8.3508629886066554</v>
      </c>
      <c r="BQ54" s="56">
        <v>8.1280619630243063</v>
      </c>
      <c r="BR54" s="56">
        <v>7.0932726923673677</v>
      </c>
      <c r="BS54" s="56">
        <v>6.639451235001312</v>
      </c>
      <c r="BT54" s="56">
        <v>7.3038112653492515</v>
      </c>
      <c r="BU54" s="56">
        <v>6.4063431548244054</v>
      </c>
      <c r="BV54" s="56">
        <v>8.120329560419604</v>
      </c>
      <c r="BW54" s="56">
        <v>8.8422846378430044</v>
      </c>
      <c r="BX54" s="56">
        <v>7.8087345631168299</v>
      </c>
      <c r="BY54" s="56">
        <v>7.8261518889134711</v>
      </c>
      <c r="BZ54" s="56">
        <v>9.6514552316508944</v>
      </c>
      <c r="CA54" s="56">
        <v>8.1593785128142233</v>
      </c>
      <c r="CB54" s="112">
        <v>7.7843515950482791</v>
      </c>
      <c r="CC54" s="56">
        <v>7.2044358776046273</v>
      </c>
      <c r="CD54" s="56">
        <v>6.7884073746115563</v>
      </c>
      <c r="CE54" s="56">
        <v>7.4634833902375854</v>
      </c>
      <c r="CF54" s="56">
        <v>7.9680679824322116</v>
      </c>
      <c r="CG54" s="56">
        <v>8.64748255569463</v>
      </c>
      <c r="CH54" s="56">
        <v>8.1035006289597415</v>
      </c>
      <c r="CI54" s="56">
        <v>8.9450565901408812</v>
      </c>
      <c r="CJ54" s="56">
        <v>9.1964177457205736</v>
      </c>
      <c r="CK54" s="56">
        <v>7.9887622686053099</v>
      </c>
      <c r="CL54" s="56">
        <v>7.2852768653241196</v>
      </c>
      <c r="CM54" s="56">
        <v>8.8253783805010038</v>
      </c>
      <c r="CN54" s="56">
        <v>7.7705066495303914</v>
      </c>
      <c r="CO54" s="112">
        <v>7.9948203890545866</v>
      </c>
      <c r="CP54" s="56">
        <v>7.7121114260549266</v>
      </c>
      <c r="CQ54" s="56">
        <v>9.3360346214309491</v>
      </c>
      <c r="CR54" s="56">
        <v>8.2363789230430324</v>
      </c>
      <c r="CS54" s="56">
        <v>7.6348211129576473</v>
      </c>
      <c r="CT54" s="56">
        <v>9.2692175912727635</v>
      </c>
      <c r="CU54" s="56">
        <v>9.2717292656234189</v>
      </c>
      <c r="CV54" s="56">
        <v>8.1033265988741352</v>
      </c>
      <c r="CW54" s="56">
        <v>8.366040821451465</v>
      </c>
      <c r="CX54" s="56">
        <v>7.4345523710412582</v>
      </c>
      <c r="CY54" s="56">
        <v>6.7898052205107122</v>
      </c>
      <c r="CZ54" s="56">
        <v>7.8010833065951442</v>
      </c>
      <c r="DA54" s="56">
        <v>8.5292472793246326</v>
      </c>
      <c r="DB54" s="112">
        <v>8.2560472304243984</v>
      </c>
      <c r="DC54" s="56">
        <v>8.4169141139571604</v>
      </c>
      <c r="DD54" s="56">
        <v>9.020148789320606</v>
      </c>
      <c r="DE54" s="56">
        <v>6.6763650154431602</v>
      </c>
      <c r="DF54" s="56">
        <v>8.0525133314389485</v>
      </c>
      <c r="DG54" s="56">
        <v>9.6684508176995205</v>
      </c>
      <c r="DH54" s="56">
        <v>7.8265654495271324</v>
      </c>
      <c r="DI54" s="56">
        <v>5.5347576016861852</v>
      </c>
      <c r="DJ54" s="56">
        <f t="shared" si="9"/>
        <v>8.2703876242923258</v>
      </c>
      <c r="DK54" s="112">
        <f t="shared" si="9"/>
        <v>7.9450317629022358</v>
      </c>
      <c r="DL54" s="27"/>
    </row>
    <row r="55" spans="1:124" s="13" customFormat="1" ht="15" customHeight="1" thickBot="1" x14ac:dyDescent="0.3">
      <c r="A55" s="92" t="s">
        <v>21</v>
      </c>
      <c r="B55" s="70"/>
      <c r="C55" s="35">
        <v>7.6574798793633301</v>
      </c>
      <c r="D55" s="19">
        <v>7.4327794167367722</v>
      </c>
      <c r="E55" s="58">
        <v>7.4673735060987037</v>
      </c>
      <c r="F55" s="58">
        <v>7.6655955265007165</v>
      </c>
      <c r="G55" s="58">
        <v>7.6472209179726374</v>
      </c>
      <c r="H55" s="58">
        <v>8.3966591361569414</v>
      </c>
      <c r="I55" s="58">
        <v>8.3666807308424271</v>
      </c>
      <c r="J55" s="58">
        <v>8.0733788050039728</v>
      </c>
      <c r="K55" s="58">
        <v>7.5723498328521401</v>
      </c>
      <c r="L55" s="58">
        <v>7.6293785220231243</v>
      </c>
      <c r="M55" s="58">
        <v>7.5238489052956794</v>
      </c>
      <c r="N55" s="58">
        <v>7.1554577300994904</v>
      </c>
      <c r="O55" s="58">
        <v>6.9590355227773752</v>
      </c>
      <c r="P55" s="35">
        <v>6.8960182671643651</v>
      </c>
      <c r="Q55" s="58">
        <v>6.6318437636074492</v>
      </c>
      <c r="R55" s="58">
        <v>6.6217157276594847</v>
      </c>
      <c r="S55" s="58">
        <v>6.4723965803747232</v>
      </c>
      <c r="T55" s="58">
        <v>6.7152273443443367</v>
      </c>
      <c r="U55" s="58">
        <v>6.903008952828527</v>
      </c>
      <c r="V55" s="58">
        <v>7.4986219437943475</v>
      </c>
      <c r="W55" s="58">
        <v>7.4460440485012418</v>
      </c>
      <c r="X55" s="58">
        <v>7.0923752212352582</v>
      </c>
      <c r="Y55" s="58">
        <v>6.6331730399845075</v>
      </c>
      <c r="Z55" s="58">
        <v>7.1846015504091838</v>
      </c>
      <c r="AA55" s="58">
        <v>6.9568919377682308</v>
      </c>
      <c r="AB55" s="58">
        <v>6.6193048247326791</v>
      </c>
      <c r="AC55" s="54">
        <v>7.3981092772092385</v>
      </c>
      <c r="AD55" s="58">
        <v>6.7905166813473663</v>
      </c>
      <c r="AE55" s="58">
        <v>6.5657044372827285</v>
      </c>
      <c r="AF55" s="58">
        <v>6.8238790064999968</v>
      </c>
      <c r="AG55" s="58">
        <v>7.0415737967804333</v>
      </c>
      <c r="AH55" s="58">
        <v>8.0079410260095365</v>
      </c>
      <c r="AI55" s="58">
        <v>7.910890737551755</v>
      </c>
      <c r="AJ55" s="58">
        <v>7.8580461482776114</v>
      </c>
      <c r="AK55" s="58">
        <v>7.5764126460582464</v>
      </c>
      <c r="AL55" s="58">
        <v>7.7851366319359547</v>
      </c>
      <c r="AM55" s="58">
        <v>7.92710449228053</v>
      </c>
      <c r="AN55" s="58">
        <v>7.4447996001795813</v>
      </c>
      <c r="AO55" s="58">
        <v>7.0331061795098835</v>
      </c>
      <c r="AP55" s="161">
        <v>8.3686238767072183</v>
      </c>
      <c r="AQ55" s="58">
        <v>8.0999245895655463</v>
      </c>
      <c r="AR55" s="58">
        <v>7.7790695717853326</v>
      </c>
      <c r="AS55" s="58">
        <v>8.0937106941666155</v>
      </c>
      <c r="AT55" s="58">
        <v>8.054119992189289</v>
      </c>
      <c r="AU55" s="58">
        <v>8.5448886134310875</v>
      </c>
      <c r="AV55" s="58">
        <v>8.7311108943428977</v>
      </c>
      <c r="AW55" s="58">
        <v>8.7190587600951108</v>
      </c>
      <c r="AX55" s="58">
        <v>9.1460134764237928</v>
      </c>
      <c r="AY55" s="58">
        <v>8.5803673681195818</v>
      </c>
      <c r="AZ55" s="58">
        <v>8.3278339891930635</v>
      </c>
      <c r="BA55" s="58">
        <v>8.2234674868963396</v>
      </c>
      <c r="BB55" s="58">
        <v>7.7910055780788499</v>
      </c>
      <c r="BC55" s="58">
        <v>7.5144239754106081</v>
      </c>
      <c r="BD55" s="58">
        <v>7.4673958668794436</v>
      </c>
      <c r="BE55" s="58">
        <v>7.3088649758277047</v>
      </c>
      <c r="BF55" s="58">
        <v>8.5071774110750908</v>
      </c>
      <c r="BG55" s="58">
        <v>8.7227035916289211</v>
      </c>
      <c r="BH55" s="58">
        <v>8.7592230405080596</v>
      </c>
      <c r="BI55" s="58">
        <v>8.0349379989400553</v>
      </c>
      <c r="BJ55" s="58">
        <v>7.2863227751938524</v>
      </c>
      <c r="BK55" s="58">
        <v>7.4615474817405127</v>
      </c>
      <c r="BL55" s="58">
        <v>7.5460399010353774</v>
      </c>
      <c r="BM55" s="58">
        <v>7.3936857061056056</v>
      </c>
      <c r="BN55" s="58">
        <v>6.8705315246025505</v>
      </c>
      <c r="BO55" s="54">
        <v>7.7438520613555033</v>
      </c>
      <c r="BP55" s="58">
        <v>7.0431889476236078</v>
      </c>
      <c r="BQ55" s="58">
        <v>6.7802965053844089</v>
      </c>
      <c r="BR55" s="58">
        <v>7.724229519878353</v>
      </c>
      <c r="BS55" s="58">
        <v>8.3611275830809095</v>
      </c>
      <c r="BT55" s="58">
        <v>8.2163143660833668</v>
      </c>
      <c r="BU55" s="58">
        <v>8.7674325322005338</v>
      </c>
      <c r="BV55" s="58">
        <v>9.3759143450433857</v>
      </c>
      <c r="BW55" s="58">
        <v>9.2743984072416641</v>
      </c>
      <c r="BX55" s="58">
        <v>10.087786548840988</v>
      </c>
      <c r="BY55" s="58">
        <v>10.269939370345089</v>
      </c>
      <c r="BZ55" s="58">
        <v>9.9799542014562324</v>
      </c>
      <c r="CA55" s="58">
        <v>9.7087091133302952</v>
      </c>
      <c r="CB55" s="54">
        <v>8.7414785619719222</v>
      </c>
      <c r="CC55" s="58">
        <v>9.5190237579543506</v>
      </c>
      <c r="CD55" s="58">
        <v>9.4968447243642284</v>
      </c>
      <c r="CE55" s="58">
        <v>9.9384510209808923</v>
      </c>
      <c r="CF55" s="58">
        <v>11.117726931983334</v>
      </c>
      <c r="CG55" s="58">
        <v>11.33283364098528</v>
      </c>
      <c r="CH55" s="58">
        <v>10.838240210914735</v>
      </c>
      <c r="CI55" s="58">
        <v>10.393649551125325</v>
      </c>
      <c r="CJ55" s="58">
        <v>11.102722131447281</v>
      </c>
      <c r="CK55" s="58">
        <v>10.159428927407523</v>
      </c>
      <c r="CL55" s="58">
        <v>10.509809445579901</v>
      </c>
      <c r="CM55" s="58">
        <v>10.478067180013733</v>
      </c>
      <c r="CN55" s="58">
        <v>10.082948717690678</v>
      </c>
      <c r="CO55" s="54">
        <v>10.395149625490376</v>
      </c>
      <c r="CP55" s="58">
        <v>10.317726757217622</v>
      </c>
      <c r="CQ55" s="58">
        <v>11.254183908588605</v>
      </c>
      <c r="CR55" s="58">
        <v>11.257274859245458</v>
      </c>
      <c r="CS55" s="58">
        <v>12.116457193215092</v>
      </c>
      <c r="CT55" s="58">
        <v>11.494944068020342</v>
      </c>
      <c r="CU55" s="58">
        <v>11.734383031880412</v>
      </c>
      <c r="CV55" s="58">
        <v>11.588357489804736</v>
      </c>
      <c r="CW55" s="58">
        <v>11.056683284360112</v>
      </c>
      <c r="CX55" s="58">
        <v>10.299762034766976</v>
      </c>
      <c r="CY55" s="58">
        <v>10.616798214123001</v>
      </c>
      <c r="CZ55" s="58">
        <v>10.309158744534324</v>
      </c>
      <c r="DA55" s="58">
        <v>9.9922574585919008</v>
      </c>
      <c r="DB55" s="54">
        <v>11.13569484085563</v>
      </c>
      <c r="DC55" s="58">
        <v>10.110295454190418</v>
      </c>
      <c r="DD55" s="58">
        <v>10.052376768875124</v>
      </c>
      <c r="DE55" s="58">
        <v>10.389346111590449</v>
      </c>
      <c r="DF55" s="58">
        <v>10.124732666670928</v>
      </c>
      <c r="DG55" s="58">
        <v>9.7942248174874678</v>
      </c>
      <c r="DH55" s="58">
        <v>9.4830324525144523</v>
      </c>
      <c r="DI55" s="58">
        <v>9.2770594045582175</v>
      </c>
      <c r="DJ55" s="58">
        <f t="shared" si="9"/>
        <v>9.8357554421282281</v>
      </c>
      <c r="DK55" s="54">
        <f t="shared" si="9"/>
        <v>9.8968204951967174</v>
      </c>
      <c r="DL55" s="27"/>
    </row>
    <row r="56" spans="1:124" s="13" customFormat="1" ht="24.6" customHeight="1" thickTop="1" thickBot="1" x14ac:dyDescent="0.3">
      <c r="A56" s="98" t="s">
        <v>22</v>
      </c>
      <c r="B56" s="99"/>
      <c r="C56" s="101">
        <v>6.2554664064451941</v>
      </c>
      <c r="D56" s="100">
        <v>6.6191352281210829</v>
      </c>
      <c r="E56" s="103">
        <v>6.2887453755152425</v>
      </c>
      <c r="F56" s="103">
        <v>6.2912882578666203</v>
      </c>
      <c r="G56" s="103">
        <v>6.3418220082666439</v>
      </c>
      <c r="H56" s="103">
        <v>6.5957301911592037</v>
      </c>
      <c r="I56" s="103">
        <v>6.658187355817387</v>
      </c>
      <c r="J56" s="103">
        <v>6.7122602186447695</v>
      </c>
      <c r="K56" s="103">
        <v>6.1771494510307781</v>
      </c>
      <c r="L56" s="103">
        <v>6.0197376874649215</v>
      </c>
      <c r="M56" s="103">
        <v>5.8044444686489145</v>
      </c>
      <c r="N56" s="103">
        <v>5.9088364259465891</v>
      </c>
      <c r="O56" s="103">
        <v>5.6482602088601608</v>
      </c>
      <c r="P56" s="101">
        <v>5.4591873437132996</v>
      </c>
      <c r="Q56" s="103">
        <v>5.6430040808920179</v>
      </c>
      <c r="R56" s="103">
        <v>5.2786628128495243</v>
      </c>
      <c r="S56" s="103">
        <v>5.3328900797032661</v>
      </c>
      <c r="T56" s="103">
        <v>5.5437009826778443</v>
      </c>
      <c r="U56" s="103">
        <v>5.5541366127601153</v>
      </c>
      <c r="V56" s="103">
        <v>5.7174360679200404</v>
      </c>
      <c r="W56" s="103">
        <v>5.5532720605254733</v>
      </c>
      <c r="X56" s="103">
        <v>5.4801659933677636</v>
      </c>
      <c r="Y56" s="103">
        <v>5.2596137690885785</v>
      </c>
      <c r="Z56" s="103">
        <v>5.3610910966913998</v>
      </c>
      <c r="AA56" s="103">
        <v>5.4289681721512917</v>
      </c>
      <c r="AB56" s="103">
        <v>5.3660918818841514</v>
      </c>
      <c r="AC56" s="102">
        <v>5.7985190031316582</v>
      </c>
      <c r="AD56" s="103">
        <v>5.4969002386059875</v>
      </c>
      <c r="AE56" s="103">
        <v>5.2618312185026062</v>
      </c>
      <c r="AF56" s="103">
        <v>5.4597355074761866</v>
      </c>
      <c r="AG56" s="103">
        <v>5.5101928140139824</v>
      </c>
      <c r="AH56" s="103">
        <v>5.8301867717023192</v>
      </c>
      <c r="AI56" s="103">
        <v>6.049247481108468</v>
      </c>
      <c r="AJ56" s="103">
        <v>5.8272958646688702</v>
      </c>
      <c r="AK56" s="103">
        <v>5.4887458802328215</v>
      </c>
      <c r="AL56" s="103">
        <v>6.3727019426416103</v>
      </c>
      <c r="AM56" s="103">
        <v>6.1286647521616118</v>
      </c>
      <c r="AN56" s="103">
        <v>5.9611049055430883</v>
      </c>
      <c r="AO56" s="103">
        <v>6.0882630920881624</v>
      </c>
      <c r="AP56" s="183">
        <f t="shared" ref="AP56:BM56" si="10">AP38/AP20*100</f>
        <v>6.6904633969974769</v>
      </c>
      <c r="AQ56" s="103">
        <f t="shared" si="10"/>
        <v>6.76061403809247</v>
      </c>
      <c r="AR56" s="103">
        <f t="shared" si="10"/>
        <v>6.4608212488705687</v>
      </c>
      <c r="AS56" s="103">
        <f t="shared" si="10"/>
        <v>6.8468234313346876</v>
      </c>
      <c r="AT56" s="103">
        <f t="shared" si="10"/>
        <v>6.6281000459140067</v>
      </c>
      <c r="AU56" s="103">
        <f t="shared" si="10"/>
        <v>6.8093288502615934</v>
      </c>
      <c r="AV56" s="103">
        <f t="shared" si="10"/>
        <v>7.1689783878809958</v>
      </c>
      <c r="AW56" s="103">
        <f t="shared" si="10"/>
        <v>7.1281459944871814</v>
      </c>
      <c r="AX56" s="103">
        <f t="shared" si="10"/>
        <v>6.6228479708078503</v>
      </c>
      <c r="AY56" s="103">
        <f t="shared" si="10"/>
        <v>6.5978980653647508</v>
      </c>
      <c r="AZ56" s="103">
        <f t="shared" si="10"/>
        <v>6.4504865572453554</v>
      </c>
      <c r="BA56" s="103">
        <f t="shared" si="10"/>
        <v>6.317332434573057</v>
      </c>
      <c r="BB56" s="103">
        <f t="shared" si="10"/>
        <v>6.3197681412956754</v>
      </c>
      <c r="BC56" s="103">
        <f t="shared" si="10"/>
        <v>5.9943565308100553</v>
      </c>
      <c r="BD56" s="103">
        <f t="shared" si="10"/>
        <v>6.0302183297082177</v>
      </c>
      <c r="BE56" s="103">
        <f t="shared" si="10"/>
        <v>6.1695377663016435</v>
      </c>
      <c r="BF56" s="103">
        <f t="shared" si="10"/>
        <v>6.4851382666475281</v>
      </c>
      <c r="BG56" s="103">
        <f t="shared" si="10"/>
        <v>6.5382265115494134</v>
      </c>
      <c r="BH56" s="103">
        <f t="shared" si="10"/>
        <v>6.4640142749957388</v>
      </c>
      <c r="BI56" s="103">
        <f t="shared" si="10"/>
        <v>6.1678231556950287</v>
      </c>
      <c r="BJ56" s="103">
        <f t="shared" si="10"/>
        <v>5.6936049373434612</v>
      </c>
      <c r="BK56" s="103">
        <f t="shared" si="10"/>
        <v>5.808834453337071</v>
      </c>
      <c r="BL56" s="103">
        <f t="shared" si="10"/>
        <v>5.6928470679479659</v>
      </c>
      <c r="BM56" s="103">
        <f t="shared" si="10"/>
        <v>5.4572071168183385</v>
      </c>
      <c r="BN56" s="103">
        <v>5.4908273553791753</v>
      </c>
      <c r="BO56" s="102">
        <v>5.9995417439259091</v>
      </c>
      <c r="BP56" s="103">
        <v>5.6871668047741419</v>
      </c>
      <c r="BQ56" s="103">
        <v>5.3633796847607202</v>
      </c>
      <c r="BR56" s="103">
        <v>5.5995479092291767</v>
      </c>
      <c r="BS56" s="103">
        <v>5.8077044825668134</v>
      </c>
      <c r="BT56" s="103">
        <v>5.7218021702177602</v>
      </c>
      <c r="BU56" s="103">
        <v>5.9788371285962638</v>
      </c>
      <c r="BV56" s="103">
        <v>6.533905172482382</v>
      </c>
      <c r="BW56" s="103">
        <v>6.9181258975260391</v>
      </c>
      <c r="BX56" s="103">
        <v>6.9439249181746074</v>
      </c>
      <c r="BY56" s="103">
        <v>7.1122622684459662</v>
      </c>
      <c r="BZ56" s="103">
        <v>6.9351947113170986</v>
      </c>
      <c r="CA56" s="103">
        <v>6.8672250042178931</v>
      </c>
      <c r="CB56" s="102">
        <v>6.2826695015632028</v>
      </c>
      <c r="CC56" s="103">
        <v>6.804124237319499</v>
      </c>
      <c r="CD56" s="103">
        <v>7.0660915142350316</v>
      </c>
      <c r="CE56" s="103">
        <v>7.5174567017111853</v>
      </c>
      <c r="CF56" s="103">
        <v>7.9913962176459199</v>
      </c>
      <c r="CG56" s="103">
        <v>8.0533584732125192</v>
      </c>
      <c r="CH56" s="103">
        <v>7.9760044922975242</v>
      </c>
      <c r="CI56" s="103">
        <v>8.364115124278829</v>
      </c>
      <c r="CJ56" s="103">
        <v>8.3965966874460882</v>
      </c>
      <c r="CK56" s="103">
        <v>8.1638318493112276</v>
      </c>
      <c r="CL56" s="103">
        <v>8.3989075697139501</v>
      </c>
      <c r="CM56" s="103">
        <v>8.3724003269745531</v>
      </c>
      <c r="CN56" s="103">
        <v>8.4104689403974717</v>
      </c>
      <c r="CO56" s="102">
        <v>7.9695507253304934</v>
      </c>
      <c r="CP56" s="103">
        <v>8.8821643569174906</v>
      </c>
      <c r="CQ56" s="103">
        <v>9.0697598076817414</v>
      </c>
      <c r="CR56" s="103">
        <v>9.237337159990993</v>
      </c>
      <c r="CS56" s="103">
        <v>9.5786363480366106</v>
      </c>
      <c r="CT56" s="103">
        <v>9.3484491115769011</v>
      </c>
      <c r="CU56" s="103">
        <v>8.9938309011091722</v>
      </c>
      <c r="CV56" s="103">
        <v>8.7267517940438069</v>
      </c>
      <c r="CW56" s="103">
        <v>7.9933515778468651</v>
      </c>
      <c r="CX56" s="103">
        <v>7.554465690417504</v>
      </c>
      <c r="CY56" s="103">
        <v>7.4897283302813369</v>
      </c>
      <c r="CZ56" s="103">
        <v>7.2090742977142757</v>
      </c>
      <c r="DA56" s="103">
        <v>7.5875863120237526</v>
      </c>
      <c r="DB56" s="102">
        <v>8.5281064811062262</v>
      </c>
      <c r="DC56" s="103">
        <v>7.5810387982617673</v>
      </c>
      <c r="DD56" s="103">
        <v>7.5056622401584105</v>
      </c>
      <c r="DE56" s="103">
        <v>7.0869303055388304</v>
      </c>
      <c r="DF56" s="103">
        <v>7.0257947878245259</v>
      </c>
      <c r="DG56" s="103">
        <v>6.7066640933562001</v>
      </c>
      <c r="DH56" s="103">
        <v>6.6768193487593068</v>
      </c>
      <c r="DI56" s="103">
        <v>6.5106149146767534</v>
      </c>
      <c r="DJ56" s="103">
        <f t="shared" si="9"/>
        <v>6.5307348235126268</v>
      </c>
      <c r="DK56" s="102">
        <f t="shared" si="9"/>
        <v>6.9498132727457831</v>
      </c>
      <c r="DL56" s="27"/>
    </row>
    <row r="57" spans="1:124" ht="14.4" hidden="1" thickTop="1" x14ac:dyDescent="0.25">
      <c r="A57" s="28" t="s">
        <v>42</v>
      </c>
      <c r="B57" s="28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1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1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142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31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31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31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31"/>
      <c r="DC57" s="24"/>
      <c r="DD57" s="24"/>
      <c r="DE57" s="24"/>
      <c r="DF57" s="24"/>
      <c r="DG57" s="24"/>
      <c r="DH57" s="24"/>
      <c r="DI57" s="24"/>
      <c r="DJ57" s="24"/>
      <c r="DK57" s="31"/>
      <c r="DL57" s="27"/>
    </row>
    <row r="58" spans="1:124" ht="6" hidden="1" customHeight="1" x14ac:dyDescent="0.25">
      <c r="P58" s="30"/>
      <c r="DL58" s="27"/>
    </row>
    <row r="59" spans="1:124" s="2" customFormat="1" ht="18.75" hidden="1" customHeight="1" x14ac:dyDescent="0.25">
      <c r="A59" s="65" t="s">
        <v>0</v>
      </c>
      <c r="B59" s="65" t="s">
        <v>1</v>
      </c>
      <c r="C59" s="32" t="s">
        <v>45</v>
      </c>
      <c r="D59" s="25">
        <v>42005</v>
      </c>
      <c r="E59" s="25">
        <v>42036</v>
      </c>
      <c r="F59" s="25">
        <v>42064</v>
      </c>
      <c r="G59" s="25">
        <v>42095</v>
      </c>
      <c r="H59" s="25">
        <v>42125</v>
      </c>
      <c r="I59" s="25">
        <v>42156</v>
      </c>
      <c r="J59" s="25">
        <v>42156</v>
      </c>
      <c r="K59" s="25">
        <v>42217</v>
      </c>
      <c r="L59" s="25">
        <v>42248</v>
      </c>
      <c r="M59" s="25">
        <v>42278</v>
      </c>
      <c r="N59" s="25">
        <v>42309</v>
      </c>
      <c r="O59" s="25">
        <v>42339</v>
      </c>
      <c r="P59" s="32" t="s">
        <v>47</v>
      </c>
      <c r="Q59" s="25">
        <v>42370</v>
      </c>
      <c r="R59" s="25">
        <v>42401</v>
      </c>
      <c r="S59" s="25">
        <v>42430</v>
      </c>
      <c r="T59" s="25">
        <v>42461</v>
      </c>
      <c r="U59" s="25">
        <v>42491</v>
      </c>
      <c r="V59" s="25">
        <v>42522</v>
      </c>
      <c r="W59" s="25">
        <v>42552</v>
      </c>
      <c r="X59" s="25">
        <v>42583</v>
      </c>
      <c r="Y59" s="25">
        <v>42614</v>
      </c>
      <c r="Z59" s="25">
        <v>42644</v>
      </c>
      <c r="AA59" s="25">
        <v>42675</v>
      </c>
      <c r="AB59" s="25">
        <v>42705</v>
      </c>
      <c r="AC59" s="32" t="s">
        <v>48</v>
      </c>
      <c r="AD59" s="25">
        <v>42736</v>
      </c>
      <c r="AE59" s="25">
        <v>42767</v>
      </c>
      <c r="AF59" s="25">
        <v>42795</v>
      </c>
      <c r="AG59" s="25">
        <v>42826</v>
      </c>
      <c r="AH59" s="25">
        <v>42856</v>
      </c>
      <c r="AI59" s="25">
        <v>42887</v>
      </c>
      <c r="AJ59" s="25">
        <v>42917</v>
      </c>
      <c r="AK59" s="25">
        <v>42948</v>
      </c>
      <c r="AL59" s="25">
        <v>42979</v>
      </c>
      <c r="AM59" s="25">
        <v>43009</v>
      </c>
      <c r="AN59" s="25">
        <v>43040</v>
      </c>
      <c r="AO59" s="25">
        <v>43070</v>
      </c>
      <c r="AP59" s="166" t="s">
        <v>52</v>
      </c>
      <c r="AQ59" s="25">
        <v>43101</v>
      </c>
      <c r="AR59" s="25">
        <v>43132</v>
      </c>
      <c r="AS59" s="25">
        <v>43160</v>
      </c>
      <c r="AT59" s="25">
        <v>43191</v>
      </c>
      <c r="AU59" s="25">
        <v>43221</v>
      </c>
      <c r="AV59" s="25">
        <v>43252</v>
      </c>
      <c r="AW59" s="25">
        <v>43282</v>
      </c>
      <c r="AX59" s="25">
        <v>43313</v>
      </c>
      <c r="AY59" s="25">
        <v>43344</v>
      </c>
      <c r="AZ59" s="25">
        <v>43374</v>
      </c>
      <c r="BA59" s="25">
        <v>43405</v>
      </c>
      <c r="BB59" s="25">
        <v>43435</v>
      </c>
      <c r="BC59" s="25">
        <v>43466</v>
      </c>
      <c r="BD59" s="25">
        <v>43497</v>
      </c>
      <c r="BE59" s="25">
        <v>43525</v>
      </c>
      <c r="BF59" s="25">
        <v>43556</v>
      </c>
      <c r="BG59" s="25">
        <v>43586</v>
      </c>
      <c r="BH59" s="25">
        <v>43617</v>
      </c>
      <c r="BI59" s="25">
        <v>43647</v>
      </c>
      <c r="BJ59" s="25">
        <v>43678</v>
      </c>
      <c r="BK59" s="25">
        <v>43709</v>
      </c>
      <c r="BL59" s="25">
        <v>43739</v>
      </c>
      <c r="BM59" s="25">
        <v>43770</v>
      </c>
      <c r="BN59" s="25">
        <v>43800</v>
      </c>
      <c r="BO59" s="32" t="s">
        <v>53</v>
      </c>
      <c r="BP59" s="25">
        <v>43831</v>
      </c>
      <c r="BQ59" s="25">
        <v>43862</v>
      </c>
      <c r="BR59" s="25">
        <v>43891</v>
      </c>
      <c r="BS59" s="25">
        <v>43922</v>
      </c>
      <c r="BT59" s="25">
        <v>43952</v>
      </c>
      <c r="BU59" s="25">
        <v>43983</v>
      </c>
      <c r="BV59" s="25">
        <v>44013</v>
      </c>
      <c r="BW59" s="25">
        <v>44044</v>
      </c>
      <c r="BX59" s="25">
        <v>44075</v>
      </c>
      <c r="BY59" s="25">
        <v>44105</v>
      </c>
      <c r="BZ59" s="25">
        <v>44136</v>
      </c>
      <c r="CA59" s="25">
        <v>44166</v>
      </c>
      <c r="CB59" s="32" t="s">
        <v>60</v>
      </c>
      <c r="CC59" s="25">
        <v>44197</v>
      </c>
      <c r="CD59" s="25">
        <v>44228</v>
      </c>
      <c r="CE59" s="25">
        <v>44256</v>
      </c>
      <c r="CF59" s="25">
        <v>44287</v>
      </c>
      <c r="CG59" s="25">
        <v>44317</v>
      </c>
      <c r="CH59" s="25">
        <v>44348</v>
      </c>
      <c r="CI59" s="25">
        <v>44378</v>
      </c>
      <c r="CJ59" s="25">
        <v>44409</v>
      </c>
      <c r="CK59" s="25">
        <v>44440</v>
      </c>
      <c r="CL59" s="25">
        <v>44470</v>
      </c>
      <c r="CM59" s="25">
        <v>44501</v>
      </c>
      <c r="CN59" s="25">
        <v>44531</v>
      </c>
      <c r="CO59" s="32" t="s">
        <v>63</v>
      </c>
      <c r="CP59" s="25">
        <v>44562</v>
      </c>
      <c r="CQ59" s="25">
        <v>44593</v>
      </c>
      <c r="CR59" s="25">
        <v>44621</v>
      </c>
      <c r="CS59" s="25">
        <v>44652</v>
      </c>
      <c r="CT59" s="25">
        <v>44682</v>
      </c>
      <c r="CU59" s="25">
        <v>44713</v>
      </c>
      <c r="CV59" s="25">
        <v>44743</v>
      </c>
      <c r="CW59" s="25">
        <v>44774</v>
      </c>
      <c r="CX59" s="25">
        <v>44805</v>
      </c>
      <c r="CY59" s="25">
        <v>44835</v>
      </c>
      <c r="CZ59" s="25">
        <v>44866</v>
      </c>
      <c r="DA59" s="25">
        <v>44896</v>
      </c>
      <c r="DB59" s="32" t="s">
        <v>64</v>
      </c>
      <c r="DC59" s="25">
        <v>44927</v>
      </c>
      <c r="DD59" s="25">
        <v>44958</v>
      </c>
      <c r="DE59" s="25">
        <v>44986</v>
      </c>
      <c r="DF59" s="25">
        <v>45017</v>
      </c>
      <c r="DG59" s="25">
        <v>45047</v>
      </c>
      <c r="DH59" s="25">
        <v>45078</v>
      </c>
      <c r="DI59" s="25">
        <v>45108</v>
      </c>
      <c r="DJ59" s="25">
        <f>+DJ5</f>
        <v>45139</v>
      </c>
      <c r="DK59" s="32" t="str">
        <f>+DK41</f>
        <v>2023AVG</v>
      </c>
      <c r="DL59" s="27"/>
      <c r="DM59" s="1"/>
      <c r="DN59" s="1"/>
      <c r="DO59" s="1"/>
      <c r="DP59" s="1"/>
      <c r="DQ59" s="1"/>
      <c r="DR59" s="1"/>
      <c r="DS59" s="1"/>
      <c r="DT59" s="1"/>
    </row>
    <row r="60" spans="1:124" s="7" customFormat="1" ht="12.75" hidden="1" customHeight="1" x14ac:dyDescent="0.25">
      <c r="A60" s="80"/>
      <c r="B60" s="71" t="s">
        <v>2</v>
      </c>
      <c r="C60" s="42">
        <v>-161863.85474166664</v>
      </c>
      <c r="D60" s="6">
        <v>-373920.51260000002</v>
      </c>
      <c r="E60" s="6">
        <v>-336259.08139999997</v>
      </c>
      <c r="F60" s="6">
        <v>-362716.20229999995</v>
      </c>
      <c r="G60" s="6">
        <v>-372585.6189</v>
      </c>
      <c r="H60" s="6">
        <v>-344296.71039999998</v>
      </c>
      <c r="I60" s="6">
        <v>-402304.5098</v>
      </c>
      <c r="J60" s="6">
        <v>-409204.82049999991</v>
      </c>
      <c r="K60" s="6">
        <v>-293655.6825</v>
      </c>
      <c r="L60" s="6">
        <v>-380885.82589999994</v>
      </c>
      <c r="M60" s="6">
        <v>-283809.12360000005</v>
      </c>
      <c r="N60" s="6">
        <v>-270619.10499999998</v>
      </c>
      <c r="O60" s="6">
        <v>-280866.73779999994</v>
      </c>
      <c r="P60" s="42">
        <v>-281343.75736666657</v>
      </c>
      <c r="Q60" s="6">
        <v>-261061.46949999989</v>
      </c>
      <c r="R60" s="6">
        <v>-259143.61359999998</v>
      </c>
      <c r="S60" s="6">
        <v>-271983.70479999995</v>
      </c>
      <c r="T60" s="6">
        <v>-253008.42879999999</v>
      </c>
      <c r="U60" s="6">
        <v>-272923.87429999997</v>
      </c>
      <c r="V60" s="6">
        <v>-314572.25280000002</v>
      </c>
      <c r="W60" s="6">
        <v>-266541.19469999999</v>
      </c>
      <c r="X60" s="6">
        <v>-306124.83600000001</v>
      </c>
      <c r="Y60" s="6">
        <v>-233191.68839999993</v>
      </c>
      <c r="Z60" s="6">
        <v>-255925.5429</v>
      </c>
      <c r="AA60" s="6">
        <v>-295337.64480000001</v>
      </c>
      <c r="AB60" s="6">
        <v>-203891.24489999999</v>
      </c>
      <c r="AC60" s="42">
        <v>-281343.75736666657</v>
      </c>
      <c r="AD60" s="6">
        <v>-323262.98099999997</v>
      </c>
      <c r="AE60" s="6">
        <v>-291283.82699999999</v>
      </c>
      <c r="AF60" s="6">
        <v>-354204.68349999993</v>
      </c>
      <c r="AG60" s="6">
        <v>-262470.43780000007</v>
      </c>
      <c r="AH60" s="6">
        <v>-302606.88419999997</v>
      </c>
      <c r="AI60" s="6">
        <v>-381127.99470000004</v>
      </c>
      <c r="AJ60" s="6">
        <v>-331633.64970000001</v>
      </c>
      <c r="AK60" s="6">
        <v>-265517.64059999993</v>
      </c>
      <c r="AL60" s="6">
        <v>-459414.39439999999</v>
      </c>
      <c r="AM60" s="6">
        <v>-379102.57229999994</v>
      </c>
      <c r="AN60" s="6">
        <v>-399420.60349999997</v>
      </c>
      <c r="AO60" s="6">
        <v>-332367.48179999995</v>
      </c>
      <c r="AP60" s="167">
        <v>-281343.75736666657</v>
      </c>
      <c r="AQ60" s="6">
        <v>-480783.44129999995</v>
      </c>
      <c r="AR60" s="6">
        <v>-454081.86409999995</v>
      </c>
      <c r="AS60" s="6">
        <v>-752023.7023</v>
      </c>
      <c r="AT60" s="6">
        <v>-673940.1170999998</v>
      </c>
      <c r="AU60" s="6">
        <v>-621571.52599999984</v>
      </c>
      <c r="AV60" s="6">
        <v>-619284.79379999987</v>
      </c>
      <c r="AW60" s="6">
        <v>-624946.72589999996</v>
      </c>
      <c r="AX60" s="6">
        <v>-489626.31189999997</v>
      </c>
      <c r="AY60" s="6">
        <v>-459040.57149999996</v>
      </c>
      <c r="AZ60" s="6">
        <v>-549456.73649999988</v>
      </c>
      <c r="BA60" s="6">
        <v>-468680.51519999997</v>
      </c>
      <c r="BB60" s="6">
        <v>-395783.95210000005</v>
      </c>
      <c r="BC60" s="6">
        <v>-475205.24269999994</v>
      </c>
      <c r="BD60" s="6">
        <v>-500511.22730000003</v>
      </c>
      <c r="BE60" s="6">
        <v>-486747.71239999996</v>
      </c>
      <c r="BF60" s="6">
        <v>-586071.81150000007</v>
      </c>
      <c r="BG60" s="6">
        <v>-596022.62899999996</v>
      </c>
      <c r="BH60" s="6">
        <v>-497679.97620000003</v>
      </c>
      <c r="BI60" s="6">
        <v>-503230.47309999983</v>
      </c>
      <c r="BJ60" s="6">
        <v>-409275.81229999999</v>
      </c>
      <c r="BK60" s="6">
        <v>-449426.18599999999</v>
      </c>
      <c r="BL60" s="6">
        <v>-400987.07949999988</v>
      </c>
      <c r="BM60" s="6">
        <v>-337570.36580000003</v>
      </c>
      <c r="BN60" s="6">
        <v>-299307.43879999989</v>
      </c>
      <c r="BO60" s="42">
        <v>-288170.66447499994</v>
      </c>
      <c r="BP60" s="6">
        <v>-417073.9193999999</v>
      </c>
      <c r="BQ60" s="6">
        <v>-314810.7574</v>
      </c>
      <c r="BR60" s="6">
        <v>-408964.69889999984</v>
      </c>
      <c r="BS60" s="6">
        <v>-361387.04949999996</v>
      </c>
      <c r="BT60" s="6">
        <v>-302209.67680000002</v>
      </c>
      <c r="BU60" s="6">
        <v>-306790.93629999994</v>
      </c>
      <c r="BV60" s="6">
        <v>-472776.23060000001</v>
      </c>
      <c r="BW60" s="6">
        <v>-447447.19899999979</v>
      </c>
      <c r="BX60" s="6">
        <v>-529139.75399999984</v>
      </c>
      <c r="BY60" s="6">
        <v>-491246.06739999983</v>
      </c>
      <c r="BZ60" s="6">
        <v>-425143.65629999997</v>
      </c>
      <c r="CA60" s="6">
        <v>-428304.01299999998</v>
      </c>
      <c r="CB60" s="42">
        <v>-285201.69050833333</v>
      </c>
      <c r="CC60" s="6">
        <v>-503341.53519999993</v>
      </c>
      <c r="CD60" s="6">
        <v>-449727.47079999995</v>
      </c>
      <c r="CE60" s="6">
        <v>-496583.20080000005</v>
      </c>
      <c r="CF60" s="6" t="e">
        <v>#REF!</v>
      </c>
      <c r="CG60" s="6" t="e">
        <v>#REF!</v>
      </c>
      <c r="CH60" s="6" t="e">
        <v>#REF!</v>
      </c>
      <c r="CI60" s="6" t="e">
        <v>#REF!</v>
      </c>
      <c r="CJ60" s="6" t="e">
        <v>#REF!</v>
      </c>
      <c r="CK60" s="6" t="e">
        <v>#REF!</v>
      </c>
      <c r="CL60" s="6" t="e">
        <v>#REF!</v>
      </c>
      <c r="CM60" s="6" t="e">
        <v>#REF!</v>
      </c>
      <c r="CN60" s="6" t="e">
        <v>#REF!</v>
      </c>
      <c r="CO60" s="42" t="e">
        <v>#REF!</v>
      </c>
      <c r="CP60" s="6" t="e">
        <v>#REF!</v>
      </c>
      <c r="CQ60" s="6" t="e">
        <v>#REF!</v>
      </c>
      <c r="CR60" s="6" t="e">
        <v>#REF!</v>
      </c>
      <c r="CS60" s="6" t="e">
        <v>#REF!</v>
      </c>
      <c r="CT60" s="6" t="e">
        <v>#REF!</v>
      </c>
      <c r="CU60" s="6" t="e">
        <v>#REF!</v>
      </c>
      <c r="CV60" s="6" t="e">
        <v>#REF!</v>
      </c>
      <c r="CW60" s="6" t="e">
        <v>#REF!</v>
      </c>
      <c r="CX60" s="6" t="e">
        <v>#REF!</v>
      </c>
      <c r="CY60" s="6" t="e">
        <v>#REF!</v>
      </c>
      <c r="CZ60" s="6" t="e">
        <v>#REF!</v>
      </c>
      <c r="DA60" s="6" t="e">
        <v>#REF!</v>
      </c>
      <c r="DB60" s="42" t="e">
        <v>#REF!</v>
      </c>
      <c r="DC60" s="6" t="e">
        <v>#REF!</v>
      </c>
      <c r="DD60" s="6" t="e">
        <v>#REF!</v>
      </c>
      <c r="DE60" s="6" t="e">
        <v>#REF!</v>
      </c>
      <c r="DF60" s="6" t="e">
        <v>#REF!</v>
      </c>
      <c r="DG60" s="6" t="e">
        <v>#REF!</v>
      </c>
      <c r="DH60" s="6" t="e">
        <v>#REF!</v>
      </c>
      <c r="DI60" s="6" t="e">
        <v>#REF!</v>
      </c>
      <c r="DJ60" s="6" t="e">
        <f>DJ6*#REF!/100-DJ24</f>
        <v>#REF!</v>
      </c>
      <c r="DK60" s="42" t="e">
        <f>SUM(#REF!)/$DK$76</f>
        <v>#REF!</v>
      </c>
      <c r="DL60" s="27"/>
    </row>
    <row r="61" spans="1:124" s="7" customFormat="1" ht="12.75" hidden="1" customHeight="1" x14ac:dyDescent="0.25">
      <c r="A61" s="81" t="s">
        <v>3</v>
      </c>
      <c r="B61" s="72" t="s">
        <v>4</v>
      </c>
      <c r="C61" s="42">
        <v>-82777.72981199999</v>
      </c>
      <c r="D61" s="6">
        <v>-326267.9908240001</v>
      </c>
      <c r="E61" s="6">
        <v>-239863.88548000006</v>
      </c>
      <c r="F61" s="6">
        <v>-325225.44688000006</v>
      </c>
      <c r="G61" s="6">
        <v>-347169.47164</v>
      </c>
      <c r="H61" s="6">
        <v>-325170.72607999993</v>
      </c>
      <c r="I61" s="6">
        <v>-428696.7316399999</v>
      </c>
      <c r="J61" s="6">
        <v>-424886.67664799991</v>
      </c>
      <c r="K61" s="6">
        <v>-271154.95960000006</v>
      </c>
      <c r="L61" s="6">
        <v>-282515.46651200007</v>
      </c>
      <c r="M61" s="6">
        <v>-244753.85105599998</v>
      </c>
      <c r="N61" s="6">
        <v>-270397.28107999999</v>
      </c>
      <c r="O61" s="6">
        <v>-226248.35300799995</v>
      </c>
      <c r="P61" s="42">
        <v>-159980.61438399999</v>
      </c>
      <c r="Q61" s="6">
        <v>-247076.89675999992</v>
      </c>
      <c r="R61" s="6">
        <v>-190219.885136</v>
      </c>
      <c r="S61" s="6">
        <v>-230814.56524799985</v>
      </c>
      <c r="T61" s="6">
        <v>-262499.19108000014</v>
      </c>
      <c r="U61" s="6">
        <v>-279979.796936</v>
      </c>
      <c r="V61" s="6">
        <v>-307316.00438399997</v>
      </c>
      <c r="W61" s="6">
        <v>-265234.42525600002</v>
      </c>
      <c r="X61" s="6">
        <v>-274863.82113599998</v>
      </c>
      <c r="Y61" s="6">
        <v>-283270.02528000018</v>
      </c>
      <c r="Z61" s="6">
        <v>-265455.19805600005</v>
      </c>
      <c r="AA61" s="6">
        <v>-206050.42327999987</v>
      </c>
      <c r="AB61" s="6">
        <v>-218738.94866400003</v>
      </c>
      <c r="AC61" s="42">
        <v>-159980.61438399999</v>
      </c>
      <c r="AD61" s="6">
        <v>-236950.96651199996</v>
      </c>
      <c r="AE61" s="6">
        <v>-211008.16238400002</v>
      </c>
      <c r="AF61" s="6">
        <v>-279464.50051200006</v>
      </c>
      <c r="AG61" s="6">
        <v>-207046.54198400001</v>
      </c>
      <c r="AH61" s="6">
        <v>-258123.48012799991</v>
      </c>
      <c r="AI61" s="6">
        <v>-305407.87638400006</v>
      </c>
      <c r="AJ61" s="6">
        <v>-276970.54515200004</v>
      </c>
      <c r="AK61" s="6">
        <v>-203645.78718400002</v>
      </c>
      <c r="AL61" s="6">
        <v>-389675.543328</v>
      </c>
      <c r="AM61" s="6">
        <v>-413163.74862400012</v>
      </c>
      <c r="AN61" s="6">
        <v>-296216.61014399992</v>
      </c>
      <c r="AO61" s="6">
        <v>-302842.58535200008</v>
      </c>
      <c r="AP61" s="167">
        <v>-159980.61438399999</v>
      </c>
      <c r="AQ61" s="6">
        <v>-321581.461488</v>
      </c>
      <c r="AR61" s="6">
        <v>-291730.22460000007</v>
      </c>
      <c r="AS61" s="6">
        <v>-442614.56555199996</v>
      </c>
      <c r="AT61" s="6">
        <v>-519172.5093439999</v>
      </c>
      <c r="AU61" s="6">
        <v>-489566.06006399996</v>
      </c>
      <c r="AV61" s="6">
        <v>-531500.09000799991</v>
      </c>
      <c r="AW61" s="6">
        <v>-576375.012384</v>
      </c>
      <c r="AX61" s="6">
        <v>-448449.02488000004</v>
      </c>
      <c r="AY61" s="6">
        <v>-358308.63526399992</v>
      </c>
      <c r="AZ61" s="6">
        <v>-478285.54524799995</v>
      </c>
      <c r="BA61" s="6">
        <v>-327381.34522399993</v>
      </c>
      <c r="BB61" s="6">
        <v>-267528.240888</v>
      </c>
      <c r="BC61" s="6">
        <v>-365675.40245599998</v>
      </c>
      <c r="BD61" s="6">
        <v>-298864.05028800003</v>
      </c>
      <c r="BE61" s="6">
        <v>-385858.6516959999</v>
      </c>
      <c r="BF61" s="6">
        <v>-413419.54609600001</v>
      </c>
      <c r="BG61" s="6">
        <v>-452279.91726399981</v>
      </c>
      <c r="BH61" s="6">
        <v>-418428.03692800005</v>
      </c>
      <c r="BI61" s="6">
        <v>-384971.30324000004</v>
      </c>
      <c r="BJ61" s="6">
        <v>-321687.71425600001</v>
      </c>
      <c r="BK61" s="6">
        <v>-367976.641848</v>
      </c>
      <c r="BL61" s="6">
        <v>-394736.02595199994</v>
      </c>
      <c r="BM61" s="6">
        <v>-270776.57652000012</v>
      </c>
      <c r="BN61" s="6">
        <v>-322460.60788799985</v>
      </c>
      <c r="BO61" s="42">
        <v>-173883.21335066666</v>
      </c>
      <c r="BP61" s="6">
        <v>-372555.47678399994</v>
      </c>
      <c r="BQ61" s="6">
        <v>-296509.72271999996</v>
      </c>
      <c r="BR61" s="6">
        <v>-384912.14994400006</v>
      </c>
      <c r="BS61" s="6">
        <v>-315302.50567999994</v>
      </c>
      <c r="BT61" s="6">
        <v>-256594.35588799999</v>
      </c>
      <c r="BU61" s="6">
        <v>-330145.54225599999</v>
      </c>
      <c r="BV61" s="6">
        <v>-438960.92755999998</v>
      </c>
      <c r="BW61" s="6">
        <v>-595865.14203199989</v>
      </c>
      <c r="BX61" s="6">
        <v>-583746.139432</v>
      </c>
      <c r="BY61" s="6">
        <v>-686020.82763199997</v>
      </c>
      <c r="BZ61" s="6">
        <v>-562080.59705600003</v>
      </c>
      <c r="CA61" s="6">
        <v>-522250.70561600011</v>
      </c>
      <c r="CB61" s="42">
        <v>-177353.65055533333</v>
      </c>
      <c r="CC61" s="6">
        <v>-589168.05871999997</v>
      </c>
      <c r="CD61" s="6">
        <v>-552363.47943199996</v>
      </c>
      <c r="CE61" s="6">
        <v>-842503.30015200004</v>
      </c>
      <c r="CF61" s="6" t="e">
        <v>#REF!</v>
      </c>
      <c r="CG61" s="6" t="e">
        <v>#REF!</v>
      </c>
      <c r="CH61" s="6" t="e">
        <v>#REF!</v>
      </c>
      <c r="CI61" s="6" t="e">
        <v>#REF!</v>
      </c>
      <c r="CJ61" s="6" t="e">
        <v>#REF!</v>
      </c>
      <c r="CK61" s="6" t="e">
        <v>#REF!</v>
      </c>
      <c r="CL61" s="6" t="e">
        <v>#REF!</v>
      </c>
      <c r="CM61" s="6" t="e">
        <v>#REF!</v>
      </c>
      <c r="CN61" s="6" t="e">
        <v>#REF!</v>
      </c>
      <c r="CO61" s="42" t="e">
        <v>#REF!</v>
      </c>
      <c r="CP61" s="6" t="e">
        <v>#REF!</v>
      </c>
      <c r="CQ61" s="6" t="e">
        <v>#REF!</v>
      </c>
      <c r="CR61" s="6" t="e">
        <v>#REF!</v>
      </c>
      <c r="CS61" s="6" t="e">
        <v>#REF!</v>
      </c>
      <c r="CT61" s="6" t="e">
        <v>#REF!</v>
      </c>
      <c r="CU61" s="6" t="e">
        <v>#REF!</v>
      </c>
      <c r="CV61" s="6" t="e">
        <v>#REF!</v>
      </c>
      <c r="CW61" s="6" t="e">
        <v>#REF!</v>
      </c>
      <c r="CX61" s="6" t="e">
        <v>#REF!</v>
      </c>
      <c r="CY61" s="6" t="e">
        <v>#REF!</v>
      </c>
      <c r="CZ61" s="6" t="e">
        <v>#REF!</v>
      </c>
      <c r="DA61" s="6" t="e">
        <v>#REF!</v>
      </c>
      <c r="DB61" s="42" t="e">
        <v>#REF!</v>
      </c>
      <c r="DC61" s="6" t="e">
        <v>#REF!</v>
      </c>
      <c r="DD61" s="6" t="e">
        <v>#REF!</v>
      </c>
      <c r="DE61" s="6" t="e">
        <v>#REF!</v>
      </c>
      <c r="DF61" s="6" t="e">
        <v>#REF!</v>
      </c>
      <c r="DG61" s="6" t="e">
        <v>#REF!</v>
      </c>
      <c r="DH61" s="6" t="e">
        <v>#REF!</v>
      </c>
      <c r="DI61" s="6" t="e">
        <v>#REF!</v>
      </c>
      <c r="DJ61" s="6" t="e">
        <f>DJ7*#REF!/100-DJ25</f>
        <v>#REF!</v>
      </c>
      <c r="DK61" s="42" t="e">
        <f>SUM(#REF!)/$DK$76</f>
        <v>#REF!</v>
      </c>
      <c r="DL61" s="27"/>
    </row>
    <row r="62" spans="1:124" s="7" customFormat="1" ht="12.75" hidden="1" customHeight="1" x14ac:dyDescent="0.25">
      <c r="A62" s="75"/>
      <c r="B62" s="73" t="s">
        <v>14</v>
      </c>
      <c r="C62" s="42">
        <v>-20412.360566666663</v>
      </c>
      <c r="D62" s="6">
        <v>-41765.777600000001</v>
      </c>
      <c r="E62" s="6">
        <v>-45653.8776</v>
      </c>
      <c r="F62" s="6">
        <v>-42656.9476</v>
      </c>
      <c r="G62" s="6">
        <v>-38981.649600000004</v>
      </c>
      <c r="H62" s="6">
        <v>-32599.308399999994</v>
      </c>
      <c r="I62" s="6">
        <v>-45790.758000000002</v>
      </c>
      <c r="J62" s="6">
        <v>-37029.407599999999</v>
      </c>
      <c r="K62" s="6">
        <v>-33894.066400000003</v>
      </c>
      <c r="L62" s="6">
        <v>-26975.156799999997</v>
      </c>
      <c r="M62" s="6">
        <v>-45922.982399999986</v>
      </c>
      <c r="N62" s="6">
        <v>-44929.465999999993</v>
      </c>
      <c r="O62" s="6">
        <v>-40657.807199999996</v>
      </c>
      <c r="P62" s="42">
        <v>-34965.110099999991</v>
      </c>
      <c r="Q62" s="6">
        <v>-33238.849600000001</v>
      </c>
      <c r="R62" s="6">
        <v>-41330.581200000001</v>
      </c>
      <c r="S62" s="6">
        <v>-49202.328800000003</v>
      </c>
      <c r="T62" s="6">
        <v>-34050.949999999997</v>
      </c>
      <c r="U62" s="6">
        <v>-20936.726399999992</v>
      </c>
      <c r="V62" s="6">
        <v>-24352.365599999997</v>
      </c>
      <c r="W62" s="6">
        <v>-25763.911199999995</v>
      </c>
      <c r="X62" s="6">
        <v>-22471.012799999997</v>
      </c>
      <c r="Y62" s="6">
        <v>-29604.008000000002</v>
      </c>
      <c r="Z62" s="6">
        <v>-35465.761600000005</v>
      </c>
      <c r="AA62" s="6">
        <v>-41831.615999999995</v>
      </c>
      <c r="AB62" s="6">
        <v>-31759.273999999998</v>
      </c>
      <c r="AC62" s="42">
        <v>-34965.110099999991</v>
      </c>
      <c r="AD62" s="6">
        <v>-30811.040799999995</v>
      </c>
      <c r="AE62" s="6">
        <v>-41351.033599999995</v>
      </c>
      <c r="AF62" s="6">
        <v>-42310.87200000001</v>
      </c>
      <c r="AG62" s="6">
        <v>-29035.65679999999</v>
      </c>
      <c r="AH62" s="6">
        <v>-41282.749199999991</v>
      </c>
      <c r="AI62" s="6">
        <v>-61397.051199999987</v>
      </c>
      <c r="AJ62" s="6">
        <v>-37211.680399999997</v>
      </c>
      <c r="AK62" s="6">
        <v>-45715.414399999994</v>
      </c>
      <c r="AL62" s="6">
        <v>-43486.049599999998</v>
      </c>
      <c r="AM62" s="6">
        <v>-31425.537599999996</v>
      </c>
      <c r="AN62" s="6">
        <v>-43406.9516</v>
      </c>
      <c r="AO62" s="6">
        <v>-28031.930000000004</v>
      </c>
      <c r="AP62" s="167">
        <v>-34965.110099999991</v>
      </c>
      <c r="AQ62" s="6">
        <v>-66890.441999999995</v>
      </c>
      <c r="AR62" s="6">
        <v>-57144.549600000006</v>
      </c>
      <c r="AS62" s="6">
        <v>-71230.74960000001</v>
      </c>
      <c r="AT62" s="6">
        <v>-83212.757200000007</v>
      </c>
      <c r="AU62" s="6">
        <v>-74802.792799999996</v>
      </c>
      <c r="AV62" s="6">
        <v>-89137.181599999996</v>
      </c>
      <c r="AW62" s="6">
        <v>-64593.717199999999</v>
      </c>
      <c r="AX62" s="6">
        <v>-68962.812399999995</v>
      </c>
      <c r="AY62" s="6">
        <v>-61961.592400000001</v>
      </c>
      <c r="AZ62" s="6">
        <v>-70591.223999999987</v>
      </c>
      <c r="BA62" s="6">
        <v>-67347.657999999996</v>
      </c>
      <c r="BB62" s="6">
        <v>-51779.74240000001</v>
      </c>
      <c r="BC62" s="6">
        <v>-76249.498399999982</v>
      </c>
      <c r="BD62" s="6">
        <v>-44719.261200000008</v>
      </c>
      <c r="BE62" s="6">
        <v>-77421.147199999978</v>
      </c>
      <c r="BF62" s="6">
        <v>-110110.098</v>
      </c>
      <c r="BG62" s="6">
        <v>-87426.707200000004</v>
      </c>
      <c r="BH62" s="6">
        <v>-57248.210799999993</v>
      </c>
      <c r="BI62" s="6">
        <v>-69539.995600000009</v>
      </c>
      <c r="BJ62" s="6">
        <v>-73219.702000000005</v>
      </c>
      <c r="BK62" s="6">
        <v>-57716.317600000002</v>
      </c>
      <c r="BL62" s="6">
        <v>-32122.707999999999</v>
      </c>
      <c r="BM62" s="6">
        <v>-45496.681999999993</v>
      </c>
      <c r="BN62" s="6">
        <v>-42606.991199999997</v>
      </c>
      <c r="BO62" s="42">
        <v>-35459.236666666657</v>
      </c>
      <c r="BP62" s="6">
        <v>-60181.777599999987</v>
      </c>
      <c r="BQ62" s="6">
        <v>-47166.28639999999</v>
      </c>
      <c r="BR62" s="6">
        <v>-62006.777199999997</v>
      </c>
      <c r="BS62" s="6">
        <v>-43049.836799999997</v>
      </c>
      <c r="BT62" s="6">
        <v>-48286.165199999996</v>
      </c>
      <c r="BU62" s="6">
        <v>-61084.157200000001</v>
      </c>
      <c r="BV62" s="6">
        <v>-59749.379200000003</v>
      </c>
      <c r="BW62" s="6">
        <v>-87920.622399999993</v>
      </c>
      <c r="BX62" s="6">
        <v>-72989.428400000004</v>
      </c>
      <c r="BY62" s="6">
        <v>-75659.594400000002</v>
      </c>
      <c r="BZ62" s="6">
        <v>-90063.585599999991</v>
      </c>
      <c r="CA62" s="6">
        <v>-74492.334399999992</v>
      </c>
      <c r="CB62" s="42">
        <v>-32460.582733333325</v>
      </c>
      <c r="CC62" s="6">
        <v>-96070.210800000001</v>
      </c>
      <c r="CD62" s="6">
        <v>-75742.568800000008</v>
      </c>
      <c r="CE62" s="6">
        <v>-94394.440000000017</v>
      </c>
      <c r="CF62" s="6" t="e">
        <v>#REF!</v>
      </c>
      <c r="CG62" s="6" t="e">
        <v>#REF!</v>
      </c>
      <c r="CH62" s="6" t="e">
        <v>#REF!</v>
      </c>
      <c r="CI62" s="6" t="e">
        <v>#REF!</v>
      </c>
      <c r="CJ62" s="6" t="e">
        <v>#REF!</v>
      </c>
      <c r="CK62" s="6" t="e">
        <v>#REF!</v>
      </c>
      <c r="CL62" s="6" t="e">
        <v>#REF!</v>
      </c>
      <c r="CM62" s="6" t="e">
        <v>#REF!</v>
      </c>
      <c r="CN62" s="6" t="e">
        <v>#REF!</v>
      </c>
      <c r="CO62" s="42" t="e">
        <v>#REF!</v>
      </c>
      <c r="CP62" s="6" t="e">
        <v>#REF!</v>
      </c>
      <c r="CQ62" s="6" t="e">
        <v>#REF!</v>
      </c>
      <c r="CR62" s="6" t="e">
        <v>#REF!</v>
      </c>
      <c r="CS62" s="6" t="e">
        <v>#REF!</v>
      </c>
      <c r="CT62" s="6" t="e">
        <v>#REF!</v>
      </c>
      <c r="CU62" s="6" t="e">
        <v>#REF!</v>
      </c>
      <c r="CV62" s="6" t="e">
        <v>#REF!</v>
      </c>
      <c r="CW62" s="6" t="e">
        <v>#REF!</v>
      </c>
      <c r="CX62" s="6" t="e">
        <v>#REF!</v>
      </c>
      <c r="CY62" s="6" t="e">
        <v>#REF!</v>
      </c>
      <c r="CZ62" s="6" t="e">
        <v>#REF!</v>
      </c>
      <c r="DA62" s="6" t="e">
        <v>#REF!</v>
      </c>
      <c r="DB62" s="42" t="e">
        <v>#REF!</v>
      </c>
      <c r="DC62" s="6" t="e">
        <v>#REF!</v>
      </c>
      <c r="DD62" s="6" t="e">
        <v>#REF!</v>
      </c>
      <c r="DE62" s="6" t="e">
        <v>#REF!</v>
      </c>
      <c r="DF62" s="6" t="e">
        <v>#REF!</v>
      </c>
      <c r="DG62" s="6" t="e">
        <v>#REF!</v>
      </c>
      <c r="DH62" s="6" t="e">
        <v>#REF!</v>
      </c>
      <c r="DI62" s="6" t="e">
        <v>#REF!</v>
      </c>
      <c r="DJ62" s="6" t="e">
        <f>DJ8*#REF!/100-DJ26</f>
        <v>#REF!</v>
      </c>
      <c r="DK62" s="42" t="e">
        <f>SUM(#REF!)/$DK$76</f>
        <v>#REF!</v>
      </c>
      <c r="DL62" s="27"/>
    </row>
    <row r="63" spans="1:124" s="13" customFormat="1" ht="12.75" hidden="1" customHeight="1" x14ac:dyDescent="0.25">
      <c r="A63" s="86" t="s">
        <v>15</v>
      </c>
      <c r="B63" s="67"/>
      <c r="C63" s="39">
        <v>-265053.94512033329</v>
      </c>
      <c r="D63" s="18">
        <v>-741954.28102400014</v>
      </c>
      <c r="E63" s="18">
        <v>-621776.84447999997</v>
      </c>
      <c r="F63" s="18">
        <v>-730598.59677999991</v>
      </c>
      <c r="G63" s="18">
        <v>-758736.74014000001</v>
      </c>
      <c r="H63" s="18">
        <v>-702066.7448799999</v>
      </c>
      <c r="I63" s="18">
        <v>-876791.99943999993</v>
      </c>
      <c r="J63" s="18">
        <v>-871120.90474799986</v>
      </c>
      <c r="K63" s="18">
        <v>-598704.70850000007</v>
      </c>
      <c r="L63" s="18">
        <v>-690376.44921200001</v>
      </c>
      <c r="M63" s="18">
        <v>-574485.95705600001</v>
      </c>
      <c r="N63" s="18">
        <v>-585945.85207999998</v>
      </c>
      <c r="O63" s="18">
        <v>-547772.89800799987</v>
      </c>
      <c r="P63" s="39">
        <v>-476289.48185066669</v>
      </c>
      <c r="Q63" s="18">
        <v>-541377.21585999976</v>
      </c>
      <c r="R63" s="18">
        <v>-490694.07993599999</v>
      </c>
      <c r="S63" s="18">
        <v>-552000.59884799982</v>
      </c>
      <c r="T63" s="18">
        <v>-549558.56988000008</v>
      </c>
      <c r="U63" s="18">
        <v>-573840.39763600007</v>
      </c>
      <c r="V63" s="18">
        <v>-646240.62278400001</v>
      </c>
      <c r="W63" s="18">
        <v>-557539.53115599998</v>
      </c>
      <c r="X63" s="18">
        <v>-603459.66993600002</v>
      </c>
      <c r="Y63" s="18">
        <v>-546065.72168000008</v>
      </c>
      <c r="Z63" s="18">
        <v>-556846.50255600002</v>
      </c>
      <c r="AA63" s="18">
        <v>-543219.68407999992</v>
      </c>
      <c r="AB63" s="18">
        <v>-454389.46756399999</v>
      </c>
      <c r="AC63" s="39">
        <v>-476289.48185066669</v>
      </c>
      <c r="AD63" s="18">
        <v>-591024.98831199983</v>
      </c>
      <c r="AE63" s="18">
        <v>-543643.02298400004</v>
      </c>
      <c r="AF63" s="18">
        <v>-675980.05601199996</v>
      </c>
      <c r="AG63" s="18">
        <v>-498552.63658400008</v>
      </c>
      <c r="AH63" s="18">
        <v>-602013.11352799984</v>
      </c>
      <c r="AI63" s="18">
        <v>-747932.92228400009</v>
      </c>
      <c r="AJ63" s="18">
        <v>-645815.87525200006</v>
      </c>
      <c r="AK63" s="18">
        <v>-514878.84218399995</v>
      </c>
      <c r="AL63" s="18">
        <v>-892575.98732800002</v>
      </c>
      <c r="AM63" s="18">
        <v>-823691.85852400016</v>
      </c>
      <c r="AN63" s="18">
        <v>-739044.16524399992</v>
      </c>
      <c r="AO63" s="18">
        <v>-663241.99715200008</v>
      </c>
      <c r="AP63" s="168">
        <v>-476289.48185066669</v>
      </c>
      <c r="AQ63" s="18">
        <v>-869255.34478799999</v>
      </c>
      <c r="AR63" s="18">
        <v>-802956.63829999999</v>
      </c>
      <c r="AS63" s="18">
        <v>-1265869.0174519999</v>
      </c>
      <c r="AT63" s="18">
        <v>-1276325.3836439999</v>
      </c>
      <c r="AU63" s="18">
        <v>-1185940.3788639996</v>
      </c>
      <c r="AV63" s="18">
        <v>-1239922.0654079998</v>
      </c>
      <c r="AW63" s="18">
        <v>-1265915.455484</v>
      </c>
      <c r="AX63" s="18">
        <v>-1007038.1491799999</v>
      </c>
      <c r="AY63" s="18">
        <v>-879310.79916399985</v>
      </c>
      <c r="AZ63" s="18">
        <v>-1098333.5057479998</v>
      </c>
      <c r="BA63" s="18">
        <v>-863409.51842399989</v>
      </c>
      <c r="BB63" s="18">
        <v>-715091.9353880001</v>
      </c>
      <c r="BC63" s="18">
        <v>-917130.14355599997</v>
      </c>
      <c r="BD63" s="18">
        <v>-844094.53878800012</v>
      </c>
      <c r="BE63" s="18">
        <v>-950027.51129599987</v>
      </c>
      <c r="BF63" s="18">
        <v>-1109601.455596</v>
      </c>
      <c r="BG63" s="18">
        <v>-1135729.2534639998</v>
      </c>
      <c r="BH63" s="18">
        <v>-973356.22392800008</v>
      </c>
      <c r="BI63" s="18">
        <v>-957741.77193999989</v>
      </c>
      <c r="BJ63" s="18">
        <v>-804183.22855600005</v>
      </c>
      <c r="BK63" s="18">
        <v>-875119.14544799994</v>
      </c>
      <c r="BL63" s="18">
        <v>-827845.8134519998</v>
      </c>
      <c r="BM63" s="18">
        <v>-653843.62432000018</v>
      </c>
      <c r="BN63" s="18">
        <v>-664375.03788799979</v>
      </c>
      <c r="BO63" s="39">
        <v>-497513.11449233332</v>
      </c>
      <c r="BP63" s="18">
        <v>-849811.17378399987</v>
      </c>
      <c r="BQ63" s="18">
        <v>-658486.76651999995</v>
      </c>
      <c r="BR63" s="18">
        <v>-855883.62604399992</v>
      </c>
      <c r="BS63" s="18">
        <v>-719739.39197999996</v>
      </c>
      <c r="BT63" s="18">
        <v>-607090.19788800005</v>
      </c>
      <c r="BU63" s="18">
        <v>-698020.63575599995</v>
      </c>
      <c r="BV63" s="18">
        <v>-971486.53735999996</v>
      </c>
      <c r="BW63" s="18">
        <v>-1131232.9634319996</v>
      </c>
      <c r="BX63" s="18">
        <v>-1185875.3218319998</v>
      </c>
      <c r="BY63" s="18">
        <v>-1252926.4894319999</v>
      </c>
      <c r="BZ63" s="18">
        <v>-1077287.8389559998</v>
      </c>
      <c r="CA63" s="18">
        <v>-1025047.0530160002</v>
      </c>
      <c r="CB63" s="39">
        <v>-495015.92379699991</v>
      </c>
      <c r="CC63" s="18">
        <v>-1188579.8047199999</v>
      </c>
      <c r="CD63" s="18">
        <v>-1077833.5190319999</v>
      </c>
      <c r="CE63" s="18">
        <v>-1433480.940952</v>
      </c>
      <c r="CF63" s="18" t="e">
        <v>#REF!</v>
      </c>
      <c r="CG63" s="18" t="e">
        <v>#REF!</v>
      </c>
      <c r="CH63" s="18" t="e">
        <v>#REF!</v>
      </c>
      <c r="CI63" s="18" t="e">
        <v>#REF!</v>
      </c>
      <c r="CJ63" s="18" t="e">
        <v>#REF!</v>
      </c>
      <c r="CK63" s="18" t="e">
        <v>#REF!</v>
      </c>
      <c r="CL63" s="18" t="e">
        <v>#REF!</v>
      </c>
      <c r="CM63" s="18" t="e">
        <v>#REF!</v>
      </c>
      <c r="CN63" s="18" t="e">
        <v>#REF!</v>
      </c>
      <c r="CO63" s="39" t="e">
        <v>#REF!</v>
      </c>
      <c r="CP63" s="18" t="e">
        <v>#REF!</v>
      </c>
      <c r="CQ63" s="18" t="e">
        <v>#REF!</v>
      </c>
      <c r="CR63" s="18" t="e">
        <v>#REF!</v>
      </c>
      <c r="CS63" s="18" t="e">
        <v>#REF!</v>
      </c>
      <c r="CT63" s="18" t="e">
        <v>#REF!</v>
      </c>
      <c r="CU63" s="18" t="e">
        <v>#REF!</v>
      </c>
      <c r="CV63" s="18" t="e">
        <v>#REF!</v>
      </c>
      <c r="CW63" s="18" t="e">
        <v>#REF!</v>
      </c>
      <c r="CX63" s="18" t="e">
        <v>#REF!</v>
      </c>
      <c r="CY63" s="18" t="e">
        <v>#REF!</v>
      </c>
      <c r="CZ63" s="18" t="e">
        <v>#REF!</v>
      </c>
      <c r="DA63" s="18" t="e">
        <v>#REF!</v>
      </c>
      <c r="DB63" s="39" t="e">
        <v>#REF!</v>
      </c>
      <c r="DC63" s="18" t="e">
        <v>#REF!</v>
      </c>
      <c r="DD63" s="18" t="e">
        <v>#REF!</v>
      </c>
      <c r="DE63" s="18" t="e">
        <v>#REF!</v>
      </c>
      <c r="DF63" s="18" t="e">
        <v>#REF!</v>
      </c>
      <c r="DG63" s="18" t="e">
        <v>#REF!</v>
      </c>
      <c r="DH63" s="18" t="e">
        <v>#REF!</v>
      </c>
      <c r="DI63" s="18" t="e">
        <v>#REF!</v>
      </c>
      <c r="DJ63" s="18" t="e">
        <f>SUM(DJ60:DJ62)</f>
        <v>#REF!</v>
      </c>
      <c r="DK63" s="39" t="e">
        <f>SUM(#REF!)/$DK$76</f>
        <v>#REF!</v>
      </c>
      <c r="DL63" s="27"/>
    </row>
    <row r="64" spans="1:124" s="7" customFormat="1" ht="12.75" hidden="1" customHeight="1" x14ac:dyDescent="0.25">
      <c r="A64" s="81"/>
      <c r="B64" s="71" t="s">
        <v>8</v>
      </c>
      <c r="C64" s="42">
        <v>-51179.930685666688</v>
      </c>
      <c r="D64" s="6">
        <v>-9.6410000000000003E-3</v>
      </c>
      <c r="E64" s="6">
        <v>-9.6410000000000003E-3</v>
      </c>
      <c r="F64" s="6">
        <v>-9.6410000000000003E-3</v>
      </c>
      <c r="G64" s="6">
        <v>-9.6410000000000003E-3</v>
      </c>
      <c r="H64" s="6">
        <v>-9.6410000000000003E-3</v>
      </c>
      <c r="I64" s="6">
        <v>-9.6410000000000003E-3</v>
      </c>
      <c r="J64" s="6">
        <v>-9.6410000000000003E-3</v>
      </c>
      <c r="K64" s="6">
        <v>-9.6410000000000003E-3</v>
      </c>
      <c r="L64" s="6">
        <v>-9.6410000000000003E-3</v>
      </c>
      <c r="M64" s="6">
        <v>-9.6410000000000003E-3</v>
      </c>
      <c r="N64" s="6">
        <v>-9.6410000000000003E-3</v>
      </c>
      <c r="O64" s="6">
        <v>-9.6410000000000003E-3</v>
      </c>
      <c r="P64" s="42">
        <v>-77434.797240500004</v>
      </c>
      <c r="Q64" s="6">
        <v>-9.6410000000000003E-3</v>
      </c>
      <c r="R64" s="6">
        <v>-9.6410000000000003E-3</v>
      </c>
      <c r="S64" s="6">
        <v>-9.6410000000000003E-3</v>
      </c>
      <c r="T64" s="6">
        <v>-9.6410000000000003E-3</v>
      </c>
      <c r="U64" s="6">
        <v>-9.6410000000000003E-3</v>
      </c>
      <c r="V64" s="6">
        <v>-9.6410000000000003E-3</v>
      </c>
      <c r="W64" s="6">
        <v>-9.6410000000000003E-3</v>
      </c>
      <c r="X64" s="6">
        <v>-9.6410000000000003E-3</v>
      </c>
      <c r="Y64" s="6">
        <v>-9.6410000000000003E-3</v>
      </c>
      <c r="Z64" s="6">
        <v>-9.6410000000000003E-3</v>
      </c>
      <c r="AA64" s="6">
        <v>-9.6410000000000003E-3</v>
      </c>
      <c r="AB64" s="6">
        <v>-9.6410000000000003E-3</v>
      </c>
      <c r="AC64" s="42">
        <v>-77434.797240500004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167">
        <v>-77434.797240500004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2">
        <v>-77823.289488916678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42">
        <v>-75515.459849999999</v>
      </c>
      <c r="CC64" s="6">
        <v>0</v>
      </c>
      <c r="CD64" s="6">
        <v>0</v>
      </c>
      <c r="CE64" s="6">
        <v>0</v>
      </c>
      <c r="CF64" s="6" t="e">
        <v>#REF!</v>
      </c>
      <c r="CG64" s="6" t="e">
        <v>#REF!</v>
      </c>
      <c r="CH64" s="6" t="e">
        <v>#REF!</v>
      </c>
      <c r="CI64" s="6" t="e">
        <v>#REF!</v>
      </c>
      <c r="CJ64" s="6" t="e">
        <v>#REF!</v>
      </c>
      <c r="CK64" s="6" t="e">
        <v>#REF!</v>
      </c>
      <c r="CL64" s="6" t="e">
        <v>#REF!</v>
      </c>
      <c r="CM64" s="6" t="e">
        <v>#REF!</v>
      </c>
      <c r="CN64" s="6" t="e">
        <v>#REF!</v>
      </c>
      <c r="CO64" s="42" t="e">
        <v>#REF!</v>
      </c>
      <c r="CP64" s="6" t="e">
        <v>#REF!</v>
      </c>
      <c r="CQ64" s="6" t="e">
        <v>#REF!</v>
      </c>
      <c r="CR64" s="6" t="e">
        <v>#REF!</v>
      </c>
      <c r="CS64" s="6" t="e">
        <v>#REF!</v>
      </c>
      <c r="CT64" s="6" t="e">
        <v>#REF!</v>
      </c>
      <c r="CU64" s="6" t="e">
        <v>#REF!</v>
      </c>
      <c r="CV64" s="6" t="e">
        <v>#REF!</v>
      </c>
      <c r="CW64" s="6" t="e">
        <v>#REF!</v>
      </c>
      <c r="CX64" s="6" t="e">
        <v>#REF!</v>
      </c>
      <c r="CY64" s="6" t="e">
        <v>#REF!</v>
      </c>
      <c r="CZ64" s="6" t="e">
        <v>#REF!</v>
      </c>
      <c r="DA64" s="6" t="e">
        <v>#REF!</v>
      </c>
      <c r="DB64" s="42" t="e">
        <v>#REF!</v>
      </c>
      <c r="DC64" s="6" t="e">
        <v>#REF!</v>
      </c>
      <c r="DD64" s="6" t="e">
        <v>#REF!</v>
      </c>
      <c r="DE64" s="6" t="e">
        <v>#REF!</v>
      </c>
      <c r="DF64" s="6" t="e">
        <v>#REF!</v>
      </c>
      <c r="DG64" s="6" t="e">
        <v>#REF!</v>
      </c>
      <c r="DH64" s="6" t="e">
        <v>#REF!</v>
      </c>
      <c r="DI64" s="6" t="e">
        <v>#REF!</v>
      </c>
      <c r="DJ64" s="6" t="e">
        <f>DJ10*#REF!/100-DJ28</f>
        <v>#REF!</v>
      </c>
      <c r="DK64" s="42" t="e">
        <f>SUM(#REF!)/$DK$76</f>
        <v>#REF!</v>
      </c>
      <c r="DL64" s="27"/>
    </row>
    <row r="65" spans="1:116" s="7" customFormat="1" ht="12.75" hidden="1" customHeight="1" x14ac:dyDescent="0.25">
      <c r="A65" s="84"/>
      <c r="B65" s="71" t="s">
        <v>65</v>
      </c>
      <c r="C65" s="42">
        <v>-25667.476755499996</v>
      </c>
      <c r="D65" s="6">
        <v>-9.5670000000000009E-3</v>
      </c>
      <c r="E65" s="6">
        <v>-9.5670000000000009E-3</v>
      </c>
      <c r="F65" s="6">
        <v>-9.5670000000000009E-3</v>
      </c>
      <c r="G65" s="6">
        <v>-9.5670000000000009E-3</v>
      </c>
      <c r="H65" s="6">
        <v>-9.5670000000000009E-3</v>
      </c>
      <c r="I65" s="6">
        <v>-9.5670000000000009E-3</v>
      </c>
      <c r="J65" s="6">
        <v>-9.5670000000000009E-3</v>
      </c>
      <c r="K65" s="6">
        <v>-9.5670000000000009E-3</v>
      </c>
      <c r="L65" s="6">
        <v>-9.5670000000000009E-3</v>
      </c>
      <c r="M65" s="6">
        <v>-9.5670000000000009E-3</v>
      </c>
      <c r="N65" s="6">
        <v>-9.5670000000000009E-3</v>
      </c>
      <c r="O65" s="6">
        <v>-9.5670000000000009E-3</v>
      </c>
      <c r="P65" s="42">
        <v>-40467.914904416662</v>
      </c>
      <c r="Q65" s="6">
        <v>-9.5670000000000009E-3</v>
      </c>
      <c r="R65" s="6">
        <v>-9.5670000000000009E-3</v>
      </c>
      <c r="S65" s="6">
        <v>-9.5670000000000009E-3</v>
      </c>
      <c r="T65" s="6">
        <v>-9.5670000000000009E-3</v>
      </c>
      <c r="U65" s="6">
        <v>-9.5670000000000009E-3</v>
      </c>
      <c r="V65" s="6">
        <v>-9.5670000000000009E-3</v>
      </c>
      <c r="W65" s="6">
        <v>-9.5670000000000009E-3</v>
      </c>
      <c r="X65" s="6">
        <v>-9.5670000000000009E-3</v>
      </c>
      <c r="Y65" s="6">
        <v>-9.5670000000000009E-3</v>
      </c>
      <c r="Z65" s="6">
        <v>-9.5670000000000009E-3</v>
      </c>
      <c r="AA65" s="6">
        <v>-9.5670000000000009E-3</v>
      </c>
      <c r="AB65" s="6">
        <v>-9.5670000000000009E-3</v>
      </c>
      <c r="AC65" s="42">
        <v>-40467.914904416662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167">
        <v>-40467.914904416662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2">
        <v>-41351.860312249999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42">
        <v>-42488.017564416667</v>
      </c>
      <c r="CC65" s="6">
        <v>0</v>
      </c>
      <c r="CD65" s="6">
        <v>0</v>
      </c>
      <c r="CE65" s="6">
        <v>0</v>
      </c>
      <c r="CF65" s="6" t="e">
        <v>#REF!</v>
      </c>
      <c r="CG65" s="6" t="e">
        <v>#REF!</v>
      </c>
      <c r="CH65" s="6" t="e">
        <v>#REF!</v>
      </c>
      <c r="CI65" s="6" t="e">
        <v>#REF!</v>
      </c>
      <c r="CJ65" s="6" t="e">
        <v>#REF!</v>
      </c>
      <c r="CK65" s="6" t="e">
        <v>#REF!</v>
      </c>
      <c r="CL65" s="6" t="e">
        <v>#REF!</v>
      </c>
      <c r="CM65" s="6" t="e">
        <v>#REF!</v>
      </c>
      <c r="CN65" s="6" t="e">
        <v>#REF!</v>
      </c>
      <c r="CO65" s="42" t="e">
        <v>#REF!</v>
      </c>
      <c r="CP65" s="6" t="e">
        <v>#REF!</v>
      </c>
      <c r="CQ65" s="6" t="e">
        <v>#REF!</v>
      </c>
      <c r="CR65" s="6" t="e">
        <v>#REF!</v>
      </c>
      <c r="CS65" s="6" t="e">
        <v>#REF!</v>
      </c>
      <c r="CT65" s="6" t="e">
        <v>#REF!</v>
      </c>
      <c r="CU65" s="6" t="e">
        <v>#REF!</v>
      </c>
      <c r="CV65" s="6" t="e">
        <v>#REF!</v>
      </c>
      <c r="CW65" s="6" t="e">
        <v>#REF!</v>
      </c>
      <c r="CX65" s="6" t="e">
        <v>#REF!</v>
      </c>
      <c r="CY65" s="6" t="e">
        <v>#REF!</v>
      </c>
      <c r="CZ65" s="6" t="e">
        <v>#REF!</v>
      </c>
      <c r="DA65" s="6" t="e">
        <v>#REF!</v>
      </c>
      <c r="DB65" s="42" t="e">
        <v>#REF!</v>
      </c>
      <c r="DC65" s="6" t="e">
        <v>#REF!</v>
      </c>
      <c r="DD65" s="6" t="e">
        <v>#REF!</v>
      </c>
      <c r="DE65" s="6" t="e">
        <v>#REF!</v>
      </c>
      <c r="DF65" s="6" t="e">
        <v>#REF!</v>
      </c>
      <c r="DG65" s="6" t="e">
        <v>#REF!</v>
      </c>
      <c r="DH65" s="6" t="e">
        <v>#REF!</v>
      </c>
      <c r="DI65" s="6" t="e">
        <v>#REF!</v>
      </c>
      <c r="DJ65" s="6" t="e">
        <f>DJ11*#REF!/100-DJ29</f>
        <v>#REF!</v>
      </c>
      <c r="DK65" s="42" t="e">
        <f>SUM(#REF!)/$DK$76</f>
        <v>#REF!</v>
      </c>
      <c r="DL65" s="27"/>
    </row>
    <row r="66" spans="1:116" s="7" customFormat="1" ht="12.75" hidden="1" customHeight="1" x14ac:dyDescent="0.25">
      <c r="A66" s="84" t="s">
        <v>6</v>
      </c>
      <c r="B66" s="72" t="s">
        <v>7</v>
      </c>
      <c r="C66" s="42">
        <v>-90714.279582750038</v>
      </c>
      <c r="D66" s="6">
        <v>-736065.50302800001</v>
      </c>
      <c r="E66" s="6">
        <v>-517090.18166</v>
      </c>
      <c r="F66" s="6">
        <v>-506768.25114800013</v>
      </c>
      <c r="G66" s="6">
        <v>-533814.21054200013</v>
      </c>
      <c r="H66" s="6">
        <v>-573715.85217999993</v>
      </c>
      <c r="I66" s="6">
        <v>-571317.23832400027</v>
      </c>
      <c r="J66" s="6">
        <v>-679079.78793100012</v>
      </c>
      <c r="K66" s="6">
        <v>-510545.06109500001</v>
      </c>
      <c r="L66" s="6">
        <v>-351250.04717399995</v>
      </c>
      <c r="M66" s="6">
        <v>-377007.73485799995</v>
      </c>
      <c r="N66" s="6">
        <v>-314184.66156400018</v>
      </c>
      <c r="O66" s="6">
        <v>-253583.00333900005</v>
      </c>
      <c r="P66" s="42">
        <v>-177178.8551049167</v>
      </c>
      <c r="Q66" s="6">
        <v>-296520.86246400001</v>
      </c>
      <c r="R66" s="6">
        <v>-115955.34417399997</v>
      </c>
      <c r="S66" s="6">
        <v>-152574.58270999999</v>
      </c>
      <c r="T66" s="6">
        <v>-233488.46958699985</v>
      </c>
      <c r="U66" s="6">
        <v>-218349.7078910002</v>
      </c>
      <c r="V66" s="6">
        <v>-173757.27824599994</v>
      </c>
      <c r="W66" s="6">
        <v>-145271.51622099988</v>
      </c>
      <c r="X66" s="6">
        <v>-134575.82296699984</v>
      </c>
      <c r="Y66" s="6">
        <v>-80911.48381900019</v>
      </c>
      <c r="Z66" s="6">
        <v>-77169.918219999876</v>
      </c>
      <c r="AA66" s="6">
        <v>-112593.94669000013</v>
      </c>
      <c r="AB66" s="6">
        <v>-128564.29925300018</v>
      </c>
      <c r="AC66" s="42">
        <v>-177178.8551049167</v>
      </c>
      <c r="AD66" s="6">
        <v>-152290.08035900001</v>
      </c>
      <c r="AE66" s="6">
        <v>-62224.718825000105</v>
      </c>
      <c r="AF66" s="6">
        <v>-118107.52959599998</v>
      </c>
      <c r="AG66" s="6">
        <v>-146669.36305600032</v>
      </c>
      <c r="AH66" s="6">
        <v>-266819.19423000002</v>
      </c>
      <c r="AI66" s="6">
        <v>-386433.61628300021</v>
      </c>
      <c r="AJ66" s="6">
        <v>-258597.72946200008</v>
      </c>
      <c r="AK66" s="6">
        <v>-124434.12952700001</v>
      </c>
      <c r="AL66" s="6">
        <v>-579843.68820900004</v>
      </c>
      <c r="AM66" s="6">
        <v>-487651.90797500033</v>
      </c>
      <c r="AN66" s="6">
        <v>-354837.23892100016</v>
      </c>
      <c r="AO66" s="6">
        <v>-390589.84554200014</v>
      </c>
      <c r="AP66" s="167">
        <v>-177178.8551049167</v>
      </c>
      <c r="AQ66" s="6">
        <v>-672563.17687100009</v>
      </c>
      <c r="AR66" s="6">
        <v>-421513.68123700004</v>
      </c>
      <c r="AS66" s="6">
        <v>-530645.33045000024</v>
      </c>
      <c r="AT66" s="6">
        <v>-503469.57946199994</v>
      </c>
      <c r="AU66" s="6">
        <v>-701809.88908300013</v>
      </c>
      <c r="AV66" s="6">
        <v>-856034.50363699999</v>
      </c>
      <c r="AW66" s="6">
        <v>-738585.67761200015</v>
      </c>
      <c r="AX66" s="6">
        <v>-723565.82720900001</v>
      </c>
      <c r="AY66" s="6">
        <v>-702705.48832</v>
      </c>
      <c r="AZ66" s="6">
        <v>-704514.88574500009</v>
      </c>
      <c r="BA66" s="6">
        <v>-624985.7473660002</v>
      </c>
      <c r="BB66" s="6">
        <v>-514713.71108100004</v>
      </c>
      <c r="BC66" s="6">
        <v>-541377.94164899993</v>
      </c>
      <c r="BD66" s="6">
        <v>-397433.02607500006</v>
      </c>
      <c r="BE66" s="6">
        <v>-455751.8762800002</v>
      </c>
      <c r="BF66" s="6">
        <v>-538662.97690100013</v>
      </c>
      <c r="BG66" s="6">
        <v>-624683.2554380002</v>
      </c>
      <c r="BH66" s="6">
        <v>-547034.39957200014</v>
      </c>
      <c r="BI66" s="6">
        <v>-486859.53958500014</v>
      </c>
      <c r="BJ66" s="6">
        <v>-174328.82629500004</v>
      </c>
      <c r="BK66" s="6">
        <v>-237960.16755500017</v>
      </c>
      <c r="BL66" s="6">
        <v>-286063.17597000021</v>
      </c>
      <c r="BM66" s="6">
        <v>-132688.96139000007</v>
      </c>
      <c r="BN66" s="6">
        <v>-173842.40144700021</v>
      </c>
      <c r="BO66" s="42">
        <v>-189988.30992966669</v>
      </c>
      <c r="BP66" s="6">
        <v>-304057.25411500013</v>
      </c>
      <c r="BQ66" s="6">
        <v>-94974.916654000292</v>
      </c>
      <c r="BR66" s="6">
        <v>-152465.12730100029</v>
      </c>
      <c r="BS66" s="6">
        <v>-141343.73709499999</v>
      </c>
      <c r="BT66" s="6">
        <v>-185716.73124599992</v>
      </c>
      <c r="BU66" s="6">
        <v>-389074.98848700011</v>
      </c>
      <c r="BV66" s="6">
        <v>-687087.22700000019</v>
      </c>
      <c r="BW66" s="6">
        <v>-705501.73646000028</v>
      </c>
      <c r="BX66" s="6">
        <v>-683107.46229099995</v>
      </c>
      <c r="BY66" s="6">
        <v>-750521.22975600022</v>
      </c>
      <c r="BZ66" s="6">
        <v>-575576.41981399967</v>
      </c>
      <c r="CA66" s="6">
        <v>-567523.19338600058</v>
      </c>
      <c r="CB66" s="42">
        <v>-211370.89810516671</v>
      </c>
      <c r="CC66" s="6">
        <v>-534644.83489500009</v>
      </c>
      <c r="CD66" s="6">
        <v>-500648.28974300041</v>
      </c>
      <c r="CE66" s="6">
        <v>-852078.58132000011</v>
      </c>
      <c r="CF66" s="6" t="e">
        <v>#REF!</v>
      </c>
      <c r="CG66" s="6" t="e">
        <v>#REF!</v>
      </c>
      <c r="CH66" s="6" t="e">
        <v>#REF!</v>
      </c>
      <c r="CI66" s="6" t="e">
        <v>#REF!</v>
      </c>
      <c r="CJ66" s="6" t="e">
        <v>#REF!</v>
      </c>
      <c r="CK66" s="6" t="e">
        <v>#REF!</v>
      </c>
      <c r="CL66" s="6" t="e">
        <v>#REF!</v>
      </c>
      <c r="CM66" s="6" t="e">
        <v>#REF!</v>
      </c>
      <c r="CN66" s="6" t="e">
        <v>#REF!</v>
      </c>
      <c r="CO66" s="42" t="e">
        <v>#REF!</v>
      </c>
      <c r="CP66" s="6" t="e">
        <v>#REF!</v>
      </c>
      <c r="CQ66" s="6" t="e">
        <v>#REF!</v>
      </c>
      <c r="CR66" s="6" t="e">
        <v>#REF!</v>
      </c>
      <c r="CS66" s="6" t="e">
        <v>#REF!</v>
      </c>
      <c r="CT66" s="6" t="e">
        <v>#REF!</v>
      </c>
      <c r="CU66" s="6" t="e">
        <v>#REF!</v>
      </c>
      <c r="CV66" s="6" t="e">
        <v>#REF!</v>
      </c>
      <c r="CW66" s="6" t="e">
        <v>#REF!</v>
      </c>
      <c r="CX66" s="6" t="e">
        <v>#REF!</v>
      </c>
      <c r="CY66" s="6" t="e">
        <v>#REF!</v>
      </c>
      <c r="CZ66" s="6" t="e">
        <v>#REF!</v>
      </c>
      <c r="DA66" s="6" t="e">
        <v>#REF!</v>
      </c>
      <c r="DB66" s="42" t="e">
        <v>#REF!</v>
      </c>
      <c r="DC66" s="6" t="e">
        <v>#REF!</v>
      </c>
      <c r="DD66" s="6" t="e">
        <v>#REF!</v>
      </c>
      <c r="DE66" s="6" t="e">
        <v>#REF!</v>
      </c>
      <c r="DF66" s="6" t="e">
        <v>#REF!</v>
      </c>
      <c r="DG66" s="6" t="e">
        <v>#REF!</v>
      </c>
      <c r="DH66" s="6" t="e">
        <v>#REF!</v>
      </c>
      <c r="DI66" s="6" t="e">
        <v>#REF!</v>
      </c>
      <c r="DJ66" s="6" t="e">
        <f>DJ12*#REF!/100-DJ30</f>
        <v>#REF!</v>
      </c>
      <c r="DK66" s="42" t="e">
        <f>SUM(#REF!)/$DK$76</f>
        <v>#REF!</v>
      </c>
      <c r="DL66" s="27"/>
    </row>
    <row r="67" spans="1:116" s="7" customFormat="1" ht="12.75" hidden="1" customHeight="1" x14ac:dyDescent="0.25">
      <c r="A67" s="81"/>
      <c r="B67" s="72" t="s">
        <v>5</v>
      </c>
      <c r="C67" s="42">
        <v>-7364.7612343333312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2">
        <v>-13804.384265833331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42">
        <v>-13804.384265833331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167">
        <v>-13804.384265833331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42">
        <v>-13430.877644916662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42">
        <v>-14699.765256583329</v>
      </c>
      <c r="CC67" s="6">
        <v>0</v>
      </c>
      <c r="CD67" s="6">
        <v>0</v>
      </c>
      <c r="CE67" s="6">
        <v>0</v>
      </c>
      <c r="CF67" s="6" t="e">
        <v>#REF!</v>
      </c>
      <c r="CG67" s="6" t="e">
        <v>#REF!</v>
      </c>
      <c r="CH67" s="6" t="e">
        <v>#REF!</v>
      </c>
      <c r="CI67" s="6" t="e">
        <v>#REF!</v>
      </c>
      <c r="CJ67" s="6" t="e">
        <v>#REF!</v>
      </c>
      <c r="CK67" s="6" t="e">
        <v>#REF!</v>
      </c>
      <c r="CL67" s="6" t="e">
        <v>#REF!</v>
      </c>
      <c r="CM67" s="6" t="e">
        <v>#REF!</v>
      </c>
      <c r="CN67" s="6" t="e">
        <v>#REF!</v>
      </c>
      <c r="CO67" s="42" t="e">
        <v>#REF!</v>
      </c>
      <c r="CP67" s="6" t="e">
        <v>#REF!</v>
      </c>
      <c r="CQ67" s="6" t="e">
        <v>#REF!</v>
      </c>
      <c r="CR67" s="6" t="e">
        <v>#REF!</v>
      </c>
      <c r="CS67" s="6" t="e">
        <v>#REF!</v>
      </c>
      <c r="CT67" s="6" t="e">
        <v>#REF!</v>
      </c>
      <c r="CU67" s="6" t="e">
        <v>#REF!</v>
      </c>
      <c r="CV67" s="6" t="e">
        <v>#REF!</v>
      </c>
      <c r="CW67" s="6" t="e">
        <v>#REF!</v>
      </c>
      <c r="CX67" s="6" t="e">
        <v>#REF!</v>
      </c>
      <c r="CY67" s="6" t="e">
        <v>#REF!</v>
      </c>
      <c r="CZ67" s="6" t="e">
        <v>#REF!</v>
      </c>
      <c r="DA67" s="6" t="e">
        <v>#REF!</v>
      </c>
      <c r="DB67" s="42" t="e">
        <v>#REF!</v>
      </c>
      <c r="DC67" s="6" t="e">
        <v>#REF!</v>
      </c>
      <c r="DD67" s="6" t="e">
        <v>#REF!</v>
      </c>
      <c r="DE67" s="6" t="e">
        <v>#REF!</v>
      </c>
      <c r="DF67" s="6" t="e">
        <v>#REF!</v>
      </c>
      <c r="DG67" s="6" t="e">
        <v>#REF!</v>
      </c>
      <c r="DH67" s="6" t="e">
        <v>#REF!</v>
      </c>
      <c r="DI67" s="6" t="e">
        <v>#REF!</v>
      </c>
      <c r="DJ67" s="6" t="e">
        <f>DJ13*#REF!/100-DJ31</f>
        <v>#REF!</v>
      </c>
      <c r="DK67" s="42" t="e">
        <f>SUM(#REF!)/$DK$76</f>
        <v>#REF!</v>
      </c>
      <c r="DL67" s="27"/>
    </row>
    <row r="68" spans="1:116" s="7" customFormat="1" ht="12.75" hidden="1" customHeight="1" x14ac:dyDescent="0.25">
      <c r="A68" s="85"/>
      <c r="B68" s="75" t="s">
        <v>13</v>
      </c>
      <c r="C68" s="43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3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43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169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43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43">
        <v>0</v>
      </c>
      <c r="CC68" s="6">
        <v>0</v>
      </c>
      <c r="CD68" s="6">
        <v>0</v>
      </c>
      <c r="CE68" s="6">
        <v>0</v>
      </c>
      <c r="CF68" s="6" t="e">
        <v>#REF!</v>
      </c>
      <c r="CG68" s="6" t="e">
        <v>#REF!</v>
      </c>
      <c r="CH68" s="6" t="e">
        <v>#REF!</v>
      </c>
      <c r="CI68" s="6" t="e">
        <v>#REF!</v>
      </c>
      <c r="CJ68" s="6" t="e">
        <v>#REF!</v>
      </c>
      <c r="CK68" s="6" t="e">
        <v>#REF!</v>
      </c>
      <c r="CL68" s="6" t="e">
        <v>#REF!</v>
      </c>
      <c r="CM68" s="6" t="e">
        <v>#REF!</v>
      </c>
      <c r="CN68" s="6" t="e">
        <v>#REF!</v>
      </c>
      <c r="CO68" s="43" t="e">
        <v>#REF!</v>
      </c>
      <c r="CP68" s="6" t="e">
        <v>#REF!</v>
      </c>
      <c r="CQ68" s="6" t="e">
        <v>#REF!</v>
      </c>
      <c r="CR68" s="6" t="e">
        <v>#REF!</v>
      </c>
      <c r="CS68" s="6" t="e">
        <v>#REF!</v>
      </c>
      <c r="CT68" s="6" t="e">
        <v>#REF!</v>
      </c>
      <c r="CU68" s="6" t="e">
        <v>#REF!</v>
      </c>
      <c r="CV68" s="6" t="e">
        <v>#REF!</v>
      </c>
      <c r="CW68" s="6" t="e">
        <v>#REF!</v>
      </c>
      <c r="CX68" s="6" t="e">
        <v>#REF!</v>
      </c>
      <c r="CY68" s="6" t="e">
        <v>#REF!</v>
      </c>
      <c r="CZ68" s="6" t="e">
        <v>#REF!</v>
      </c>
      <c r="DA68" s="6" t="e">
        <v>#REF!</v>
      </c>
      <c r="DB68" s="43" t="e">
        <v>#REF!</v>
      </c>
      <c r="DC68" s="6" t="e">
        <v>#REF!</v>
      </c>
      <c r="DD68" s="6" t="e">
        <v>#REF!</v>
      </c>
      <c r="DE68" s="6" t="e">
        <v>#REF!</v>
      </c>
      <c r="DF68" s="6" t="e">
        <v>#REF!</v>
      </c>
      <c r="DG68" s="6" t="e">
        <v>#REF!</v>
      </c>
      <c r="DH68" s="6" t="e">
        <v>#REF!</v>
      </c>
      <c r="DI68" s="6" t="e">
        <v>#REF!</v>
      </c>
      <c r="DJ68" s="6" t="e">
        <f>DJ14*#REF!/100-DJ32</f>
        <v>#REF!</v>
      </c>
      <c r="DK68" s="43" t="e">
        <f>SUM(#REF!)/$DK$76</f>
        <v>#REF!</v>
      </c>
      <c r="DL68" s="27"/>
    </row>
    <row r="69" spans="1:116" s="13" customFormat="1" ht="12.75" hidden="1" customHeight="1" x14ac:dyDescent="0.25">
      <c r="A69" s="86" t="s">
        <v>16</v>
      </c>
      <c r="B69" s="67"/>
      <c r="C69" s="39">
        <v>-174926.44825825005</v>
      </c>
      <c r="D69" s="18">
        <v>-736065.52223600005</v>
      </c>
      <c r="E69" s="18">
        <v>-517090.20086799999</v>
      </c>
      <c r="F69" s="18">
        <v>-506768.27035600011</v>
      </c>
      <c r="G69" s="18">
        <v>-533814.22975000017</v>
      </c>
      <c r="H69" s="18">
        <v>-573715.87138799997</v>
      </c>
      <c r="I69" s="18">
        <v>-571317.25753200031</v>
      </c>
      <c r="J69" s="18">
        <v>-679079.80713900016</v>
      </c>
      <c r="K69" s="18">
        <v>-510545.080303</v>
      </c>
      <c r="L69" s="18">
        <v>-351250.06638199993</v>
      </c>
      <c r="M69" s="18">
        <v>-377007.75406599994</v>
      </c>
      <c r="N69" s="18">
        <v>-314184.68077200017</v>
      </c>
      <c r="O69" s="18">
        <v>-253583.02254700006</v>
      </c>
      <c r="P69" s="39">
        <v>-308885.95151566667</v>
      </c>
      <c r="Q69" s="18">
        <v>-296520.88167199999</v>
      </c>
      <c r="R69" s="18">
        <v>-115955.36338199997</v>
      </c>
      <c r="S69" s="18">
        <v>-152574.601918</v>
      </c>
      <c r="T69" s="18">
        <v>-233488.48879499987</v>
      </c>
      <c r="U69" s="18">
        <v>-218349.72709900021</v>
      </c>
      <c r="V69" s="18">
        <v>-173757.29745399996</v>
      </c>
      <c r="W69" s="18">
        <v>-145271.53542899989</v>
      </c>
      <c r="X69" s="18">
        <v>-134575.84217499985</v>
      </c>
      <c r="Y69" s="18">
        <v>-80911.503027000188</v>
      </c>
      <c r="Z69" s="18">
        <v>-77169.937427999874</v>
      </c>
      <c r="AA69" s="18">
        <v>-112593.96589800013</v>
      </c>
      <c r="AB69" s="18">
        <v>-128564.31846100018</v>
      </c>
      <c r="AC69" s="39">
        <v>-308885.95151566667</v>
      </c>
      <c r="AD69" s="18">
        <v>-152290.08035900001</v>
      </c>
      <c r="AE69" s="18">
        <v>-62224.718825000105</v>
      </c>
      <c r="AF69" s="18">
        <v>-118107.52959599998</v>
      </c>
      <c r="AG69" s="18">
        <v>-146669.36305600032</v>
      </c>
      <c r="AH69" s="18">
        <v>-266819.19423000002</v>
      </c>
      <c r="AI69" s="18">
        <v>-386433.61628300021</v>
      </c>
      <c r="AJ69" s="18">
        <v>-258597.72946200008</v>
      </c>
      <c r="AK69" s="18">
        <v>-124434.12952700001</v>
      </c>
      <c r="AL69" s="18">
        <v>-579843.68820900004</v>
      </c>
      <c r="AM69" s="18">
        <v>-487651.90797500033</v>
      </c>
      <c r="AN69" s="18">
        <v>-354837.23892100016</v>
      </c>
      <c r="AO69" s="18">
        <v>-390589.84554200014</v>
      </c>
      <c r="AP69" s="168">
        <v>-308885.95151566667</v>
      </c>
      <c r="AQ69" s="18">
        <v>-672563.17687100009</v>
      </c>
      <c r="AR69" s="18">
        <v>-421513.68123700004</v>
      </c>
      <c r="AS69" s="18">
        <v>-530645.33045000024</v>
      </c>
      <c r="AT69" s="18">
        <v>-503469.57946199994</v>
      </c>
      <c r="AU69" s="18">
        <v>-701809.88908300013</v>
      </c>
      <c r="AV69" s="18">
        <v>-856034.50363699999</v>
      </c>
      <c r="AW69" s="18">
        <v>-738585.67761200015</v>
      </c>
      <c r="AX69" s="18">
        <v>-723565.82720900001</v>
      </c>
      <c r="AY69" s="18">
        <v>-702705.48832</v>
      </c>
      <c r="AZ69" s="18">
        <v>-704514.88574500009</v>
      </c>
      <c r="BA69" s="18">
        <v>-624985.7473660002</v>
      </c>
      <c r="BB69" s="18">
        <v>-514713.71108100004</v>
      </c>
      <c r="BC69" s="18">
        <v>-541377.94164899993</v>
      </c>
      <c r="BD69" s="18">
        <v>-397433.02607500006</v>
      </c>
      <c r="BE69" s="18">
        <v>-455751.8762800002</v>
      </c>
      <c r="BF69" s="18">
        <v>-538662.97690100013</v>
      </c>
      <c r="BG69" s="18">
        <v>-624683.2554380002</v>
      </c>
      <c r="BH69" s="18">
        <v>-547034.39957200014</v>
      </c>
      <c r="BI69" s="18">
        <v>-486859.53958500014</v>
      </c>
      <c r="BJ69" s="18">
        <v>-174328.82629500004</v>
      </c>
      <c r="BK69" s="18">
        <v>-237960.16755500017</v>
      </c>
      <c r="BL69" s="18">
        <v>-286063.17597000021</v>
      </c>
      <c r="BM69" s="18">
        <v>-132688.96139000007</v>
      </c>
      <c r="BN69" s="18">
        <v>-173842.40144700021</v>
      </c>
      <c r="BO69" s="39">
        <v>-322594.33737575001</v>
      </c>
      <c r="BP69" s="18">
        <v>-304057.25411500013</v>
      </c>
      <c r="BQ69" s="18">
        <v>-94974.916654000292</v>
      </c>
      <c r="BR69" s="18">
        <v>-152465.12730100029</v>
      </c>
      <c r="BS69" s="18">
        <v>-141343.73709499999</v>
      </c>
      <c r="BT69" s="18">
        <v>-185716.73124599992</v>
      </c>
      <c r="BU69" s="18">
        <v>-389074.98848700011</v>
      </c>
      <c r="BV69" s="18">
        <v>-687087.22700000019</v>
      </c>
      <c r="BW69" s="18">
        <v>-705501.73646000028</v>
      </c>
      <c r="BX69" s="18">
        <v>-683107.46229099995</v>
      </c>
      <c r="BY69" s="18">
        <v>-750521.22975600022</v>
      </c>
      <c r="BZ69" s="18">
        <v>-575576.41981399967</v>
      </c>
      <c r="CA69" s="18">
        <v>-567523.19338600058</v>
      </c>
      <c r="CB69" s="39">
        <v>-344074.14077616669</v>
      </c>
      <c r="CC69" s="18">
        <v>-534644.83489500009</v>
      </c>
      <c r="CD69" s="18">
        <v>-500648.28974300041</v>
      </c>
      <c r="CE69" s="18">
        <v>-852078.58132000011</v>
      </c>
      <c r="CF69" s="18" t="e">
        <v>#REF!</v>
      </c>
      <c r="CG69" s="18" t="e">
        <v>#REF!</v>
      </c>
      <c r="CH69" s="18" t="e">
        <v>#REF!</v>
      </c>
      <c r="CI69" s="18" t="e">
        <v>#REF!</v>
      </c>
      <c r="CJ69" s="18" t="e">
        <v>#REF!</v>
      </c>
      <c r="CK69" s="18" t="e">
        <v>#REF!</v>
      </c>
      <c r="CL69" s="18" t="e">
        <v>#REF!</v>
      </c>
      <c r="CM69" s="18" t="e">
        <v>#REF!</v>
      </c>
      <c r="CN69" s="18" t="e">
        <v>#REF!</v>
      </c>
      <c r="CO69" s="39" t="e">
        <v>#REF!</v>
      </c>
      <c r="CP69" s="18" t="e">
        <v>#REF!</v>
      </c>
      <c r="CQ69" s="18" t="e">
        <v>#REF!</v>
      </c>
      <c r="CR69" s="18" t="e">
        <v>#REF!</v>
      </c>
      <c r="CS69" s="18" t="e">
        <v>#REF!</v>
      </c>
      <c r="CT69" s="18" t="e">
        <v>#REF!</v>
      </c>
      <c r="CU69" s="18" t="e">
        <v>#REF!</v>
      </c>
      <c r="CV69" s="18" t="e">
        <v>#REF!</v>
      </c>
      <c r="CW69" s="18" t="e">
        <v>#REF!</v>
      </c>
      <c r="CX69" s="18" t="e">
        <v>#REF!</v>
      </c>
      <c r="CY69" s="18" t="e">
        <v>#REF!</v>
      </c>
      <c r="CZ69" s="18" t="e">
        <v>#REF!</v>
      </c>
      <c r="DA69" s="18" t="e">
        <v>#REF!</v>
      </c>
      <c r="DB69" s="39" t="e">
        <v>#REF!</v>
      </c>
      <c r="DC69" s="18" t="e">
        <v>#REF!</v>
      </c>
      <c r="DD69" s="18" t="e">
        <v>#REF!</v>
      </c>
      <c r="DE69" s="18" t="e">
        <v>#REF!</v>
      </c>
      <c r="DF69" s="18" t="e">
        <v>#REF!</v>
      </c>
      <c r="DG69" s="18" t="e">
        <v>#REF!</v>
      </c>
      <c r="DH69" s="18" t="e">
        <v>#REF!</v>
      </c>
      <c r="DI69" s="18" t="e">
        <v>#REF!</v>
      </c>
      <c r="DJ69" s="18" t="e">
        <f>SUM(DJ64:DJ68)</f>
        <v>#REF!</v>
      </c>
      <c r="DK69" s="39" t="e">
        <f>SUM(#REF!)/$DK$76</f>
        <v>#REF!</v>
      </c>
      <c r="DL69" s="27"/>
    </row>
    <row r="70" spans="1:116" s="7" customFormat="1" ht="12.75" hidden="1" customHeight="1" x14ac:dyDescent="0.25">
      <c r="A70" s="84"/>
      <c r="B70" s="71" t="s">
        <v>9</v>
      </c>
      <c r="C70" s="42">
        <v>-118268.50393683334</v>
      </c>
      <c r="D70" s="6">
        <v>-102859.16860400001</v>
      </c>
      <c r="E70" s="6">
        <v>-103368.36518400005</v>
      </c>
      <c r="F70" s="6">
        <v>-132939.82212199995</v>
      </c>
      <c r="G70" s="6">
        <v>-155977.76875599998</v>
      </c>
      <c r="H70" s="6">
        <v>-171455.81482200004</v>
      </c>
      <c r="I70" s="6">
        <v>-158013.79394200002</v>
      </c>
      <c r="J70" s="6">
        <v>-154803.72247000004</v>
      </c>
      <c r="K70" s="6">
        <v>-102036.14463199992</v>
      </c>
      <c r="L70" s="6">
        <v>-111505.525658</v>
      </c>
      <c r="M70" s="6">
        <v>-109132.66916599998</v>
      </c>
      <c r="N70" s="6">
        <v>-92220.731442000018</v>
      </c>
      <c r="O70" s="6">
        <v>-98093.446146000002</v>
      </c>
      <c r="P70" s="42">
        <v>-144399.2530085</v>
      </c>
      <c r="Q70" s="6">
        <v>-80855.479267999966</v>
      </c>
      <c r="R70" s="6">
        <v>-88455.684275999985</v>
      </c>
      <c r="S70" s="6">
        <v>-99993.028081999946</v>
      </c>
      <c r="T70" s="6">
        <v>-137757.72016800003</v>
      </c>
      <c r="U70" s="6">
        <v>-131320.63237600002</v>
      </c>
      <c r="V70" s="6">
        <v>-142773.02955999997</v>
      </c>
      <c r="W70" s="6">
        <v>-100119.80190799996</v>
      </c>
      <c r="X70" s="6">
        <v>-138113.59789400001</v>
      </c>
      <c r="Y70" s="6">
        <v>-112219.26226199997</v>
      </c>
      <c r="Z70" s="6">
        <v>-117780.28987400001</v>
      </c>
      <c r="AA70" s="6">
        <v>-72083.881892000019</v>
      </c>
      <c r="AB70" s="6">
        <v>-86329.285206</v>
      </c>
      <c r="AC70" s="42">
        <v>-144399.2530085</v>
      </c>
      <c r="AD70" s="6">
        <v>-93530.928163999983</v>
      </c>
      <c r="AE70" s="6">
        <v>-80977.254344000015</v>
      </c>
      <c r="AF70" s="6">
        <v>-118388.00606399999</v>
      </c>
      <c r="AG70" s="6">
        <v>-152008.53807600006</v>
      </c>
      <c r="AH70" s="6">
        <v>-179397.44295199995</v>
      </c>
      <c r="AI70" s="6">
        <v>-141368.54901000002</v>
      </c>
      <c r="AJ70" s="6">
        <v>-119752.977262</v>
      </c>
      <c r="AK70" s="6">
        <v>-108135.82678999999</v>
      </c>
      <c r="AL70" s="6">
        <v>-156276.21064</v>
      </c>
      <c r="AM70" s="6">
        <v>-120883.72263800001</v>
      </c>
      <c r="AN70" s="6">
        <v>-111093.62051599998</v>
      </c>
      <c r="AO70" s="6">
        <v>-96764.195084000006</v>
      </c>
      <c r="AP70" s="167">
        <v>-144399.2530085</v>
      </c>
      <c r="AQ70" s="6">
        <v>-145404.972648</v>
      </c>
      <c r="AR70" s="6">
        <v>-155994.64488800004</v>
      </c>
      <c r="AS70" s="6">
        <v>-217490.44574999998</v>
      </c>
      <c r="AT70" s="6">
        <v>-227869.16190800001</v>
      </c>
      <c r="AU70" s="6">
        <v>-251911.15930999999</v>
      </c>
      <c r="AV70" s="6">
        <v>-260155.10520400002</v>
      </c>
      <c r="AW70" s="6">
        <v>-225114.83995999998</v>
      </c>
      <c r="AX70" s="6">
        <v>-200394.03530999998</v>
      </c>
      <c r="AY70" s="6">
        <v>-186782.90681199997</v>
      </c>
      <c r="AZ70" s="6">
        <v>-196088.44272799997</v>
      </c>
      <c r="BA70" s="6">
        <v>-110790.88641400001</v>
      </c>
      <c r="BB70" s="6">
        <v>-113162.76556</v>
      </c>
      <c r="BC70" s="6">
        <v>-131619.076122</v>
      </c>
      <c r="BD70" s="6">
        <v>-119855.198024</v>
      </c>
      <c r="BE70" s="6">
        <v>-143327.71163200002</v>
      </c>
      <c r="BF70" s="6">
        <v>-195900.23581199997</v>
      </c>
      <c r="BG70" s="6">
        <v>-171680.05174999998</v>
      </c>
      <c r="BH70" s="6">
        <v>-152651.504388</v>
      </c>
      <c r="BI70" s="6">
        <v>-156183.71932200002</v>
      </c>
      <c r="BJ70" s="6">
        <v>-127444.91799799999</v>
      </c>
      <c r="BK70" s="6">
        <v>-128984.629392</v>
      </c>
      <c r="BL70" s="6">
        <v>-138607.00110399997</v>
      </c>
      <c r="BM70" s="6">
        <v>-113867.99335399999</v>
      </c>
      <c r="BN70" s="6">
        <v>-83208.18268199997</v>
      </c>
      <c r="BO70" s="42">
        <v>-146861.33700916669</v>
      </c>
      <c r="BP70" s="6">
        <v>-145273.23856799997</v>
      </c>
      <c r="BQ70" s="6">
        <v>-128298.23459400001</v>
      </c>
      <c r="BR70" s="6">
        <v>-163779.52796799995</v>
      </c>
      <c r="BS70" s="6">
        <v>-212641.152386</v>
      </c>
      <c r="BT70" s="6">
        <v>-209875.90684199997</v>
      </c>
      <c r="BU70" s="6">
        <v>-203014.731394</v>
      </c>
      <c r="BV70" s="6">
        <v>-220706.82825200004</v>
      </c>
      <c r="BW70" s="6">
        <v>-241153.074712</v>
      </c>
      <c r="BX70" s="6">
        <v>-336275.76672199997</v>
      </c>
      <c r="BY70" s="6">
        <v>-306350.44073799998</v>
      </c>
      <c r="BZ70" s="6">
        <v>-242633.43211999998</v>
      </c>
      <c r="CA70" s="6">
        <v>-224750.03620999999</v>
      </c>
      <c r="CB70" s="42">
        <v>-144861.80000449999</v>
      </c>
      <c r="CC70" s="6">
        <v>-210560.41223400002</v>
      </c>
      <c r="CD70" s="6">
        <v>-225871.46976599999</v>
      </c>
      <c r="CE70" s="6">
        <v>-324928.45048600005</v>
      </c>
      <c r="CF70" s="6" t="e">
        <v>#REF!</v>
      </c>
      <c r="CG70" s="6" t="e">
        <v>#REF!</v>
      </c>
      <c r="CH70" s="6" t="e">
        <v>#REF!</v>
      </c>
      <c r="CI70" s="6" t="e">
        <v>#REF!</v>
      </c>
      <c r="CJ70" s="6" t="e">
        <v>#REF!</v>
      </c>
      <c r="CK70" s="6" t="e">
        <v>#REF!</v>
      </c>
      <c r="CL70" s="6" t="e">
        <v>#REF!</v>
      </c>
      <c r="CM70" s="6" t="e">
        <v>#REF!</v>
      </c>
      <c r="CN70" s="6" t="e">
        <v>#REF!</v>
      </c>
      <c r="CO70" s="42" t="e">
        <v>#REF!</v>
      </c>
      <c r="CP70" s="6" t="e">
        <v>#REF!</v>
      </c>
      <c r="CQ70" s="6" t="e">
        <v>#REF!</v>
      </c>
      <c r="CR70" s="6" t="e">
        <v>#REF!</v>
      </c>
      <c r="CS70" s="6" t="e">
        <v>#REF!</v>
      </c>
      <c r="CT70" s="6" t="e">
        <v>#REF!</v>
      </c>
      <c r="CU70" s="6" t="e">
        <v>#REF!</v>
      </c>
      <c r="CV70" s="6" t="e">
        <v>#REF!</v>
      </c>
      <c r="CW70" s="6" t="e">
        <v>#REF!</v>
      </c>
      <c r="CX70" s="6" t="e">
        <v>#REF!</v>
      </c>
      <c r="CY70" s="6" t="e">
        <v>#REF!</v>
      </c>
      <c r="CZ70" s="6" t="e">
        <v>#REF!</v>
      </c>
      <c r="DA70" s="6" t="e">
        <v>#REF!</v>
      </c>
      <c r="DB70" s="42" t="e">
        <v>#REF!</v>
      </c>
      <c r="DC70" s="6" t="e">
        <v>#REF!</v>
      </c>
      <c r="DD70" s="6" t="e">
        <v>#REF!</v>
      </c>
      <c r="DE70" s="6" t="e">
        <v>#REF!</v>
      </c>
      <c r="DF70" s="6" t="e">
        <v>#REF!</v>
      </c>
      <c r="DG70" s="6" t="e">
        <v>#REF!</v>
      </c>
      <c r="DH70" s="6" t="e">
        <v>#REF!</v>
      </c>
      <c r="DI70" s="6" t="e">
        <v>#REF!</v>
      </c>
      <c r="DJ70" s="6" t="e">
        <f>DJ16*#REF!/100-DJ34</f>
        <v>#REF!</v>
      </c>
      <c r="DK70" s="42" t="e">
        <f>SUM(#REF!)/$DK$76</f>
        <v>#REF!</v>
      </c>
      <c r="DL70" s="27"/>
    </row>
    <row r="71" spans="1:116" s="7" customFormat="1" ht="12.75" hidden="1" customHeight="1" x14ac:dyDescent="0.25">
      <c r="A71" s="84" t="s">
        <v>10</v>
      </c>
      <c r="B71" s="72" t="s">
        <v>11</v>
      </c>
      <c r="C71" s="42">
        <v>-87906.59623866668</v>
      </c>
      <c r="D71" s="6">
        <v>-171617.75924800005</v>
      </c>
      <c r="E71" s="6">
        <v>-172415.50903999998</v>
      </c>
      <c r="F71" s="6">
        <v>-162696.15006399999</v>
      </c>
      <c r="G71" s="6">
        <v>-186545.87552</v>
      </c>
      <c r="H71" s="6">
        <v>-289426.50116799999</v>
      </c>
      <c r="I71" s="6">
        <v>-259974.58435199998</v>
      </c>
      <c r="J71" s="6">
        <v>-275753.04319999996</v>
      </c>
      <c r="K71" s="6">
        <v>-220013.01361599998</v>
      </c>
      <c r="L71" s="6">
        <v>-217205.66568000003</v>
      </c>
      <c r="M71" s="6">
        <v>-214926.77254399998</v>
      </c>
      <c r="N71" s="6">
        <v>-180033.11243199999</v>
      </c>
      <c r="O71" s="6">
        <v>-149561.46876799999</v>
      </c>
      <c r="P71" s="42">
        <v>-141498.02444800001</v>
      </c>
      <c r="Q71" s="6">
        <v>-142810.84031999999</v>
      </c>
      <c r="R71" s="6">
        <v>-136498.80435199995</v>
      </c>
      <c r="S71" s="6">
        <v>-188382.68311999997</v>
      </c>
      <c r="T71" s="6">
        <v>-174693.713632</v>
      </c>
      <c r="U71" s="6">
        <v>-105364.590176</v>
      </c>
      <c r="V71" s="6">
        <v>-234807.35184000002</v>
      </c>
      <c r="W71" s="6">
        <v>-185981.32969600003</v>
      </c>
      <c r="X71" s="6">
        <v>-177303.61500799999</v>
      </c>
      <c r="Y71" s="6">
        <v>-112038.820672</v>
      </c>
      <c r="Z71" s="6">
        <v>-172266.42556799998</v>
      </c>
      <c r="AA71" s="6">
        <v>-170431.67772799998</v>
      </c>
      <c r="AB71" s="6">
        <v>-84316.896912000011</v>
      </c>
      <c r="AC71" s="42">
        <v>-141498.02444800001</v>
      </c>
      <c r="AD71" s="6">
        <v>-92195.354783999981</v>
      </c>
      <c r="AE71" s="6">
        <v>-111211.688272</v>
      </c>
      <c r="AF71" s="6">
        <v>-203895.42473600002</v>
      </c>
      <c r="AG71" s="6">
        <v>-192477.991488</v>
      </c>
      <c r="AH71" s="6">
        <v>-244065.84960000002</v>
      </c>
      <c r="AI71" s="6">
        <v>-248330.70488000003</v>
      </c>
      <c r="AJ71" s="6">
        <v>-210054.95431999999</v>
      </c>
      <c r="AK71" s="6">
        <v>-148202.09623999998</v>
      </c>
      <c r="AL71" s="6">
        <v>-133683.23849600001</v>
      </c>
      <c r="AM71" s="6">
        <v>-169058.72196799997</v>
      </c>
      <c r="AN71" s="6">
        <v>-143151.358496</v>
      </c>
      <c r="AO71" s="6">
        <v>-97235.554479999992</v>
      </c>
      <c r="AP71" s="167">
        <v>-141498.02444800001</v>
      </c>
      <c r="AQ71" s="6">
        <v>-163607.97852800001</v>
      </c>
      <c r="AR71" s="6">
        <v>-174623.73990399996</v>
      </c>
      <c r="AS71" s="6">
        <v>-234705.22124800005</v>
      </c>
      <c r="AT71" s="6">
        <v>-205884.83963200002</v>
      </c>
      <c r="AU71" s="6">
        <v>-222571.797104</v>
      </c>
      <c r="AV71" s="6">
        <v>-308439.15780799999</v>
      </c>
      <c r="AW71" s="6">
        <v>-348007.28636799997</v>
      </c>
      <c r="AX71" s="6">
        <v>-282191.47846400004</v>
      </c>
      <c r="AY71" s="6">
        <v>-196586.56743999996</v>
      </c>
      <c r="AZ71" s="6">
        <v>-151592.65415999998</v>
      </c>
      <c r="BA71" s="6">
        <v>-175994.50577599998</v>
      </c>
      <c r="BB71" s="6">
        <v>-134879.99184</v>
      </c>
      <c r="BC71" s="6">
        <v>-165731.54486400002</v>
      </c>
      <c r="BD71" s="6">
        <v>-207097.74838400001</v>
      </c>
      <c r="BE71" s="6">
        <v>-199086.69729600003</v>
      </c>
      <c r="BF71" s="6">
        <v>-222316.85256</v>
      </c>
      <c r="BG71" s="6">
        <v>-219943.98673599999</v>
      </c>
      <c r="BH71" s="6">
        <v>-152562.53481600003</v>
      </c>
      <c r="BI71" s="6">
        <v>-195078.746304</v>
      </c>
      <c r="BJ71" s="6">
        <v>-142666.99179199999</v>
      </c>
      <c r="BK71" s="6">
        <v>-140224.62467200001</v>
      </c>
      <c r="BL71" s="6">
        <v>-130508.65401599999</v>
      </c>
      <c r="BM71" s="6">
        <v>-113732.21007999999</v>
      </c>
      <c r="BN71" s="6">
        <v>-114336.54139199998</v>
      </c>
      <c r="BO71" s="42">
        <v>-160192.5450586667</v>
      </c>
      <c r="BP71" s="6">
        <v>-102514.14057600001</v>
      </c>
      <c r="BQ71" s="6">
        <v>-156128.88233599998</v>
      </c>
      <c r="BR71" s="6">
        <v>-265237.23427200003</v>
      </c>
      <c r="BS71" s="6">
        <v>-328568.04017600004</v>
      </c>
      <c r="BT71" s="6">
        <v>-233807.40252800001</v>
      </c>
      <c r="BU71" s="6">
        <v>-247193.005584</v>
      </c>
      <c r="BV71" s="6">
        <v>-274296.22526400001</v>
      </c>
      <c r="BW71" s="6">
        <v>-301968.08535999997</v>
      </c>
      <c r="BX71" s="6">
        <v>-231822.03929600003</v>
      </c>
      <c r="BY71" s="6">
        <v>-259036.143392</v>
      </c>
      <c r="BZ71" s="6">
        <v>-221373.54667200003</v>
      </c>
      <c r="CA71" s="6">
        <v>-287683.57584</v>
      </c>
      <c r="CB71" s="42">
        <v>-165802.60786800002</v>
      </c>
      <c r="CC71" s="6">
        <v>-324637.84751999995</v>
      </c>
      <c r="CD71" s="6">
        <v>-348143.136</v>
      </c>
      <c r="CE71" s="6">
        <v>-343272.54190399998</v>
      </c>
      <c r="CF71" s="6" t="e">
        <v>#REF!</v>
      </c>
      <c r="CG71" s="6" t="e">
        <v>#REF!</v>
      </c>
      <c r="CH71" s="6" t="e">
        <v>#REF!</v>
      </c>
      <c r="CI71" s="6" t="e">
        <v>#REF!</v>
      </c>
      <c r="CJ71" s="6" t="e">
        <v>#REF!</v>
      </c>
      <c r="CK71" s="6" t="e">
        <v>#REF!</v>
      </c>
      <c r="CL71" s="6" t="e">
        <v>#REF!</v>
      </c>
      <c r="CM71" s="6" t="e">
        <v>#REF!</v>
      </c>
      <c r="CN71" s="6" t="e">
        <v>#REF!</v>
      </c>
      <c r="CO71" s="42" t="e">
        <v>#REF!</v>
      </c>
      <c r="CP71" s="6" t="e">
        <v>#REF!</v>
      </c>
      <c r="CQ71" s="6" t="e">
        <v>#REF!</v>
      </c>
      <c r="CR71" s="6" t="e">
        <v>#REF!</v>
      </c>
      <c r="CS71" s="6" t="e">
        <v>#REF!</v>
      </c>
      <c r="CT71" s="6" t="e">
        <v>#REF!</v>
      </c>
      <c r="CU71" s="6" t="e">
        <v>#REF!</v>
      </c>
      <c r="CV71" s="6" t="e">
        <v>#REF!</v>
      </c>
      <c r="CW71" s="6" t="e">
        <v>#REF!</v>
      </c>
      <c r="CX71" s="6" t="e">
        <v>#REF!</v>
      </c>
      <c r="CY71" s="6" t="e">
        <v>#REF!</v>
      </c>
      <c r="CZ71" s="6" t="e">
        <v>#REF!</v>
      </c>
      <c r="DA71" s="6" t="e">
        <v>#REF!</v>
      </c>
      <c r="DB71" s="42" t="e">
        <v>#REF!</v>
      </c>
      <c r="DC71" s="6" t="e">
        <v>#REF!</v>
      </c>
      <c r="DD71" s="6" t="e">
        <v>#REF!</v>
      </c>
      <c r="DE71" s="6" t="e">
        <v>#REF!</v>
      </c>
      <c r="DF71" s="6" t="e">
        <v>#REF!</v>
      </c>
      <c r="DG71" s="6" t="e">
        <v>#REF!</v>
      </c>
      <c r="DH71" s="6" t="e">
        <v>#REF!</v>
      </c>
      <c r="DI71" s="6" t="e">
        <v>#REF!</v>
      </c>
      <c r="DJ71" s="6" t="e">
        <f>DJ17*#REF!/100-DJ35</f>
        <v>#REF!</v>
      </c>
      <c r="DK71" s="42" t="e">
        <f>SUM(#REF!)/$DK$76</f>
        <v>#REF!</v>
      </c>
      <c r="DL71" s="27"/>
    </row>
    <row r="72" spans="1:116" s="7" customFormat="1" ht="12.75" hidden="1" customHeight="1" x14ac:dyDescent="0.25">
      <c r="A72" s="81"/>
      <c r="B72" s="72" t="s">
        <v>12</v>
      </c>
      <c r="C72" s="42">
        <v>-26982.391720666667</v>
      </c>
      <c r="D72" s="6">
        <v>-57785.860152000001</v>
      </c>
      <c r="E72" s="6">
        <v>-54342.323928000005</v>
      </c>
      <c r="F72" s="6">
        <v>-74878.495783999999</v>
      </c>
      <c r="G72" s="6">
        <v>-61361.637935999992</v>
      </c>
      <c r="H72" s="6">
        <v>-57349.689288000009</v>
      </c>
      <c r="I72" s="6">
        <v>-52650.584344000003</v>
      </c>
      <c r="J72" s="6">
        <v>-43829.354655999996</v>
      </c>
      <c r="K72" s="6">
        <v>-41159.363704000003</v>
      </c>
      <c r="L72" s="6">
        <v>-40420.476527999999</v>
      </c>
      <c r="M72" s="6">
        <v>-39187.975840000006</v>
      </c>
      <c r="N72" s="6">
        <v>-27104.335784000003</v>
      </c>
      <c r="O72" s="6">
        <v>-29525.803959999997</v>
      </c>
      <c r="P72" s="42">
        <v>-42491.425336666674</v>
      </c>
      <c r="Q72" s="6">
        <v>-35279.088743999993</v>
      </c>
      <c r="R72" s="6">
        <v>-39695.109696</v>
      </c>
      <c r="S72" s="6">
        <v>-42777.001887999999</v>
      </c>
      <c r="T72" s="6">
        <v>-30215.325096</v>
      </c>
      <c r="U72" s="6">
        <v>-40764.316655999995</v>
      </c>
      <c r="V72" s="6">
        <v>-42647.315728000001</v>
      </c>
      <c r="W72" s="6">
        <v>-33262.634064000005</v>
      </c>
      <c r="X72" s="6">
        <v>-33702.089231999998</v>
      </c>
      <c r="Y72" s="6">
        <v>-31343.202271999988</v>
      </c>
      <c r="Z72" s="6">
        <v>-34255.380008</v>
      </c>
      <c r="AA72" s="6">
        <v>-22043.888815999999</v>
      </c>
      <c r="AB72" s="6">
        <v>-24420.320088</v>
      </c>
      <c r="AC72" s="42">
        <v>-42491.425336666674</v>
      </c>
      <c r="AD72" s="6">
        <v>-33059.492495999999</v>
      </c>
      <c r="AE72" s="6">
        <v>-38712.816895999997</v>
      </c>
      <c r="AF72" s="6">
        <v>-41659.655328000008</v>
      </c>
      <c r="AG72" s="6">
        <v>-37716.761272000003</v>
      </c>
      <c r="AH72" s="6">
        <v>-40756.855703999994</v>
      </c>
      <c r="AI72" s="6">
        <v>-34078.666096000001</v>
      </c>
      <c r="AJ72" s="6">
        <v>-30042.960976000002</v>
      </c>
      <c r="AK72" s="6">
        <v>-25281.391232000005</v>
      </c>
      <c r="AL72" s="6">
        <v>-39147.376056000008</v>
      </c>
      <c r="AM72" s="6">
        <v>-48137.217799999999</v>
      </c>
      <c r="AN72" s="6">
        <v>-44138.923120000007</v>
      </c>
      <c r="AO72" s="6">
        <v>-36671.66443199999</v>
      </c>
      <c r="AP72" s="167">
        <v>-42491.425336666674</v>
      </c>
      <c r="AQ72" s="6">
        <v>-51711.901096000001</v>
      </c>
      <c r="AR72" s="6">
        <v>-40874.52276</v>
      </c>
      <c r="AS72" s="6">
        <v>-45564.511823999994</v>
      </c>
      <c r="AT72" s="6">
        <v>-63079.032823999994</v>
      </c>
      <c r="AU72" s="6">
        <v>-64655.337976000003</v>
      </c>
      <c r="AV72" s="6">
        <v>-44934.520464000001</v>
      </c>
      <c r="AW72" s="6">
        <v>-31677.467607999999</v>
      </c>
      <c r="AX72" s="6">
        <v>-31008.909528</v>
      </c>
      <c r="AY72" s="6">
        <v>-35381.771696000003</v>
      </c>
      <c r="AZ72" s="6">
        <v>-44085.641423999994</v>
      </c>
      <c r="BA72" s="6">
        <v>-35850.015976000002</v>
      </c>
      <c r="BB72" s="6">
        <v>-29304.205071999997</v>
      </c>
      <c r="BC72" s="6">
        <v>-35319.719400000002</v>
      </c>
      <c r="BD72" s="6">
        <v>-30955.654816000006</v>
      </c>
      <c r="BE72" s="6">
        <v>-38556.177319999995</v>
      </c>
      <c r="BF72" s="6">
        <v>-43972.508471999994</v>
      </c>
      <c r="BG72" s="6">
        <v>-41741.860888000003</v>
      </c>
      <c r="BH72" s="6">
        <v>-53877.591959999998</v>
      </c>
      <c r="BI72" s="6">
        <v>-45286.735288000011</v>
      </c>
      <c r="BJ72" s="6">
        <v>-37346.023056000005</v>
      </c>
      <c r="BK72" s="6">
        <v>-38261.409247999996</v>
      </c>
      <c r="BL72" s="6">
        <v>-39303.982928000005</v>
      </c>
      <c r="BM72" s="6">
        <v>-29638.048631999998</v>
      </c>
      <c r="BN72" s="6">
        <v>-21164.678583999997</v>
      </c>
      <c r="BO72" s="42">
        <v>-44046.841705333332</v>
      </c>
      <c r="BP72" s="6">
        <v>-37557.074519999995</v>
      </c>
      <c r="BQ72" s="6">
        <v>-35377.917664000008</v>
      </c>
      <c r="BR72" s="6">
        <v>-33314.938584000003</v>
      </c>
      <c r="BS72" s="6">
        <v>-28023.056888000003</v>
      </c>
      <c r="BT72" s="6">
        <v>-28562.698528000001</v>
      </c>
      <c r="BU72" s="6">
        <v>-29353.912327999999</v>
      </c>
      <c r="BV72" s="6">
        <v>-40664.678320000006</v>
      </c>
      <c r="BW72" s="6">
        <v>-40076.324024000001</v>
      </c>
      <c r="BX72" s="6">
        <v>-42274.06</v>
      </c>
      <c r="BY72" s="6">
        <v>-27630.690584</v>
      </c>
      <c r="BZ72" s="6">
        <v>-41952.768039999995</v>
      </c>
      <c r="CA72" s="6">
        <v>-34167.091327999995</v>
      </c>
      <c r="CB72" s="42">
        <v>-45859.763588000002</v>
      </c>
      <c r="CC72" s="6">
        <v>-34262.607168000002</v>
      </c>
      <c r="CD72" s="6">
        <v>-29547.685032000005</v>
      </c>
      <c r="CE72" s="6">
        <v>-39209.769832000005</v>
      </c>
      <c r="CF72" s="6" t="e">
        <v>#REF!</v>
      </c>
      <c r="CG72" s="6" t="e">
        <v>#REF!</v>
      </c>
      <c r="CH72" s="6" t="e">
        <v>#REF!</v>
      </c>
      <c r="CI72" s="6" t="e">
        <v>#REF!</v>
      </c>
      <c r="CJ72" s="6" t="e">
        <v>#REF!</v>
      </c>
      <c r="CK72" s="6" t="e">
        <v>#REF!</v>
      </c>
      <c r="CL72" s="6" t="e">
        <v>#REF!</v>
      </c>
      <c r="CM72" s="6" t="e">
        <v>#REF!</v>
      </c>
      <c r="CN72" s="6" t="e">
        <v>#REF!</v>
      </c>
      <c r="CO72" s="42" t="e">
        <v>#REF!</v>
      </c>
      <c r="CP72" s="6" t="e">
        <v>#REF!</v>
      </c>
      <c r="CQ72" s="6" t="e">
        <v>#REF!</v>
      </c>
      <c r="CR72" s="6" t="e">
        <v>#REF!</v>
      </c>
      <c r="CS72" s="6" t="e">
        <v>#REF!</v>
      </c>
      <c r="CT72" s="6" t="e">
        <v>#REF!</v>
      </c>
      <c r="CU72" s="6" t="e">
        <v>#REF!</v>
      </c>
      <c r="CV72" s="6" t="e">
        <v>#REF!</v>
      </c>
      <c r="CW72" s="6" t="e">
        <v>#REF!</v>
      </c>
      <c r="CX72" s="6" t="e">
        <v>#REF!</v>
      </c>
      <c r="CY72" s="6" t="e">
        <v>#REF!</v>
      </c>
      <c r="CZ72" s="6" t="e">
        <v>#REF!</v>
      </c>
      <c r="DA72" s="6" t="e">
        <v>#REF!</v>
      </c>
      <c r="DB72" s="42" t="e">
        <v>#REF!</v>
      </c>
      <c r="DC72" s="6" t="e">
        <v>#REF!</v>
      </c>
      <c r="DD72" s="6" t="e">
        <v>#REF!</v>
      </c>
      <c r="DE72" s="6" t="e">
        <v>#REF!</v>
      </c>
      <c r="DF72" s="6" t="e">
        <v>#REF!</v>
      </c>
      <c r="DG72" s="6" t="e">
        <v>#REF!</v>
      </c>
      <c r="DH72" s="6" t="e">
        <v>#REF!</v>
      </c>
      <c r="DI72" s="6" t="e">
        <v>#REF!</v>
      </c>
      <c r="DJ72" s="6" t="e">
        <f>DJ18*#REF!/100-DJ36</f>
        <v>#REF!</v>
      </c>
      <c r="DK72" s="42" t="e">
        <f>SUM(#REF!)/$DK$76</f>
        <v>#REF!</v>
      </c>
      <c r="DL72" s="27"/>
    </row>
    <row r="73" spans="1:116" s="13" customFormat="1" ht="12.75" hidden="1" customHeight="1" x14ac:dyDescent="0.25">
      <c r="A73" s="86" t="s">
        <v>17</v>
      </c>
      <c r="B73" s="67"/>
      <c r="C73" s="39">
        <v>-233157.49189616667</v>
      </c>
      <c r="D73" s="18">
        <v>-332262.78800400003</v>
      </c>
      <c r="E73" s="18">
        <v>-330126.19815200003</v>
      </c>
      <c r="F73" s="18">
        <v>-370514.46797</v>
      </c>
      <c r="G73" s="18">
        <v>-403885.28221199999</v>
      </c>
      <c r="H73" s="18">
        <v>-518232.00527800003</v>
      </c>
      <c r="I73" s="18">
        <v>-470638.96263800003</v>
      </c>
      <c r="J73" s="18">
        <v>-474386.12032599997</v>
      </c>
      <c r="K73" s="18">
        <v>-363208.52195199992</v>
      </c>
      <c r="L73" s="18">
        <v>-369131.66786599997</v>
      </c>
      <c r="M73" s="18">
        <v>-363247.41754999995</v>
      </c>
      <c r="N73" s="18">
        <v>-299358.17965800001</v>
      </c>
      <c r="O73" s="18">
        <v>-277180.71887400001</v>
      </c>
      <c r="P73" s="39">
        <v>-328388.70279316668</v>
      </c>
      <c r="Q73" s="18">
        <v>-258945.40833199996</v>
      </c>
      <c r="R73" s="18">
        <v>-264649.5983239999</v>
      </c>
      <c r="S73" s="18">
        <v>-331152.71308999992</v>
      </c>
      <c r="T73" s="18">
        <v>-342666.75889599998</v>
      </c>
      <c r="U73" s="18">
        <v>-277449.539208</v>
      </c>
      <c r="V73" s="18">
        <v>-420227.69712799997</v>
      </c>
      <c r="W73" s="18">
        <v>-319363.76566799998</v>
      </c>
      <c r="X73" s="18">
        <v>-349119.302134</v>
      </c>
      <c r="Y73" s="18">
        <v>-255601.28520599997</v>
      </c>
      <c r="Z73" s="18">
        <v>-324302.09544999996</v>
      </c>
      <c r="AA73" s="18">
        <v>-264559.44843600004</v>
      </c>
      <c r="AB73" s="18">
        <v>-195066.502206</v>
      </c>
      <c r="AC73" s="39">
        <v>-328388.70279316668</v>
      </c>
      <c r="AD73" s="18">
        <v>-218785.77544399994</v>
      </c>
      <c r="AE73" s="18">
        <v>-230901.75951200002</v>
      </c>
      <c r="AF73" s="18">
        <v>-363943.086128</v>
      </c>
      <c r="AG73" s="18">
        <v>-382203.29083600012</v>
      </c>
      <c r="AH73" s="18">
        <v>-464220.14825599996</v>
      </c>
      <c r="AI73" s="18">
        <v>-423777.91998600005</v>
      </c>
      <c r="AJ73" s="18">
        <v>-359850.89255799999</v>
      </c>
      <c r="AK73" s="18">
        <v>-281619.31426199997</v>
      </c>
      <c r="AL73" s="18">
        <v>-329106.82519200002</v>
      </c>
      <c r="AM73" s="18">
        <v>-338079.66240599996</v>
      </c>
      <c r="AN73" s="18">
        <v>-298383.90213199996</v>
      </c>
      <c r="AO73" s="18">
        <v>-230671.41399599999</v>
      </c>
      <c r="AP73" s="168">
        <v>-328388.70279316668</v>
      </c>
      <c r="AQ73" s="18">
        <v>-360724.85227199999</v>
      </c>
      <c r="AR73" s="18">
        <v>-371492.90755200002</v>
      </c>
      <c r="AS73" s="18">
        <v>-497760.17882199999</v>
      </c>
      <c r="AT73" s="18">
        <v>-496833.03436400002</v>
      </c>
      <c r="AU73" s="18">
        <v>-539138.29439000005</v>
      </c>
      <c r="AV73" s="18">
        <v>-613528.78347599995</v>
      </c>
      <c r="AW73" s="18">
        <v>-604799.59393600002</v>
      </c>
      <c r="AX73" s="18">
        <v>-513594.42330199998</v>
      </c>
      <c r="AY73" s="18">
        <v>-418751.24594799994</v>
      </c>
      <c r="AZ73" s="18">
        <v>-391766.73831199988</v>
      </c>
      <c r="BA73" s="18">
        <v>-322635.40816599998</v>
      </c>
      <c r="BB73" s="18">
        <v>-277346.96247199998</v>
      </c>
      <c r="BC73" s="18">
        <v>-332670.34038600005</v>
      </c>
      <c r="BD73" s="18">
        <v>-357908.60122400004</v>
      </c>
      <c r="BE73" s="18">
        <v>-380970.58624800004</v>
      </c>
      <c r="BF73" s="18">
        <v>-462189.59684399999</v>
      </c>
      <c r="BG73" s="18">
        <v>-433365.89937399997</v>
      </c>
      <c r="BH73" s="18">
        <v>-359091.63116400002</v>
      </c>
      <c r="BI73" s="18">
        <v>-396549.20091400004</v>
      </c>
      <c r="BJ73" s="18">
        <v>-307457.93284599995</v>
      </c>
      <c r="BK73" s="18">
        <v>-307470.66331199999</v>
      </c>
      <c r="BL73" s="18">
        <v>-308419.63804799994</v>
      </c>
      <c r="BM73" s="18">
        <v>-257238.25206599996</v>
      </c>
      <c r="BN73" s="18">
        <v>-218709.40265799998</v>
      </c>
      <c r="BO73" s="39">
        <v>-351100.72377316671</v>
      </c>
      <c r="BP73" s="18">
        <v>-285344.45366399997</v>
      </c>
      <c r="BQ73" s="18">
        <v>-319805.03459400003</v>
      </c>
      <c r="BR73" s="18">
        <v>-462331.70082399994</v>
      </c>
      <c r="BS73" s="18">
        <v>-569232.24945</v>
      </c>
      <c r="BT73" s="18">
        <v>-472246.00789799995</v>
      </c>
      <c r="BU73" s="18">
        <v>-479561.64930600004</v>
      </c>
      <c r="BV73" s="18">
        <v>-535667.73183599999</v>
      </c>
      <c r="BW73" s="18">
        <v>-583197.48409599997</v>
      </c>
      <c r="BX73" s="18">
        <v>-610371.86601800006</v>
      </c>
      <c r="BY73" s="18">
        <v>-593017.27471399994</v>
      </c>
      <c r="BZ73" s="18">
        <v>-505959.74683199998</v>
      </c>
      <c r="CA73" s="18">
        <v>-546600.70337799995</v>
      </c>
      <c r="CB73" s="39">
        <v>-356524.17146049999</v>
      </c>
      <c r="CC73" s="18">
        <v>-569460.86692199996</v>
      </c>
      <c r="CD73" s="18">
        <v>-603562.29079799994</v>
      </c>
      <c r="CE73" s="18">
        <v>-707410.76222200005</v>
      </c>
      <c r="CF73" s="18" t="e">
        <v>#REF!</v>
      </c>
      <c r="CG73" s="18" t="e">
        <v>#REF!</v>
      </c>
      <c r="CH73" s="18" t="e">
        <v>#REF!</v>
      </c>
      <c r="CI73" s="18" t="e">
        <v>#REF!</v>
      </c>
      <c r="CJ73" s="18" t="e">
        <v>#REF!</v>
      </c>
      <c r="CK73" s="18" t="e">
        <v>#REF!</v>
      </c>
      <c r="CL73" s="18" t="e">
        <v>#REF!</v>
      </c>
      <c r="CM73" s="18" t="e">
        <v>#REF!</v>
      </c>
      <c r="CN73" s="18" t="e">
        <v>#REF!</v>
      </c>
      <c r="CO73" s="39" t="e">
        <v>#REF!</v>
      </c>
      <c r="CP73" s="18" t="e">
        <v>#REF!</v>
      </c>
      <c r="CQ73" s="18" t="e">
        <v>#REF!</v>
      </c>
      <c r="CR73" s="18" t="e">
        <v>#REF!</v>
      </c>
      <c r="CS73" s="18" t="e">
        <v>#REF!</v>
      </c>
      <c r="CT73" s="18" t="e">
        <v>#REF!</v>
      </c>
      <c r="CU73" s="18" t="e">
        <v>#REF!</v>
      </c>
      <c r="CV73" s="18" t="e">
        <v>#REF!</v>
      </c>
      <c r="CW73" s="18" t="e">
        <v>#REF!</v>
      </c>
      <c r="CX73" s="18" t="e">
        <v>#REF!</v>
      </c>
      <c r="CY73" s="18" t="e">
        <v>#REF!</v>
      </c>
      <c r="CZ73" s="18" t="e">
        <v>#REF!</v>
      </c>
      <c r="DA73" s="18" t="e">
        <v>#REF!</v>
      </c>
      <c r="DB73" s="39" t="e">
        <v>#REF!</v>
      </c>
      <c r="DC73" s="18" t="e">
        <v>#REF!</v>
      </c>
      <c r="DD73" s="18" t="e">
        <v>#REF!</v>
      </c>
      <c r="DE73" s="18" t="e">
        <v>#REF!</v>
      </c>
      <c r="DF73" s="18" t="e">
        <v>#REF!</v>
      </c>
      <c r="DG73" s="18" t="e">
        <v>#REF!</v>
      </c>
      <c r="DH73" s="18" t="e">
        <v>#REF!</v>
      </c>
      <c r="DI73" s="18" t="e">
        <v>#REF!</v>
      </c>
      <c r="DJ73" s="18" t="e">
        <f>SUM(DJ70:DJ72)</f>
        <v>#REF!</v>
      </c>
      <c r="DK73" s="39" t="e">
        <f>SUM(#REF!)/$DK$76</f>
        <v>#REF!</v>
      </c>
      <c r="DL73" s="27"/>
    </row>
    <row r="74" spans="1:116" s="13" customFormat="1" ht="12.75" hidden="1" customHeight="1" x14ac:dyDescent="0.25">
      <c r="A74" s="88" t="s">
        <v>18</v>
      </c>
      <c r="B74" s="69"/>
      <c r="C74" s="40">
        <v>-673137.88527475006</v>
      </c>
      <c r="D74" s="17">
        <v>-1810282.5912640002</v>
      </c>
      <c r="E74" s="17">
        <v>-1468993.2435000001</v>
      </c>
      <c r="F74" s="17">
        <v>-1607881.3351059998</v>
      </c>
      <c r="G74" s="17">
        <v>-1696436.2521020002</v>
      </c>
      <c r="H74" s="17">
        <v>-1794014.6215459998</v>
      </c>
      <c r="I74" s="17">
        <v>-1918748.2196100003</v>
      </c>
      <c r="J74" s="17">
        <v>-2024586.8322130002</v>
      </c>
      <c r="K74" s="17">
        <v>-1472458.310755</v>
      </c>
      <c r="L74" s="17">
        <v>-1410758.18346</v>
      </c>
      <c r="M74" s="17">
        <v>-1314741.1286719998</v>
      </c>
      <c r="N74" s="17">
        <v>-1199488.71251</v>
      </c>
      <c r="O74" s="17">
        <v>-1078536.639429</v>
      </c>
      <c r="P74" s="40">
        <v>-1113564.1361594999</v>
      </c>
      <c r="Q74" s="17">
        <v>-1096843.5058639997</v>
      </c>
      <c r="R74" s="17">
        <v>-871299.04164199985</v>
      </c>
      <c r="S74" s="17">
        <v>-1035727.9138559997</v>
      </c>
      <c r="T74" s="17">
        <v>-1125713.817571</v>
      </c>
      <c r="U74" s="17">
        <v>-1069639.6639430004</v>
      </c>
      <c r="V74" s="17">
        <v>-1240225.6173660001</v>
      </c>
      <c r="W74" s="17">
        <v>-1022174.8322529999</v>
      </c>
      <c r="X74" s="17">
        <v>-1087154.814245</v>
      </c>
      <c r="Y74" s="17">
        <v>-882578.50991300028</v>
      </c>
      <c r="Z74" s="17">
        <v>-958318.53543399996</v>
      </c>
      <c r="AA74" s="17">
        <v>-920373.09841400012</v>
      </c>
      <c r="AB74" s="17">
        <v>-778020.28823100019</v>
      </c>
      <c r="AC74" s="40">
        <v>-1113564.1361594999</v>
      </c>
      <c r="AD74" s="17">
        <v>-962100.84411499975</v>
      </c>
      <c r="AE74" s="17">
        <v>-836769.50132100016</v>
      </c>
      <c r="AF74" s="17">
        <v>-1158030.6717359999</v>
      </c>
      <c r="AG74" s="17">
        <v>-1027425.2904760005</v>
      </c>
      <c r="AH74" s="17">
        <v>-1333052.4560139999</v>
      </c>
      <c r="AI74" s="17">
        <v>-1558144.4585530004</v>
      </c>
      <c r="AJ74" s="17">
        <v>-1264264.4972720002</v>
      </c>
      <c r="AK74" s="17">
        <v>-920932.28597299987</v>
      </c>
      <c r="AL74" s="17">
        <v>-1801526.500729</v>
      </c>
      <c r="AM74" s="17">
        <v>-1649423.4289050004</v>
      </c>
      <c r="AN74" s="17">
        <v>-1392265.306297</v>
      </c>
      <c r="AO74" s="17">
        <v>-1284503.2566900004</v>
      </c>
      <c r="AP74" s="170">
        <v>-1113564.1361594999</v>
      </c>
      <c r="AQ74" s="17">
        <v>-1902543.373931</v>
      </c>
      <c r="AR74" s="17">
        <v>-1595963.2270889999</v>
      </c>
      <c r="AS74" s="17">
        <v>-2294274.526724</v>
      </c>
      <c r="AT74" s="17">
        <v>-2276627.9974699998</v>
      </c>
      <c r="AU74" s="17">
        <v>-2426888.5623369999</v>
      </c>
      <c r="AV74" s="17">
        <v>-2709485.3525209995</v>
      </c>
      <c r="AW74" s="17">
        <v>-2609300.7270320002</v>
      </c>
      <c r="AX74" s="17">
        <v>-2244198.3996910001</v>
      </c>
      <c r="AY74" s="17">
        <v>-2000767.5334319999</v>
      </c>
      <c r="AZ74" s="17">
        <v>-2194615.1298049996</v>
      </c>
      <c r="BA74" s="17">
        <v>-1811030.673956</v>
      </c>
      <c r="BB74" s="17">
        <v>-1507152.6089410002</v>
      </c>
      <c r="BC74" s="17">
        <v>-1791178.4255909999</v>
      </c>
      <c r="BD74" s="17">
        <v>-1599436.1660870002</v>
      </c>
      <c r="BE74" s="17">
        <v>-1786749.973824</v>
      </c>
      <c r="BF74" s="17">
        <v>-2110454.0293410001</v>
      </c>
      <c r="BG74" s="17">
        <v>-2193778.4082760001</v>
      </c>
      <c r="BH74" s="17">
        <v>-1879482.2546640001</v>
      </c>
      <c r="BI74" s="17">
        <v>-1841150.512439</v>
      </c>
      <c r="BJ74" s="17">
        <v>-1285969.9876970001</v>
      </c>
      <c r="BK74" s="17">
        <v>-1420549.9763150001</v>
      </c>
      <c r="BL74" s="17">
        <v>-1422328.6274699999</v>
      </c>
      <c r="BM74" s="17">
        <v>-1043770.8377760001</v>
      </c>
      <c r="BN74" s="17">
        <v>-1056926.8419929999</v>
      </c>
      <c r="BO74" s="40">
        <v>-1171208.1756412501</v>
      </c>
      <c r="BP74" s="17">
        <v>-1439212.8815629999</v>
      </c>
      <c r="BQ74" s="17">
        <v>-1073266.7177680002</v>
      </c>
      <c r="BR74" s="17">
        <v>-1470680.454169</v>
      </c>
      <c r="BS74" s="17">
        <v>-1430315.3785250001</v>
      </c>
      <c r="BT74" s="17">
        <v>-1265052.9370319999</v>
      </c>
      <c r="BU74" s="17">
        <v>-1566657.273549</v>
      </c>
      <c r="BV74" s="17">
        <v>-2194241.4961959999</v>
      </c>
      <c r="BW74" s="17">
        <v>-2419932.1839879998</v>
      </c>
      <c r="BX74" s="17">
        <v>-2479354.6501409998</v>
      </c>
      <c r="BY74" s="17">
        <v>-2596464.9939020001</v>
      </c>
      <c r="BZ74" s="17">
        <v>-2158824.0056019993</v>
      </c>
      <c r="CA74" s="17">
        <v>-2139170.9497800008</v>
      </c>
      <c r="CB74" s="40">
        <v>-1195614.2360336666</v>
      </c>
      <c r="CC74" s="17">
        <v>-2292685.5065369997</v>
      </c>
      <c r="CD74" s="17">
        <v>-2182044.0995730003</v>
      </c>
      <c r="CE74" s="17">
        <v>-2992970.284494</v>
      </c>
      <c r="CF74" s="17" t="e">
        <v>#REF!</v>
      </c>
      <c r="CG74" s="17" t="e">
        <v>#REF!</v>
      </c>
      <c r="CH74" s="17" t="e">
        <v>#REF!</v>
      </c>
      <c r="CI74" s="17" t="e">
        <v>#REF!</v>
      </c>
      <c r="CJ74" s="17" t="e">
        <v>#REF!</v>
      </c>
      <c r="CK74" s="17" t="e">
        <v>#REF!</v>
      </c>
      <c r="CL74" s="17" t="e">
        <v>#REF!</v>
      </c>
      <c r="CM74" s="17" t="e">
        <v>#REF!</v>
      </c>
      <c r="CN74" s="17" t="e">
        <v>#REF!</v>
      </c>
      <c r="CO74" s="40" t="e">
        <v>#REF!</v>
      </c>
      <c r="CP74" s="17" t="e">
        <v>#REF!</v>
      </c>
      <c r="CQ74" s="17" t="e">
        <v>#REF!</v>
      </c>
      <c r="CR74" s="17" t="e">
        <v>#REF!</v>
      </c>
      <c r="CS74" s="17" t="e">
        <v>#REF!</v>
      </c>
      <c r="CT74" s="17" t="e">
        <v>#REF!</v>
      </c>
      <c r="CU74" s="17" t="e">
        <v>#REF!</v>
      </c>
      <c r="CV74" s="17" t="e">
        <v>#REF!</v>
      </c>
      <c r="CW74" s="17" t="e">
        <v>#REF!</v>
      </c>
      <c r="CX74" s="17" t="e">
        <v>#REF!</v>
      </c>
      <c r="CY74" s="17" t="e">
        <v>#REF!</v>
      </c>
      <c r="CZ74" s="17" t="e">
        <v>#REF!</v>
      </c>
      <c r="DA74" s="17" t="e">
        <v>#REF!</v>
      </c>
      <c r="DB74" s="40" t="e">
        <v>#REF!</v>
      </c>
      <c r="DC74" s="17" t="e">
        <v>#REF!</v>
      </c>
      <c r="DD74" s="17" t="e">
        <v>#REF!</v>
      </c>
      <c r="DE74" s="17" t="e">
        <v>#REF!</v>
      </c>
      <c r="DF74" s="17" t="e">
        <v>#REF!</v>
      </c>
      <c r="DG74" s="17" t="e">
        <v>#REF!</v>
      </c>
      <c r="DH74" s="17" t="e">
        <v>#REF!</v>
      </c>
      <c r="DI74" s="17" t="e">
        <v>#REF!</v>
      </c>
      <c r="DJ74" s="17" t="e">
        <f>DJ63+DJ69+DJ73</f>
        <v>#REF!</v>
      </c>
      <c r="DK74" s="40" t="e">
        <f>SUM(#REF!)/$DK$76</f>
        <v>#REF!</v>
      </c>
      <c r="DL74" s="27"/>
    </row>
    <row r="75" spans="1:116" ht="17.55" customHeight="1" thickTop="1" x14ac:dyDescent="0.25">
      <c r="P75" s="30"/>
      <c r="AP75" s="184" t="s">
        <v>59</v>
      </c>
      <c r="AS75" s="28" t="s">
        <v>58</v>
      </c>
      <c r="DL75" s="27"/>
    </row>
    <row r="76" spans="1:116" s="2" customFormat="1" x14ac:dyDescent="0.25">
      <c r="A76" s="64"/>
      <c r="B76" s="64"/>
      <c r="C76" s="189">
        <v>12</v>
      </c>
      <c r="D76" s="187">
        <v>1</v>
      </c>
      <c r="E76" s="187">
        <v>2</v>
      </c>
      <c r="F76" s="187">
        <v>3</v>
      </c>
      <c r="G76" s="187">
        <v>4</v>
      </c>
      <c r="H76" s="187">
        <v>5</v>
      </c>
      <c r="I76" s="187">
        <v>6</v>
      </c>
      <c r="J76" s="187">
        <v>7</v>
      </c>
      <c r="K76" s="187">
        <v>8</v>
      </c>
      <c r="L76" s="187">
        <v>9</v>
      </c>
      <c r="M76" s="187">
        <v>10</v>
      </c>
      <c r="N76" s="187">
        <v>11</v>
      </c>
      <c r="O76" s="187">
        <v>12</v>
      </c>
      <c r="P76" s="189">
        <v>12</v>
      </c>
      <c r="Q76" s="187">
        <v>1</v>
      </c>
      <c r="R76" s="187">
        <v>2</v>
      </c>
      <c r="S76" s="187">
        <v>3</v>
      </c>
      <c r="T76" s="187">
        <v>4</v>
      </c>
      <c r="U76" s="187">
        <v>5</v>
      </c>
      <c r="V76" s="187">
        <v>6</v>
      </c>
      <c r="W76" s="187">
        <v>7</v>
      </c>
      <c r="X76" s="187">
        <v>8</v>
      </c>
      <c r="Y76" s="187">
        <v>9</v>
      </c>
      <c r="Z76" s="187">
        <v>10</v>
      </c>
      <c r="AA76" s="187">
        <v>11</v>
      </c>
      <c r="AB76" s="189">
        <v>12</v>
      </c>
      <c r="AC76" s="189">
        <v>12</v>
      </c>
      <c r="AD76" s="187">
        <v>1</v>
      </c>
      <c r="AE76" s="187">
        <v>2</v>
      </c>
      <c r="AF76" s="187">
        <v>3</v>
      </c>
      <c r="AG76" s="187">
        <v>4</v>
      </c>
      <c r="AH76" s="187">
        <v>5</v>
      </c>
      <c r="AI76" s="187">
        <v>6</v>
      </c>
      <c r="AJ76" s="187">
        <v>7</v>
      </c>
      <c r="AK76" s="187">
        <v>8</v>
      </c>
      <c r="AL76" s="187">
        <v>9</v>
      </c>
      <c r="AM76" s="187">
        <v>10</v>
      </c>
      <c r="AN76" s="187">
        <v>11</v>
      </c>
      <c r="AO76" s="187">
        <v>12</v>
      </c>
      <c r="AP76" s="189">
        <v>12</v>
      </c>
      <c r="AQ76" s="187">
        <v>1</v>
      </c>
      <c r="AR76" s="187">
        <v>2</v>
      </c>
      <c r="AS76" s="187">
        <v>3</v>
      </c>
      <c r="AT76" s="187">
        <v>4</v>
      </c>
      <c r="AU76" s="187">
        <v>5</v>
      </c>
      <c r="AV76" s="187">
        <v>6</v>
      </c>
      <c r="AW76" s="187">
        <v>7</v>
      </c>
      <c r="AX76" s="187">
        <v>8</v>
      </c>
      <c r="AY76" s="187">
        <v>9</v>
      </c>
      <c r="AZ76" s="187">
        <v>10</v>
      </c>
      <c r="BA76" s="187">
        <v>11</v>
      </c>
      <c r="BB76" s="187">
        <v>12</v>
      </c>
      <c r="BC76" s="187">
        <v>1</v>
      </c>
      <c r="BD76" s="187">
        <v>2</v>
      </c>
      <c r="BE76" s="187">
        <v>3</v>
      </c>
      <c r="BF76" s="187">
        <v>4</v>
      </c>
      <c r="BG76" s="187">
        <v>5</v>
      </c>
      <c r="BH76" s="187">
        <v>6</v>
      </c>
      <c r="BI76" s="187">
        <v>7</v>
      </c>
      <c r="BJ76" s="187">
        <v>8</v>
      </c>
      <c r="BK76" s="187">
        <v>9</v>
      </c>
      <c r="BL76" s="187">
        <v>10</v>
      </c>
      <c r="BM76" s="187">
        <v>11</v>
      </c>
      <c r="BN76" s="187">
        <v>12</v>
      </c>
      <c r="BO76" s="187">
        <v>12</v>
      </c>
      <c r="BP76" s="187">
        <v>1</v>
      </c>
      <c r="BQ76" s="187">
        <v>2</v>
      </c>
      <c r="BR76" s="187">
        <v>3</v>
      </c>
      <c r="BS76" s="187">
        <v>4</v>
      </c>
      <c r="BT76" s="187">
        <v>5</v>
      </c>
      <c r="BU76" s="187">
        <v>6</v>
      </c>
      <c r="BV76" s="187">
        <v>7</v>
      </c>
      <c r="BW76" s="187">
        <v>8</v>
      </c>
      <c r="BX76" s="187">
        <v>9</v>
      </c>
      <c r="BY76" s="187">
        <v>10</v>
      </c>
      <c r="BZ76" s="187">
        <v>11</v>
      </c>
      <c r="CA76" s="187">
        <v>12</v>
      </c>
      <c r="CB76" s="187">
        <v>12</v>
      </c>
      <c r="CC76" s="187">
        <v>1</v>
      </c>
      <c r="CD76" s="187">
        <v>2</v>
      </c>
      <c r="CE76" s="187">
        <v>3</v>
      </c>
      <c r="CF76" s="187">
        <v>4</v>
      </c>
      <c r="CG76" s="187">
        <v>5</v>
      </c>
      <c r="CH76" s="187">
        <v>6</v>
      </c>
      <c r="CI76" s="187">
        <v>7</v>
      </c>
      <c r="CJ76" s="187">
        <v>8</v>
      </c>
      <c r="CK76" s="187">
        <v>9</v>
      </c>
      <c r="CL76" s="187">
        <v>10</v>
      </c>
      <c r="CM76" s="187">
        <v>11</v>
      </c>
      <c r="CN76" s="187">
        <v>12</v>
      </c>
      <c r="CO76" s="2">
        <v>12</v>
      </c>
      <c r="CP76" s="187">
        <v>1</v>
      </c>
      <c r="CQ76" s="187">
        <v>2</v>
      </c>
      <c r="CR76" s="187">
        <v>3</v>
      </c>
      <c r="CS76" s="187">
        <v>4</v>
      </c>
      <c r="CT76" s="187">
        <v>5</v>
      </c>
      <c r="CU76" s="187">
        <v>6</v>
      </c>
      <c r="CV76" s="187">
        <v>7</v>
      </c>
      <c r="CW76" s="187">
        <v>8</v>
      </c>
      <c r="CX76" s="187">
        <v>9</v>
      </c>
      <c r="CY76" s="187">
        <v>10</v>
      </c>
      <c r="CZ76" s="187">
        <v>11</v>
      </c>
      <c r="DA76" s="187">
        <v>12</v>
      </c>
      <c r="DB76" s="130">
        <v>12</v>
      </c>
      <c r="DC76" s="187">
        <v>1</v>
      </c>
      <c r="DD76" s="187">
        <v>2</v>
      </c>
      <c r="DE76" s="187">
        <v>3</v>
      </c>
      <c r="DF76" s="187">
        <v>4</v>
      </c>
      <c r="DG76" s="187">
        <v>5</v>
      </c>
      <c r="DH76" s="187">
        <v>6</v>
      </c>
      <c r="DI76" s="187">
        <v>7</v>
      </c>
      <c r="DJ76" s="187">
        <v>8</v>
      </c>
      <c r="DK76" s="130">
        <f>MAX(DC76:DJ76)</f>
        <v>8</v>
      </c>
      <c r="DL76" s="27"/>
    </row>
    <row r="77" spans="1:116" x14ac:dyDescent="0.25">
      <c r="A77" s="64" t="s">
        <v>23</v>
      </c>
      <c r="C77" s="190" t="s">
        <v>46</v>
      </c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90" t="s">
        <v>46</v>
      </c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C77" s="188"/>
      <c r="DD77" s="188"/>
      <c r="DE77" s="188"/>
      <c r="DF77" s="188"/>
      <c r="DG77" s="188"/>
      <c r="DH77" s="188"/>
      <c r="DI77" s="188"/>
      <c r="DJ77" s="188"/>
      <c r="DL77" s="27"/>
    </row>
    <row r="78" spans="1:116" x14ac:dyDescent="0.25">
      <c r="DL78" s="27"/>
    </row>
  </sheetData>
  <mergeCells count="1">
    <mergeCell ref="A1:DK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C4F-13BF-4D34-BBEA-4190ED5879DD}">
  <dimension ref="A1:DG4"/>
  <sheetViews>
    <sheetView workbookViewId="0">
      <selection activeCell="I1" sqref="I1"/>
    </sheetView>
  </sheetViews>
  <sheetFormatPr defaultRowHeight="13.2" x14ac:dyDescent="0.25"/>
  <cols>
    <col min="105" max="105" width="6.88671875" bestFit="1" customWidth="1"/>
  </cols>
  <sheetData>
    <row r="1" spans="1:111" s="46" customFormat="1" ht="15" customHeight="1" thickBot="1" x14ac:dyDescent="0.3">
      <c r="A1" s="134" t="s">
        <v>1</v>
      </c>
      <c r="B1" s="135">
        <v>42005</v>
      </c>
      <c r="C1" s="137">
        <v>42036</v>
      </c>
      <c r="D1" s="137">
        <v>42064</v>
      </c>
      <c r="E1" s="137">
        <v>42095</v>
      </c>
      <c r="F1" s="137">
        <v>42125</v>
      </c>
      <c r="G1" s="137">
        <v>42156</v>
      </c>
      <c r="H1" s="137">
        <v>42186</v>
      </c>
      <c r="I1" s="137">
        <v>42217</v>
      </c>
      <c r="J1" s="137">
        <v>42248</v>
      </c>
      <c r="K1" s="137">
        <v>42278</v>
      </c>
      <c r="L1" s="137">
        <v>42309</v>
      </c>
      <c r="M1" s="137">
        <v>42339</v>
      </c>
      <c r="N1" s="137">
        <v>42370</v>
      </c>
      <c r="O1" s="137">
        <v>42401</v>
      </c>
      <c r="P1" s="137">
        <v>42430</v>
      </c>
      <c r="Q1" s="137">
        <v>42461</v>
      </c>
      <c r="R1" s="137">
        <v>42491</v>
      </c>
      <c r="S1" s="137">
        <v>42522</v>
      </c>
      <c r="T1" s="137">
        <v>42552</v>
      </c>
      <c r="U1" s="137">
        <v>42583</v>
      </c>
      <c r="V1" s="137">
        <v>42614</v>
      </c>
      <c r="W1" s="137">
        <v>42644</v>
      </c>
      <c r="X1" s="137">
        <v>42675</v>
      </c>
      <c r="Y1" s="137">
        <v>42705</v>
      </c>
      <c r="Z1" s="137">
        <v>42736</v>
      </c>
      <c r="AA1" s="137">
        <v>42767</v>
      </c>
      <c r="AB1" s="137">
        <v>42795</v>
      </c>
      <c r="AC1" s="137">
        <v>42826</v>
      </c>
      <c r="AD1" s="137">
        <v>42856</v>
      </c>
      <c r="AE1" s="137">
        <v>42887</v>
      </c>
      <c r="AF1" s="137">
        <v>42917</v>
      </c>
      <c r="AG1" s="137">
        <v>42948</v>
      </c>
      <c r="AH1" s="137">
        <v>42979</v>
      </c>
      <c r="AI1" s="137">
        <v>43009</v>
      </c>
      <c r="AJ1" s="137">
        <v>43040</v>
      </c>
      <c r="AK1" s="137">
        <v>43070</v>
      </c>
      <c r="AL1" s="137">
        <v>43101</v>
      </c>
      <c r="AM1" s="137">
        <v>43132</v>
      </c>
      <c r="AN1" s="137">
        <v>43160</v>
      </c>
      <c r="AO1" s="137">
        <v>43191</v>
      </c>
      <c r="AP1" s="137">
        <v>43221</v>
      </c>
      <c r="AQ1" s="137">
        <v>43252</v>
      </c>
      <c r="AR1" s="137">
        <v>43282</v>
      </c>
      <c r="AS1" s="137">
        <v>43313</v>
      </c>
      <c r="AT1" s="137">
        <v>43344</v>
      </c>
      <c r="AU1" s="137">
        <v>43374</v>
      </c>
      <c r="AV1" s="137">
        <v>43405</v>
      </c>
      <c r="AW1" s="137">
        <v>43435</v>
      </c>
      <c r="AX1" s="137">
        <v>43466</v>
      </c>
      <c r="AY1" s="137">
        <v>43497</v>
      </c>
      <c r="AZ1" s="137">
        <v>43525</v>
      </c>
      <c r="BA1" s="137">
        <v>43556</v>
      </c>
      <c r="BB1" s="137">
        <v>43586</v>
      </c>
      <c r="BC1" s="137">
        <v>43617</v>
      </c>
      <c r="BD1" s="137">
        <v>43647</v>
      </c>
      <c r="BE1" s="137">
        <v>43678</v>
      </c>
      <c r="BF1" s="137">
        <v>43709</v>
      </c>
      <c r="BG1" s="137">
        <v>43739</v>
      </c>
      <c r="BH1" s="137">
        <v>43770</v>
      </c>
      <c r="BI1" s="137">
        <v>43800</v>
      </c>
      <c r="BJ1" s="137">
        <v>43831</v>
      </c>
      <c r="BK1" s="137">
        <v>43862</v>
      </c>
      <c r="BL1" s="137">
        <v>43891</v>
      </c>
      <c r="BM1" s="137">
        <v>43922</v>
      </c>
      <c r="BN1" s="137">
        <v>43952</v>
      </c>
      <c r="BO1" s="137">
        <v>43983</v>
      </c>
      <c r="BP1" s="137">
        <v>44013</v>
      </c>
      <c r="BQ1" s="137">
        <v>44044</v>
      </c>
      <c r="BR1" s="137">
        <v>44075</v>
      </c>
      <c r="BS1" s="137">
        <v>44105</v>
      </c>
      <c r="BT1" s="137">
        <v>44136</v>
      </c>
      <c r="BU1" s="137">
        <v>44166</v>
      </c>
      <c r="BV1" s="137">
        <v>44197</v>
      </c>
      <c r="BW1" s="137">
        <v>44228</v>
      </c>
      <c r="BX1" s="137">
        <v>44256</v>
      </c>
      <c r="BY1" s="137">
        <v>44287</v>
      </c>
      <c r="BZ1" s="137">
        <v>44317</v>
      </c>
      <c r="CA1" s="137">
        <v>44348</v>
      </c>
      <c r="CB1" s="137">
        <v>44378</v>
      </c>
      <c r="CC1" s="137">
        <v>44409</v>
      </c>
      <c r="CD1" s="137">
        <v>44440</v>
      </c>
      <c r="CE1" s="137">
        <v>44470</v>
      </c>
      <c r="CF1" s="137">
        <v>44501</v>
      </c>
      <c r="CG1" s="137">
        <v>44531</v>
      </c>
      <c r="CH1" s="137">
        <v>44562</v>
      </c>
      <c r="CI1" s="137">
        <v>44593</v>
      </c>
      <c r="CJ1" s="137">
        <v>44621</v>
      </c>
      <c r="CK1" s="137">
        <v>44652</v>
      </c>
      <c r="CL1" s="137">
        <v>44682</v>
      </c>
      <c r="CM1" s="137">
        <v>44713</v>
      </c>
      <c r="CN1" s="137">
        <v>44743</v>
      </c>
      <c r="CO1" s="137">
        <v>44774</v>
      </c>
      <c r="CP1" s="137">
        <v>44805</v>
      </c>
      <c r="CQ1" s="137">
        <v>44835</v>
      </c>
      <c r="CR1" s="137">
        <v>44866</v>
      </c>
      <c r="CS1" s="137">
        <v>44896</v>
      </c>
      <c r="CT1" s="137">
        <v>44927</v>
      </c>
      <c r="CU1" s="137">
        <v>44958</v>
      </c>
      <c r="CV1" s="137">
        <v>44986</v>
      </c>
      <c r="CW1" s="137">
        <v>45017</v>
      </c>
      <c r="CX1" s="137">
        <v>45047</v>
      </c>
      <c r="CY1" s="137">
        <v>45078</v>
      </c>
      <c r="CZ1" s="137">
        <v>45108</v>
      </c>
      <c r="DA1" s="137">
        <v>45139</v>
      </c>
      <c r="DB1" s="29"/>
      <c r="DC1" s="29"/>
      <c r="DD1" s="29"/>
      <c r="DE1" s="29"/>
      <c r="DF1" s="29"/>
      <c r="DG1" s="29"/>
    </row>
    <row r="2" spans="1:111" s="7" customFormat="1" ht="15" customHeight="1" x14ac:dyDescent="0.25">
      <c r="A2" s="76" t="s">
        <v>2</v>
      </c>
      <c r="B2" s="20">
        <v>5.9844711178500711</v>
      </c>
      <c r="C2" s="55">
        <v>5.8877145883942186</v>
      </c>
      <c r="D2" s="55">
        <v>6.1153832997928497</v>
      </c>
      <c r="E2" s="55">
        <v>6.040688336303722</v>
      </c>
      <c r="F2" s="55">
        <v>6.1285247216591454</v>
      </c>
      <c r="G2" s="55">
        <v>6.1913322716896824</v>
      </c>
      <c r="H2" s="55">
        <v>5.8919630187412864</v>
      </c>
      <c r="I2" s="55">
        <v>5.3871973650063572</v>
      </c>
      <c r="J2" s="55">
        <v>5.7624348453915131</v>
      </c>
      <c r="K2" s="55">
        <v>5.2236713678542976</v>
      </c>
      <c r="L2" s="55">
        <v>5.7223344055996428</v>
      </c>
      <c r="M2" s="55">
        <v>5.6022647956389449</v>
      </c>
      <c r="N2" s="55">
        <v>5.2157266982807302</v>
      </c>
      <c r="O2" s="55">
        <v>5.2786880417473494</v>
      </c>
      <c r="P2" s="55">
        <v>5.177141128020911</v>
      </c>
      <c r="Q2" s="55">
        <v>5.2927227660431004</v>
      </c>
      <c r="R2" s="55">
        <v>5.4681642093983696</v>
      </c>
      <c r="S2" s="55">
        <v>5.6964807601221796</v>
      </c>
      <c r="T2" s="55">
        <v>5.4558383901057503</v>
      </c>
      <c r="U2" s="55">
        <v>5.5247056122942109</v>
      </c>
      <c r="V2" s="55">
        <v>5.3520613179999597</v>
      </c>
      <c r="W2" s="55">
        <v>5.2968269704973689</v>
      </c>
      <c r="X2" s="55">
        <v>5.7378129612986735</v>
      </c>
      <c r="Y2" s="55">
        <v>5.299255445812463</v>
      </c>
      <c r="Z2" s="55">
        <v>5.8620298545896645</v>
      </c>
      <c r="AA2" s="55">
        <v>5.5233204027353748</v>
      </c>
      <c r="AB2" s="55">
        <v>5.7539986697270038</v>
      </c>
      <c r="AC2" s="55">
        <v>5.5812103158356354</v>
      </c>
      <c r="AD2" s="55">
        <v>5.6583769612683446</v>
      </c>
      <c r="AE2" s="55">
        <v>5.9005083796000504</v>
      </c>
      <c r="AF2" s="55">
        <v>5.8083548783068313</v>
      </c>
      <c r="AG2" s="55">
        <v>5.4993925220287201</v>
      </c>
      <c r="AH2" s="55">
        <v>6.2798313517935629</v>
      </c>
      <c r="AI2" s="55">
        <v>6.0410949195549808</v>
      </c>
      <c r="AJ2" s="55">
        <v>6.3196874780389543</v>
      </c>
      <c r="AK2" s="55">
        <v>6.236108639808597</v>
      </c>
      <c r="AL2" s="55">
        <v>6.6270420603009237</v>
      </c>
      <c r="AM2" s="55">
        <v>6.686128456068487</v>
      </c>
      <c r="AN2" s="55">
        <v>7.7070418486532413</v>
      </c>
      <c r="AO2" s="55">
        <v>7.5112304319457781</v>
      </c>
      <c r="AP2" s="55">
        <v>7.5205872577910258</v>
      </c>
      <c r="AQ2" s="55">
        <v>7.7733244452758363</v>
      </c>
      <c r="AR2" s="55">
        <v>7.6966388863771122</v>
      </c>
      <c r="AS2" s="55">
        <v>6.5725288997772902</v>
      </c>
      <c r="AT2" s="55">
        <v>6.7005063142371455</v>
      </c>
      <c r="AU2" s="55">
        <v>6.8815658799164643</v>
      </c>
      <c r="AV2" s="55">
        <v>6.8867898365996494</v>
      </c>
      <c r="AW2" s="55">
        <v>6.7717332808771928</v>
      </c>
      <c r="AX2" s="55">
        <v>6.3850013670052341</v>
      </c>
      <c r="AY2" s="55">
        <v>6.4567285845473776</v>
      </c>
      <c r="AZ2" s="55">
        <v>6.5826139915901791</v>
      </c>
      <c r="BA2" s="55">
        <v>6.8283169415784624</v>
      </c>
      <c r="BB2" s="55">
        <v>6.9208765472627647</v>
      </c>
      <c r="BC2" s="55">
        <v>6.7101137151843027</v>
      </c>
      <c r="BD2" s="55">
        <v>6.6217644465546783</v>
      </c>
      <c r="BE2" s="55">
        <v>5.9157606469332578</v>
      </c>
      <c r="BF2" s="55">
        <v>6.0244983948635635</v>
      </c>
      <c r="BG2" s="55">
        <v>5.7978129463659833</v>
      </c>
      <c r="BH2" s="55">
        <v>5.6195565946557178</v>
      </c>
      <c r="BI2" s="55">
        <v>5.3955997054992935</v>
      </c>
      <c r="BJ2" s="55">
        <v>5.5731095362492153</v>
      </c>
      <c r="BK2" s="55">
        <v>5.3479695416634305</v>
      </c>
      <c r="BL2" s="55">
        <v>5.4702271304783503</v>
      </c>
      <c r="BM2" s="55">
        <v>5.1422818580763021</v>
      </c>
      <c r="BN2" s="55">
        <v>5.0747705124204838</v>
      </c>
      <c r="BO2" s="55">
        <v>5.127498754543061</v>
      </c>
      <c r="BP2" s="55">
        <v>5.6141777639945243</v>
      </c>
      <c r="BQ2" s="55">
        <v>5.7068300103531211</v>
      </c>
      <c r="BR2" s="55">
        <v>6.2134791089210548</v>
      </c>
      <c r="BS2" s="55">
        <v>6.3074145687343695</v>
      </c>
      <c r="BT2" s="55">
        <v>6.4926911495860908</v>
      </c>
      <c r="BU2" s="55">
        <v>6.3627517963867621</v>
      </c>
      <c r="BV2" s="55">
        <v>6.255403890633028</v>
      </c>
      <c r="BW2" s="55">
        <v>6.6959720349626091</v>
      </c>
      <c r="BX2" s="55">
        <v>7.541710451743926</v>
      </c>
      <c r="BY2" s="55">
        <v>7.490299783322742</v>
      </c>
      <c r="BZ2" s="55">
        <v>7.4965605738321228</v>
      </c>
      <c r="CA2" s="55">
        <v>7.4489417565160112</v>
      </c>
      <c r="CB2" s="55">
        <v>8.1515269172103952</v>
      </c>
      <c r="CC2" s="55">
        <v>7.894012778666994</v>
      </c>
      <c r="CD2" s="55">
        <v>7.721566202044035</v>
      </c>
      <c r="CE2" s="55">
        <v>8.1624535172389621</v>
      </c>
      <c r="CF2" s="55">
        <v>7.8677823757151835</v>
      </c>
      <c r="CG2" s="55">
        <v>7.8364675954466305</v>
      </c>
      <c r="CH2" s="55">
        <v>8.4954787816646125</v>
      </c>
      <c r="CI2" s="55">
        <v>8.4750073611753951</v>
      </c>
      <c r="CJ2" s="55">
        <v>8.6883325722150939</v>
      </c>
      <c r="CK2" s="55">
        <v>9.3165224352471903</v>
      </c>
      <c r="CL2" s="55">
        <v>9.2082246706488604</v>
      </c>
      <c r="CM2" s="55">
        <v>8.4053004703142342</v>
      </c>
      <c r="CN2" s="55">
        <v>8.3002086128846013</v>
      </c>
      <c r="CO2" s="55">
        <v>7.8069094348316099</v>
      </c>
      <c r="CP2" s="55">
        <v>7.3010328947818097</v>
      </c>
      <c r="CQ2" s="55">
        <v>7.1935689168098813</v>
      </c>
      <c r="CR2" s="55">
        <v>7.0284913535389499</v>
      </c>
      <c r="CS2" s="55">
        <v>6.5905490415393588</v>
      </c>
      <c r="CT2" s="55">
        <v>6.8390310824345404</v>
      </c>
      <c r="CU2" s="55">
        <v>6.8176850157621631</v>
      </c>
      <c r="CV2" s="55">
        <v>6.4004108823273436</v>
      </c>
      <c r="CW2" s="55">
        <v>6.6068367288237271</v>
      </c>
      <c r="CX2" s="55">
        <v>6.0903720382851585</v>
      </c>
      <c r="CY2" s="55">
        <v>5.7622430201536279</v>
      </c>
      <c r="CZ2" s="55">
        <v>5.6718000004338407</v>
      </c>
      <c r="DA2" s="55">
        <v>5.8763409982441388</v>
      </c>
    </row>
    <row r="3" spans="1:111" s="7" customFormat="1" ht="15" customHeight="1" x14ac:dyDescent="0.25">
      <c r="A3" s="77" t="s">
        <v>4</v>
      </c>
      <c r="B3" s="9">
        <v>6.0493149746045987</v>
      </c>
      <c r="C3" s="56">
        <v>5.7134023884898566</v>
      </c>
      <c r="D3" s="56">
        <v>5.9847370347002053</v>
      </c>
      <c r="E3" s="56">
        <v>6.0647824498724976</v>
      </c>
      <c r="F3" s="56">
        <v>6.1223712615407742</v>
      </c>
      <c r="G3" s="56">
        <v>6.5672025600198918</v>
      </c>
      <c r="H3" s="56">
        <v>6.6031557387545332</v>
      </c>
      <c r="I3" s="56">
        <v>6.0400919111959794</v>
      </c>
      <c r="J3" s="56">
        <v>5.8727929672418515</v>
      </c>
      <c r="K3" s="56">
        <v>5.6082392366752005</v>
      </c>
      <c r="L3" s="56">
        <v>5.9139443546862616</v>
      </c>
      <c r="M3" s="56">
        <v>5.585539940933189</v>
      </c>
      <c r="N3" s="56">
        <v>5.6712826906537579</v>
      </c>
      <c r="O3" s="56">
        <v>5.2561460239481033</v>
      </c>
      <c r="P3" s="56">
        <v>5.3500561692567343</v>
      </c>
      <c r="Q3" s="56">
        <v>5.453592228550189</v>
      </c>
      <c r="R3" s="56">
        <v>5.6621609760132667</v>
      </c>
      <c r="S3" s="56">
        <v>6.0580649873367438</v>
      </c>
      <c r="T3" s="56">
        <v>5.8846108252881582</v>
      </c>
      <c r="U3" s="56">
        <v>5.6161307329744128</v>
      </c>
      <c r="V3" s="56">
        <v>5.5116917124414684</v>
      </c>
      <c r="W3" s="56">
        <v>5.7116670793022424</v>
      </c>
      <c r="X3" s="56">
        <v>5.5343712499550204</v>
      </c>
      <c r="Y3" s="56">
        <v>5.7428790702512442</v>
      </c>
      <c r="Z3" s="56">
        <v>5.5631126986936188</v>
      </c>
      <c r="AA3" s="56">
        <v>5.3639198401795571</v>
      </c>
      <c r="AB3" s="56">
        <v>5.5523395761872241</v>
      </c>
      <c r="AC3" s="56">
        <v>5.4947563893054294</v>
      </c>
      <c r="AD3" s="56">
        <v>5.7615661599507035</v>
      </c>
      <c r="AE3" s="56">
        <v>5.960552330009147</v>
      </c>
      <c r="AF3" s="56">
        <v>5.8074877876577409</v>
      </c>
      <c r="AG3" s="56">
        <v>5.4727197983708713</v>
      </c>
      <c r="AH3" s="56">
        <v>6.0360438102885379</v>
      </c>
      <c r="AI3" s="56">
        <v>6.09073190542808</v>
      </c>
      <c r="AJ3" s="56">
        <v>5.863827973201146</v>
      </c>
      <c r="AK3" s="56">
        <v>6.0782219720892785</v>
      </c>
      <c r="AL3" s="56">
        <v>6.1201399012188258</v>
      </c>
      <c r="AM3" s="56">
        <v>6.0759451659078971</v>
      </c>
      <c r="AN3" s="56">
        <v>6.951430442870107</v>
      </c>
      <c r="AO3" s="56">
        <v>6.983116035837984</v>
      </c>
      <c r="AP3" s="56">
        <v>6.9803130012743377</v>
      </c>
      <c r="AQ3" s="56">
        <v>7.2396238444611809</v>
      </c>
      <c r="AR3" s="56">
        <v>7.1705475134552579</v>
      </c>
      <c r="AS3" s="56">
        <v>6.5894604535816139</v>
      </c>
      <c r="AT3" s="56">
        <v>6.1018327101086864</v>
      </c>
      <c r="AU3" s="56">
        <v>6.4322311530603358</v>
      </c>
      <c r="AV3" s="56">
        <v>6.5373391742464717</v>
      </c>
      <c r="AW3" s="56">
        <v>6.2357747734366979</v>
      </c>
      <c r="AX3" s="56">
        <v>6.0943423099942535</v>
      </c>
      <c r="AY3" s="56">
        <v>6.177677238560717</v>
      </c>
      <c r="AZ3" s="56">
        <v>6.5458098523012183</v>
      </c>
      <c r="BA3" s="56">
        <v>6.5619142150425773</v>
      </c>
      <c r="BB3" s="56">
        <v>6.556521727379236</v>
      </c>
      <c r="BC3" s="56">
        <v>6.7067144134855869</v>
      </c>
      <c r="BD3" s="56">
        <v>6.60663065065763</v>
      </c>
      <c r="BE3" s="56">
        <v>6.1291395073172676</v>
      </c>
      <c r="BF3" s="56">
        <v>6.3173310010741464</v>
      </c>
      <c r="BG3" s="56">
        <v>6.0748338909342854</v>
      </c>
      <c r="BH3" s="56">
        <v>5.9935529242107393</v>
      </c>
      <c r="BI3" s="56">
        <v>6.3552523427476899</v>
      </c>
      <c r="BJ3" s="56">
        <v>6.1226349091754857</v>
      </c>
      <c r="BK3" s="56">
        <v>5.7888280726130255</v>
      </c>
      <c r="BL3" s="56">
        <v>6.3297448856912801</v>
      </c>
      <c r="BM3" s="56">
        <v>6.4976237163674071</v>
      </c>
      <c r="BN3" s="56">
        <v>6.1662923063691792</v>
      </c>
      <c r="BO3" s="56">
        <v>6.3179390687194497</v>
      </c>
      <c r="BP3" s="56">
        <v>6.6027457485788084</v>
      </c>
      <c r="BQ3" s="56">
        <v>7.7402318833021848</v>
      </c>
      <c r="BR3" s="56">
        <v>7.2099993611756394</v>
      </c>
      <c r="BS3" s="56">
        <v>7.7773773892347107</v>
      </c>
      <c r="BT3" s="56">
        <v>7.7897522556181222</v>
      </c>
      <c r="BU3" s="56">
        <v>7.5832381267749742</v>
      </c>
      <c r="BV3" s="56">
        <v>7.3020621916763782</v>
      </c>
      <c r="BW3" s="56">
        <v>7.7399534706332762</v>
      </c>
      <c r="BX3" s="56">
        <v>8.0343383787297089</v>
      </c>
      <c r="BY3" s="56">
        <v>8.6144472382463597</v>
      </c>
      <c r="BZ3" s="56">
        <v>8.8977986706189967</v>
      </c>
      <c r="CA3" s="56">
        <v>9.3515548993525783</v>
      </c>
      <c r="CB3" s="56">
        <v>9.8359545163884956</v>
      </c>
      <c r="CC3" s="56">
        <v>9.3698512846517055</v>
      </c>
      <c r="CD3" s="56">
        <v>9.0613077002287543</v>
      </c>
      <c r="CE3" s="56">
        <v>9.2722171344933333</v>
      </c>
      <c r="CF3" s="56">
        <v>9.474482704782849</v>
      </c>
      <c r="CG3" s="56">
        <v>9.3350799631965238</v>
      </c>
      <c r="CH3" s="56">
        <v>9.0719239416121216</v>
      </c>
      <c r="CI3" s="56">
        <v>9.8195322407349277</v>
      </c>
      <c r="CJ3" s="56">
        <v>9.914790552531981</v>
      </c>
      <c r="CK3" s="56">
        <v>10.592611483245088</v>
      </c>
      <c r="CL3" s="56">
        <v>9.999879068287159</v>
      </c>
      <c r="CM3" s="56">
        <v>10.202697643169186</v>
      </c>
      <c r="CN3" s="56">
        <v>10.402749563717252</v>
      </c>
      <c r="CO3" s="56">
        <v>9.5194340678320444</v>
      </c>
      <c r="CP3" s="56">
        <v>8.9294888352786739</v>
      </c>
      <c r="CQ3" s="56">
        <v>9.0285321053214567</v>
      </c>
      <c r="CR3" s="56">
        <v>8.5343476656980535</v>
      </c>
      <c r="CS3" s="56">
        <v>8.8145932437395516</v>
      </c>
      <c r="CT3" s="56">
        <v>8.4378155273516704</v>
      </c>
      <c r="CU3" s="56">
        <v>8.161376371531615</v>
      </c>
      <c r="CV3" s="56">
        <v>7.554959080080641</v>
      </c>
      <c r="CW3" s="56">
        <v>7.7297151968107647</v>
      </c>
      <c r="CX3" s="56">
        <v>7.6703530556508124</v>
      </c>
      <c r="CY3" s="56">
        <v>7.7526556215232478</v>
      </c>
      <c r="CZ3" s="56">
        <v>7.338632313861142</v>
      </c>
      <c r="DA3" s="56">
        <v>7.3825299822469672</v>
      </c>
    </row>
    <row r="4" spans="1:111" s="7" customFormat="1" ht="15" customHeight="1" x14ac:dyDescent="0.25">
      <c r="A4" s="78" t="s">
        <v>14</v>
      </c>
      <c r="B4" s="21">
        <v>5.2820410031760163</v>
      </c>
      <c r="C4" s="57">
        <v>6.2580892961114643</v>
      </c>
      <c r="D4" s="57">
        <v>5.4981497915192428</v>
      </c>
      <c r="E4" s="57">
        <v>5.5293897043493914</v>
      </c>
      <c r="F4" s="57">
        <v>5.1693249695975281</v>
      </c>
      <c r="G4" s="57">
        <v>5.7249565185730811</v>
      </c>
      <c r="H4" s="57">
        <v>5.4322460373125585</v>
      </c>
      <c r="I4" s="57">
        <v>5.2361477103861089</v>
      </c>
      <c r="J4" s="57">
        <v>4.8631093197262159</v>
      </c>
      <c r="K4" s="57">
        <v>5.5169755890259937</v>
      </c>
      <c r="L4" s="57">
        <v>5.6040237388078378</v>
      </c>
      <c r="M4" s="57">
        <v>5.7899000183055049</v>
      </c>
      <c r="N4" s="57">
        <v>4.8141316702530652</v>
      </c>
      <c r="O4" s="57">
        <v>5.2447781656732202</v>
      </c>
      <c r="P4" s="57">
        <v>5.3371837867664462</v>
      </c>
      <c r="Q4" s="57">
        <v>5.5738910057598581</v>
      </c>
      <c r="R4" s="57">
        <v>5.0735221807692934</v>
      </c>
      <c r="S4" s="57">
        <v>4.8220971239298942</v>
      </c>
      <c r="T4" s="57">
        <v>4.8939883619662696</v>
      </c>
      <c r="U4" s="57">
        <v>4.95456995752164</v>
      </c>
      <c r="V4" s="57">
        <v>5.0536021543204743</v>
      </c>
      <c r="W4" s="57">
        <v>5.265762748898009</v>
      </c>
      <c r="X4" s="57">
        <v>5.6528112318171253</v>
      </c>
      <c r="Y4" s="57">
        <v>5.5482565178484151</v>
      </c>
      <c r="Z4" s="57">
        <v>5.1772716618588124</v>
      </c>
      <c r="AA4" s="57">
        <v>5.4158854006128649</v>
      </c>
      <c r="AB4" s="57">
        <v>5.3957368109570512</v>
      </c>
      <c r="AC4" s="57">
        <v>4.9599888909690764</v>
      </c>
      <c r="AD4" s="57">
        <v>5.637081870264276</v>
      </c>
      <c r="AE4" s="57">
        <v>5.7460176994877834</v>
      </c>
      <c r="AF4" s="57">
        <v>5.2420274148273274</v>
      </c>
      <c r="AG4" s="57">
        <v>6.0434964703270309</v>
      </c>
      <c r="AH4" s="57">
        <v>5.9861661902886469</v>
      </c>
      <c r="AI4" s="57">
        <v>5.3623042050150707</v>
      </c>
      <c r="AJ4" s="57">
        <v>5.8342020017570517</v>
      </c>
      <c r="AK4" s="57">
        <v>6.0153022663610907</v>
      </c>
      <c r="AL4" s="57">
        <v>6.5718115533611652</v>
      </c>
      <c r="AM4" s="57">
        <v>6.0519394289658779</v>
      </c>
      <c r="AN4" s="57">
        <v>6.6625734079636363</v>
      </c>
      <c r="AO4" s="57">
        <v>7.8103603309073577</v>
      </c>
      <c r="AP4" s="57">
        <v>6.8690908405735582</v>
      </c>
      <c r="AQ4" s="57">
        <v>7.3954528975091565</v>
      </c>
      <c r="AR4" s="57">
        <v>6.9916176693905836</v>
      </c>
      <c r="AS4" s="57">
        <v>6.8030222750950733</v>
      </c>
      <c r="AT4" s="57">
        <v>7.5232281706882533</v>
      </c>
      <c r="AU4" s="57">
        <v>7.1675405629421052</v>
      </c>
      <c r="AV4" s="57">
        <v>6.8305821631299404</v>
      </c>
      <c r="AW4" s="57">
        <v>6.7411773818959446</v>
      </c>
      <c r="AX4" s="57">
        <v>6.1304595457757642</v>
      </c>
      <c r="AY4" s="57">
        <v>6.4739051593879857</v>
      </c>
      <c r="AZ4" s="57">
        <v>7.1075751835707424</v>
      </c>
      <c r="BA4" s="57">
        <v>7.5028740800340774</v>
      </c>
      <c r="BB4" s="57">
        <v>7.3461846012704113</v>
      </c>
      <c r="BC4" s="57">
        <v>6.9357391974209408</v>
      </c>
      <c r="BD4" s="57">
        <v>5.9927490743867571</v>
      </c>
      <c r="BE4" s="57">
        <v>6.3528982363111899</v>
      </c>
      <c r="BF4" s="57">
        <v>6.098168160279867</v>
      </c>
      <c r="BG4" s="57">
        <v>4.8114936737495304</v>
      </c>
      <c r="BH4" s="57">
        <v>5.7596172855730714</v>
      </c>
      <c r="BI4" s="57">
        <v>6.5543221511691359</v>
      </c>
      <c r="BJ4" s="57">
        <v>6.0087889501684932</v>
      </c>
      <c r="BK4" s="57">
        <v>5.8011542030248266</v>
      </c>
      <c r="BL4" s="57">
        <v>6.4261223303026682</v>
      </c>
      <c r="BM4" s="57">
        <v>5.8657466883546237</v>
      </c>
      <c r="BN4" s="57">
        <v>5.9426585057049319</v>
      </c>
      <c r="BO4" s="57">
        <v>6.7615901341542299</v>
      </c>
      <c r="BP4" s="57">
        <v>6.2075234572485396</v>
      </c>
      <c r="BQ4" s="57">
        <v>7.4582229086032781</v>
      </c>
      <c r="BR4" s="57">
        <v>6.8416378902470889</v>
      </c>
      <c r="BS4" s="57">
        <v>7.2001536825883186</v>
      </c>
      <c r="BT4" s="57">
        <v>7.9902240928807711</v>
      </c>
      <c r="BU4" s="57">
        <v>7.3859375824355364</v>
      </c>
      <c r="BV4" s="57">
        <v>7.8154396272167439</v>
      </c>
      <c r="BW4" s="57">
        <v>7.044967460525883</v>
      </c>
      <c r="BX4" s="57">
        <v>7.675832177199446</v>
      </c>
      <c r="BY4" s="57">
        <v>8.4760162570551287</v>
      </c>
      <c r="BZ4" s="57">
        <v>8.7961808186462207</v>
      </c>
      <c r="CA4" s="57">
        <v>8.6603221377456379</v>
      </c>
      <c r="CB4" s="57">
        <v>9.8568527790549041</v>
      </c>
      <c r="CC4" s="57">
        <v>9.5040368359048486</v>
      </c>
      <c r="CD4" s="57">
        <v>10.154868410121548</v>
      </c>
      <c r="CE4" s="57">
        <v>9.5278694204324523</v>
      </c>
      <c r="CF4" s="57">
        <v>9.542912267586436</v>
      </c>
      <c r="CG4" s="57">
        <v>11.303530040004329</v>
      </c>
      <c r="CH4" s="57">
        <v>9.5590778955472722</v>
      </c>
      <c r="CI4" s="57">
        <v>10.971477955904639</v>
      </c>
      <c r="CJ4" s="57">
        <v>10.927456504140503</v>
      </c>
      <c r="CK4" s="57">
        <v>11.246101110783634</v>
      </c>
      <c r="CL4" s="57">
        <v>11.091864837265545</v>
      </c>
      <c r="CM4" s="57">
        <v>11.124928395359936</v>
      </c>
      <c r="CN4" s="57">
        <v>10.25411464157107</v>
      </c>
      <c r="CO4" s="57">
        <v>10.124098603894991</v>
      </c>
      <c r="CP4" s="57">
        <v>9.5004628415972228</v>
      </c>
      <c r="CQ4" s="57">
        <v>9.8556453825575989</v>
      </c>
      <c r="CR4" s="57">
        <v>9.41339731124949</v>
      </c>
      <c r="CS4" s="57">
        <v>8.1926868540038491</v>
      </c>
      <c r="CT4" s="57">
        <v>9.82807283722601</v>
      </c>
      <c r="CU4" s="57">
        <v>7.6281235681664432</v>
      </c>
      <c r="CV4" s="57">
        <v>8.4932521372460048</v>
      </c>
      <c r="CW4" s="57">
        <v>7.2604166586892473</v>
      </c>
      <c r="CX4" s="57">
        <v>7.778924852668581</v>
      </c>
      <c r="CY4" s="57">
        <v>7.1388041893145964</v>
      </c>
      <c r="CZ4" s="57">
        <v>7.2754071929929802</v>
      </c>
      <c r="DA4" s="57">
        <v>7.016629984925923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77F8-87E2-4191-8D85-CF3CAF5ED98C}">
  <dimension ref="A1:DG4"/>
  <sheetViews>
    <sheetView workbookViewId="0">
      <selection activeCell="H1" sqref="H1"/>
    </sheetView>
  </sheetViews>
  <sheetFormatPr defaultRowHeight="13.2" x14ac:dyDescent="0.25"/>
  <cols>
    <col min="1" max="1" width="7.6640625" bestFit="1" customWidth="1"/>
    <col min="2" max="2" width="12.6640625" bestFit="1" customWidth="1"/>
    <col min="3" max="3" width="11.21875" bestFit="1" customWidth="1"/>
    <col min="4" max="5" width="12.6640625" bestFit="1" customWidth="1"/>
    <col min="6" max="6" width="11.21875" bestFit="1" customWidth="1"/>
    <col min="7" max="8" width="12.6640625" bestFit="1" customWidth="1"/>
    <col min="9" max="16" width="11.21875" bestFit="1" customWidth="1"/>
    <col min="17" max="18" width="12.6640625" bestFit="1" customWidth="1"/>
    <col min="19" max="20" width="11.21875" bestFit="1" customWidth="1"/>
    <col min="21" max="22" width="12.6640625" bestFit="1" customWidth="1"/>
    <col min="23" max="27" width="11.21875" bestFit="1" customWidth="1"/>
    <col min="28" max="28" width="12.6640625" bestFit="1" customWidth="1"/>
    <col min="29" max="33" width="11.21875" bestFit="1" customWidth="1"/>
    <col min="34" max="35" width="12.6640625" bestFit="1" customWidth="1"/>
    <col min="36" max="37" width="11.21875" bestFit="1" customWidth="1"/>
    <col min="38" max="38" width="12.6640625" bestFit="1" customWidth="1"/>
    <col min="39" max="39" width="11.21875" bestFit="1" customWidth="1"/>
    <col min="40" max="47" width="12.6640625" bestFit="1" customWidth="1"/>
    <col min="48" max="49" width="11.21875" bestFit="1" customWidth="1"/>
    <col min="50" max="56" width="12.6640625" bestFit="1" customWidth="1"/>
    <col min="57" max="57" width="11.21875" bestFit="1" customWidth="1"/>
    <col min="58" max="59" width="12.6640625" bestFit="1" customWidth="1"/>
    <col min="60" max="61" width="11.21875" bestFit="1" customWidth="1"/>
    <col min="62" max="65" width="12.6640625" bestFit="1" customWidth="1"/>
    <col min="66" max="67" width="11.21875" bestFit="1" customWidth="1"/>
    <col min="68" max="105" width="12.6640625" bestFit="1" customWidth="1"/>
  </cols>
  <sheetData>
    <row r="1" spans="1:111" s="46" customFormat="1" ht="15" customHeight="1" thickBot="1" x14ac:dyDescent="0.3">
      <c r="A1" s="134" t="s">
        <v>1</v>
      </c>
      <c r="B1" s="135">
        <v>42005</v>
      </c>
      <c r="C1" s="135">
        <v>42036</v>
      </c>
      <c r="D1" s="135">
        <v>42064</v>
      </c>
      <c r="E1" s="135">
        <v>42095</v>
      </c>
      <c r="F1" s="135">
        <v>42125</v>
      </c>
      <c r="G1" s="135">
        <v>42156</v>
      </c>
      <c r="H1" s="135">
        <v>42186</v>
      </c>
      <c r="I1" s="135">
        <v>42217</v>
      </c>
      <c r="J1" s="135">
        <v>42248</v>
      </c>
      <c r="K1" s="135">
        <v>42278</v>
      </c>
      <c r="L1" s="135">
        <v>42309</v>
      </c>
      <c r="M1" s="135">
        <v>42339</v>
      </c>
      <c r="N1" s="135">
        <v>42370</v>
      </c>
      <c r="O1" s="135">
        <v>42401</v>
      </c>
      <c r="P1" s="137">
        <v>42430</v>
      </c>
      <c r="Q1" s="137">
        <v>42461</v>
      </c>
      <c r="R1" s="137">
        <v>42491</v>
      </c>
      <c r="S1" s="137">
        <v>42522</v>
      </c>
      <c r="T1" s="137">
        <v>42552</v>
      </c>
      <c r="U1" s="137">
        <v>42583</v>
      </c>
      <c r="V1" s="137">
        <v>42614</v>
      </c>
      <c r="W1" s="137">
        <v>42644</v>
      </c>
      <c r="X1" s="137">
        <v>42675</v>
      </c>
      <c r="Y1" s="137">
        <v>42705</v>
      </c>
      <c r="Z1" s="137">
        <v>42736</v>
      </c>
      <c r="AA1" s="137">
        <v>42767</v>
      </c>
      <c r="AB1" s="137">
        <v>42795</v>
      </c>
      <c r="AC1" s="137">
        <v>42826</v>
      </c>
      <c r="AD1" s="137">
        <v>42856</v>
      </c>
      <c r="AE1" s="137">
        <v>42887</v>
      </c>
      <c r="AF1" s="137">
        <v>42917</v>
      </c>
      <c r="AG1" s="137">
        <v>42948</v>
      </c>
      <c r="AH1" s="137">
        <v>42979</v>
      </c>
      <c r="AI1" s="137">
        <v>43009</v>
      </c>
      <c r="AJ1" s="137">
        <v>43040</v>
      </c>
      <c r="AK1" s="137">
        <v>43070</v>
      </c>
      <c r="AL1" s="137">
        <v>43101</v>
      </c>
      <c r="AM1" s="137">
        <v>43132</v>
      </c>
      <c r="AN1" s="137">
        <v>43160</v>
      </c>
      <c r="AO1" s="137">
        <v>43191</v>
      </c>
      <c r="AP1" s="137">
        <v>43221</v>
      </c>
      <c r="AQ1" s="137">
        <v>43252</v>
      </c>
      <c r="AR1" s="137">
        <v>43282</v>
      </c>
      <c r="AS1" s="137">
        <v>43313</v>
      </c>
      <c r="AT1" s="137">
        <v>43344</v>
      </c>
      <c r="AU1" s="137">
        <v>43374</v>
      </c>
      <c r="AV1" s="137">
        <v>43405</v>
      </c>
      <c r="AW1" s="137">
        <v>43435</v>
      </c>
      <c r="AX1" s="137">
        <v>43466</v>
      </c>
      <c r="AY1" s="137">
        <v>43497</v>
      </c>
      <c r="AZ1" s="137">
        <v>43525</v>
      </c>
      <c r="BA1" s="137">
        <v>43556</v>
      </c>
      <c r="BB1" s="137">
        <v>43586</v>
      </c>
      <c r="BC1" s="137">
        <v>43617</v>
      </c>
      <c r="BD1" s="137">
        <v>43647</v>
      </c>
      <c r="BE1" s="137">
        <v>43678</v>
      </c>
      <c r="BF1" s="137">
        <v>43709</v>
      </c>
      <c r="BG1" s="137">
        <v>43739</v>
      </c>
      <c r="BH1" s="137">
        <v>43770</v>
      </c>
      <c r="BI1" s="137">
        <v>43800</v>
      </c>
      <c r="BJ1" s="137">
        <v>43831</v>
      </c>
      <c r="BK1" s="137">
        <v>43862</v>
      </c>
      <c r="BL1" s="137">
        <v>43891</v>
      </c>
      <c r="BM1" s="137">
        <v>43922</v>
      </c>
      <c r="BN1" s="137">
        <v>43952</v>
      </c>
      <c r="BO1" s="137">
        <v>43983</v>
      </c>
      <c r="BP1" s="137">
        <v>44013</v>
      </c>
      <c r="BQ1" s="137">
        <v>44044</v>
      </c>
      <c r="BR1" s="137">
        <v>44075</v>
      </c>
      <c r="BS1" s="137">
        <v>44105</v>
      </c>
      <c r="BT1" s="137">
        <v>44136</v>
      </c>
      <c r="BU1" s="137">
        <v>44166</v>
      </c>
      <c r="BV1" s="137">
        <v>44197</v>
      </c>
      <c r="BW1" s="137">
        <v>44228</v>
      </c>
      <c r="BX1" s="137">
        <v>44256</v>
      </c>
      <c r="BY1" s="137">
        <v>44287</v>
      </c>
      <c r="BZ1" s="137">
        <v>44317</v>
      </c>
      <c r="CA1" s="137">
        <v>44348</v>
      </c>
      <c r="CB1" s="137">
        <v>44378</v>
      </c>
      <c r="CC1" s="137">
        <v>44409</v>
      </c>
      <c r="CD1" s="137">
        <v>44440</v>
      </c>
      <c r="CE1" s="137">
        <v>44470</v>
      </c>
      <c r="CF1" s="137">
        <v>44501</v>
      </c>
      <c r="CG1" s="137">
        <v>44531</v>
      </c>
      <c r="CH1" s="137">
        <v>44562</v>
      </c>
      <c r="CI1" s="137">
        <v>44593</v>
      </c>
      <c r="CJ1" s="137">
        <v>44621</v>
      </c>
      <c r="CK1" s="137">
        <v>44652</v>
      </c>
      <c r="CL1" s="137">
        <v>44682</v>
      </c>
      <c r="CM1" s="137">
        <v>44713</v>
      </c>
      <c r="CN1" s="137">
        <v>44743</v>
      </c>
      <c r="CO1" s="137">
        <v>44774</v>
      </c>
      <c r="CP1" s="137">
        <v>44805</v>
      </c>
      <c r="CQ1" s="137">
        <v>44835</v>
      </c>
      <c r="CR1" s="137">
        <v>44866</v>
      </c>
      <c r="CS1" s="137">
        <v>44896</v>
      </c>
      <c r="CT1" s="137">
        <v>44927</v>
      </c>
      <c r="CU1" s="137">
        <v>44958</v>
      </c>
      <c r="CV1" s="137">
        <v>44986</v>
      </c>
      <c r="CW1" s="137">
        <v>45017</v>
      </c>
      <c r="CX1" s="137">
        <v>45047</v>
      </c>
      <c r="CY1" s="137">
        <v>45078</v>
      </c>
      <c r="CZ1" s="137">
        <v>45108</v>
      </c>
      <c r="DA1" s="137">
        <v>45139</v>
      </c>
      <c r="DB1" s="29"/>
      <c r="DC1" s="29"/>
      <c r="DD1" s="29"/>
      <c r="DE1" s="29"/>
      <c r="DF1" s="29"/>
      <c r="DG1" s="29"/>
    </row>
    <row r="2" spans="1:111" s="7" customFormat="1" ht="15" customHeight="1" x14ac:dyDescent="0.25">
      <c r="A2" s="71" t="s">
        <v>2</v>
      </c>
      <c r="B2" s="191">
        <v>889935.26</v>
      </c>
      <c r="C2" s="191">
        <v>818871.47</v>
      </c>
      <c r="D2" s="191">
        <v>838498</v>
      </c>
      <c r="E2" s="191">
        <v>875513.99</v>
      </c>
      <c r="F2" s="191">
        <v>793684.89</v>
      </c>
      <c r="G2" s="191">
        <v>915287.31</v>
      </c>
      <c r="H2" s="191">
        <v>995481.62</v>
      </c>
      <c r="I2" s="191">
        <v>825152.98</v>
      </c>
      <c r="J2" s="191">
        <v>957422.96</v>
      </c>
      <c r="K2" s="191">
        <v>845383.93</v>
      </c>
      <c r="L2" s="191">
        <v>687541.34</v>
      </c>
      <c r="M2" s="191">
        <v>737942.98</v>
      </c>
      <c r="N2" s="191">
        <v>779976.2</v>
      </c>
      <c r="O2" s="191">
        <v>756315.22</v>
      </c>
      <c r="P2" s="192">
        <v>824828.13</v>
      </c>
      <c r="Q2" s="192">
        <v>734672.05</v>
      </c>
      <c r="R2" s="192">
        <v>746881.84</v>
      </c>
      <c r="S2" s="192">
        <v>804837.31</v>
      </c>
      <c r="T2" s="192">
        <v>732288.03</v>
      </c>
      <c r="U2" s="192">
        <v>823110.42</v>
      </c>
      <c r="V2" s="192">
        <v>663132.6</v>
      </c>
      <c r="W2" s="192">
        <v>742048.01</v>
      </c>
      <c r="X2" s="192">
        <v>747236.3</v>
      </c>
      <c r="Y2" s="192">
        <v>590662.06000000006</v>
      </c>
      <c r="Z2" s="192">
        <v>792204.68</v>
      </c>
      <c r="AA2" s="192">
        <v>783537.68</v>
      </c>
      <c r="AB2" s="192">
        <v>892335.58</v>
      </c>
      <c r="AC2" s="192">
        <v>693868.68</v>
      </c>
      <c r="AD2" s="192">
        <v>782435.5</v>
      </c>
      <c r="AE2" s="192">
        <v>925258.66</v>
      </c>
      <c r="AF2" s="192">
        <v>823761.16</v>
      </c>
      <c r="AG2" s="192">
        <v>719518.63</v>
      </c>
      <c r="AH2" s="192">
        <v>1026768</v>
      </c>
      <c r="AI2" s="192">
        <v>890746.82</v>
      </c>
      <c r="AJ2" s="192">
        <v>885786.04</v>
      </c>
      <c r="AK2" s="192">
        <v>749312.48</v>
      </c>
      <c r="AL2" s="192">
        <v>1009227</v>
      </c>
      <c r="AM2" s="192">
        <v>944007.59</v>
      </c>
      <c r="AN2" s="192">
        <v>1367906.75</v>
      </c>
      <c r="AO2" s="192">
        <v>1252618.3799999999</v>
      </c>
      <c r="AP2" s="192">
        <v>1154050.6599999999</v>
      </c>
      <c r="AQ2" s="192">
        <v>1118647.1499999999</v>
      </c>
      <c r="AR2" s="192">
        <v>1138017.56</v>
      </c>
      <c r="AS2" s="192">
        <v>1037245.16</v>
      </c>
      <c r="AT2" s="192">
        <v>952112.13</v>
      </c>
      <c r="AU2" s="192">
        <v>1108324.7</v>
      </c>
      <c r="AV2" s="192">
        <v>944659.86</v>
      </c>
      <c r="AW2" s="192">
        <v>811738.3</v>
      </c>
      <c r="AX2" s="192">
        <v>1040886.69</v>
      </c>
      <c r="AY2" s="192">
        <v>1082008.31</v>
      </c>
      <c r="AZ2" s="192">
        <v>1029383.12</v>
      </c>
      <c r="BA2" s="192">
        <v>1191633.83</v>
      </c>
      <c r="BB2" s="192">
        <v>1195348.19</v>
      </c>
      <c r="BC2" s="192">
        <v>1030670.38</v>
      </c>
      <c r="BD2" s="192">
        <v>1057272.43</v>
      </c>
      <c r="BE2" s="192">
        <v>989948.77</v>
      </c>
      <c r="BF2" s="192">
        <v>1059921.33</v>
      </c>
      <c r="BG2" s="192">
        <v>998726.33</v>
      </c>
      <c r="BH2" s="192">
        <v>882505.62</v>
      </c>
      <c r="BI2" s="192">
        <v>838670.22</v>
      </c>
      <c r="BJ2" s="192">
        <v>1105219.96</v>
      </c>
      <c r="BK2" s="192">
        <v>896499.28</v>
      </c>
      <c r="BL2" s="192">
        <v>1118437.8799999999</v>
      </c>
      <c r="BM2" s="192">
        <v>1111268.45</v>
      </c>
      <c r="BN2" s="192">
        <v>955678.55</v>
      </c>
      <c r="BO2" s="192">
        <v>949062.64</v>
      </c>
      <c r="BP2" s="192">
        <v>1237887.01</v>
      </c>
      <c r="BQ2" s="192">
        <v>1141573.1599999999</v>
      </c>
      <c r="BR2" s="192">
        <v>1198404.8999999999</v>
      </c>
      <c r="BS2" s="192">
        <v>1092012.6499999999</v>
      </c>
      <c r="BT2" s="192">
        <v>913201.62</v>
      </c>
      <c r="BU2" s="192">
        <v>942076.03</v>
      </c>
      <c r="BV2" s="192">
        <v>1130394.27</v>
      </c>
      <c r="BW2" s="192">
        <v>933474.48</v>
      </c>
      <c r="BX2" s="192">
        <v>919782.18</v>
      </c>
      <c r="BY2" s="192">
        <v>1284650.3799999999</v>
      </c>
      <c r="BZ2" s="192">
        <v>1247688.1100000001</v>
      </c>
      <c r="CA2" s="192">
        <v>1050203.43</v>
      </c>
      <c r="CB2" s="192">
        <v>1267863.3899999999</v>
      </c>
      <c r="CC2" s="192">
        <v>1122462.8600000001</v>
      </c>
      <c r="CD2" s="192">
        <v>1152843.81</v>
      </c>
      <c r="CE2" s="192">
        <v>1191808.98</v>
      </c>
      <c r="CF2" s="192">
        <v>1224901.6000000001</v>
      </c>
      <c r="CG2" s="192">
        <v>1209908.75</v>
      </c>
      <c r="CH2" s="192">
        <v>1330988.02</v>
      </c>
      <c r="CI2" s="192">
        <v>1206862.49</v>
      </c>
      <c r="CJ2" s="192">
        <v>1561031.41</v>
      </c>
      <c r="CK2" s="192">
        <v>1545277.82</v>
      </c>
      <c r="CL2" s="192">
        <v>1522343.39</v>
      </c>
      <c r="CM2" s="192">
        <v>1510209.67</v>
      </c>
      <c r="CN2" s="192">
        <v>1297195.53</v>
      </c>
      <c r="CO2" s="192">
        <v>1237913.29</v>
      </c>
      <c r="CP2" s="192">
        <v>1089526.8600000001</v>
      </c>
      <c r="CQ2" s="192">
        <v>1133593.81</v>
      </c>
      <c r="CR2" s="192">
        <v>1012960.02</v>
      </c>
      <c r="CS2" s="192">
        <v>800641.91</v>
      </c>
      <c r="CT2" s="192">
        <v>1031563.27</v>
      </c>
      <c r="CU2" s="192">
        <v>871730.75</v>
      </c>
      <c r="CV2" s="192">
        <v>1056105.43</v>
      </c>
      <c r="CW2" s="192">
        <v>787847.97</v>
      </c>
      <c r="CX2" s="192">
        <v>841465.29</v>
      </c>
      <c r="CY2" s="192">
        <v>801782.58</v>
      </c>
      <c r="CZ2" s="192">
        <v>705965.94</v>
      </c>
      <c r="DA2" s="192">
        <v>854245.16</v>
      </c>
    </row>
    <row r="3" spans="1:111" s="7" customFormat="1" ht="15" customHeight="1" x14ac:dyDescent="0.25">
      <c r="A3" s="72" t="s">
        <v>4</v>
      </c>
      <c r="B3" s="191">
        <v>1002225.58</v>
      </c>
      <c r="C3" s="191">
        <v>839008.75</v>
      </c>
      <c r="D3" s="191">
        <v>1021867.45</v>
      </c>
      <c r="E3" s="191">
        <v>1060825.24</v>
      </c>
      <c r="F3" s="191">
        <v>974757.11</v>
      </c>
      <c r="G3" s="191">
        <v>1131929.6299999999</v>
      </c>
      <c r="H3" s="191">
        <v>1111938.06</v>
      </c>
      <c r="I3" s="191">
        <v>835573.51</v>
      </c>
      <c r="J3" s="191">
        <v>925458.14</v>
      </c>
      <c r="K3" s="191">
        <v>898182.77</v>
      </c>
      <c r="L3" s="191">
        <v>871953.65</v>
      </c>
      <c r="M3" s="191">
        <v>839379.4</v>
      </c>
      <c r="N3" s="191">
        <v>880574.48</v>
      </c>
      <c r="O3" s="191">
        <v>850084.49</v>
      </c>
      <c r="P3" s="192">
        <v>972296.28</v>
      </c>
      <c r="Q3" s="192">
        <v>1042204.17</v>
      </c>
      <c r="R3" s="192">
        <v>1001978.12</v>
      </c>
      <c r="S3" s="192">
        <v>941192.7</v>
      </c>
      <c r="T3" s="192">
        <v>864896.38</v>
      </c>
      <c r="U3" s="192">
        <v>1004908.71</v>
      </c>
      <c r="V3" s="192">
        <v>1090526.01</v>
      </c>
      <c r="W3" s="192">
        <v>929228.6</v>
      </c>
      <c r="X3" s="192">
        <v>784091.09</v>
      </c>
      <c r="Y3" s="192">
        <v>755431.56</v>
      </c>
      <c r="Z3" s="192">
        <v>888796.2</v>
      </c>
      <c r="AA3" s="192">
        <v>881543.25</v>
      </c>
      <c r="AB3" s="192">
        <v>1053888.54</v>
      </c>
      <c r="AC3" s="192">
        <v>804145.73</v>
      </c>
      <c r="AD3" s="192">
        <v>884410.94</v>
      </c>
      <c r="AE3" s="192">
        <v>968013.28</v>
      </c>
      <c r="AF3" s="192">
        <v>931122.68</v>
      </c>
      <c r="AG3" s="192">
        <v>800230.12</v>
      </c>
      <c r="AH3" s="192">
        <v>1202477.49</v>
      </c>
      <c r="AI3" s="192">
        <v>1251519.22</v>
      </c>
      <c r="AJ3" s="192">
        <v>973728</v>
      </c>
      <c r="AK3" s="192">
        <v>921191.18</v>
      </c>
      <c r="AL3" s="192">
        <v>964700.28</v>
      </c>
      <c r="AM3" s="192">
        <v>888068.91</v>
      </c>
      <c r="AN3" s="192">
        <v>1071523.21</v>
      </c>
      <c r="AO3" s="192">
        <v>1248810.53</v>
      </c>
      <c r="AP3" s="192">
        <v>1178260.53</v>
      </c>
      <c r="AQ3" s="192">
        <v>1217822.4099999999</v>
      </c>
      <c r="AR3" s="192">
        <v>1337279.04</v>
      </c>
      <c r="AS3" s="192">
        <v>1177558.75</v>
      </c>
      <c r="AT3" s="192">
        <v>1081365.1100000001</v>
      </c>
      <c r="AU3" s="192">
        <v>1307883.02</v>
      </c>
      <c r="AV3" s="192">
        <v>870943.22</v>
      </c>
      <c r="AW3" s="192">
        <v>773849.79</v>
      </c>
      <c r="AX3" s="192">
        <v>1106341.79</v>
      </c>
      <c r="AY3" s="192">
        <v>880157.16</v>
      </c>
      <c r="AZ3" s="192">
        <v>1024311.49</v>
      </c>
      <c r="BA3" s="192">
        <v>1093036.81</v>
      </c>
      <c r="BB3" s="192">
        <v>1197398.3799999999</v>
      </c>
      <c r="BC3" s="192">
        <v>1068360.28</v>
      </c>
      <c r="BD3" s="192">
        <v>1006622.48</v>
      </c>
      <c r="BE3" s="192">
        <v>962193.58</v>
      </c>
      <c r="BF3" s="192">
        <v>1039019.37</v>
      </c>
      <c r="BG3" s="192">
        <v>1202082.94</v>
      </c>
      <c r="BH3" s="192">
        <v>848115.42</v>
      </c>
      <c r="BI3" s="192">
        <v>900699.45</v>
      </c>
      <c r="BJ3" s="192">
        <v>1116705.27</v>
      </c>
      <c r="BK3" s="192">
        <v>1004456.7</v>
      </c>
      <c r="BL3" s="192">
        <v>1082965.33</v>
      </c>
      <c r="BM3" s="192">
        <v>847409.39</v>
      </c>
      <c r="BN3" s="192">
        <v>758396.03</v>
      </c>
      <c r="BO3" s="192">
        <v>932035.84</v>
      </c>
      <c r="BP3" s="192">
        <v>1148886.05</v>
      </c>
      <c r="BQ3" s="192">
        <v>1260066.17</v>
      </c>
      <c r="BR3" s="192">
        <v>1344667.78</v>
      </c>
      <c r="BS3" s="192">
        <v>1443034.43</v>
      </c>
      <c r="BT3" s="192">
        <v>1180259.03</v>
      </c>
      <c r="BU3" s="192">
        <v>1130483.0900000001</v>
      </c>
      <c r="BV3" s="192">
        <v>1335213.77</v>
      </c>
      <c r="BW3" s="192">
        <v>1168120.76</v>
      </c>
      <c r="BX3" s="192">
        <v>1711779.81</v>
      </c>
      <c r="BY3" s="192">
        <v>1634757.45</v>
      </c>
      <c r="BZ3" s="192">
        <v>1405707.76</v>
      </c>
      <c r="CA3" s="192">
        <v>1946576.43</v>
      </c>
      <c r="CB3" s="192">
        <v>1899372.17</v>
      </c>
      <c r="CC3" s="192">
        <v>1768660.05</v>
      </c>
      <c r="CD3" s="192">
        <v>1823431.54</v>
      </c>
      <c r="CE3" s="192">
        <v>1696599.17</v>
      </c>
      <c r="CF3" s="192">
        <v>1568156.04</v>
      </c>
      <c r="CG3" s="192">
        <v>1464637.21</v>
      </c>
      <c r="CH3" s="192">
        <v>1661053.67</v>
      </c>
      <c r="CI3" s="192">
        <v>1576954.95</v>
      </c>
      <c r="CJ3" s="192">
        <v>2190219.71</v>
      </c>
      <c r="CK3" s="192">
        <v>2096817.29</v>
      </c>
      <c r="CL3" s="192">
        <v>1849781.91</v>
      </c>
      <c r="CM3" s="192">
        <v>2056968.9</v>
      </c>
      <c r="CN3" s="192">
        <v>1614838.58</v>
      </c>
      <c r="CO3" s="192">
        <v>1773884.31</v>
      </c>
      <c r="CP3" s="192">
        <v>1530935.61</v>
      </c>
      <c r="CQ3" s="192">
        <v>1604177.6</v>
      </c>
      <c r="CR3" s="192">
        <v>1422353.97</v>
      </c>
      <c r="CS3" s="192">
        <v>1350503.84</v>
      </c>
      <c r="CT3" s="192">
        <v>1432281.1</v>
      </c>
      <c r="CU3" s="192">
        <v>1456004.48</v>
      </c>
      <c r="CV3" s="192">
        <v>1581152.66</v>
      </c>
      <c r="CW3" s="192">
        <v>1241859.29</v>
      </c>
      <c r="CX3" s="192">
        <v>1190166.42</v>
      </c>
      <c r="CY3" s="192">
        <v>1372030.26</v>
      </c>
      <c r="CZ3" s="192">
        <v>1185860.31</v>
      </c>
      <c r="DA3" s="192">
        <v>1439700.91</v>
      </c>
    </row>
    <row r="4" spans="1:111" s="7" customFormat="1" ht="15" customHeight="1" thickBot="1" x14ac:dyDescent="0.3">
      <c r="A4" s="73" t="s">
        <v>14</v>
      </c>
      <c r="B4" s="193">
        <v>103960.55</v>
      </c>
      <c r="C4" s="193">
        <v>92220.08</v>
      </c>
      <c r="D4" s="193">
        <v>100307.64</v>
      </c>
      <c r="E4" s="193">
        <v>90970.57</v>
      </c>
      <c r="F4" s="193">
        <v>83867.179999999993</v>
      </c>
      <c r="G4" s="193">
        <v>102204.5</v>
      </c>
      <c r="H4" s="193">
        <v>88526</v>
      </c>
      <c r="I4" s="193">
        <v>85482.52</v>
      </c>
      <c r="J4" s="193">
        <v>77025.67</v>
      </c>
      <c r="K4" s="193">
        <v>107491.98</v>
      </c>
      <c r="L4" s="193">
        <v>103021.01</v>
      </c>
      <c r="M4" s="193">
        <v>89510.87</v>
      </c>
      <c r="N4" s="193">
        <v>96737.279999999999</v>
      </c>
      <c r="O4" s="193">
        <v>103977.36</v>
      </c>
      <c r="P4" s="194">
        <v>120615.39</v>
      </c>
      <c r="Q4" s="194">
        <v>78626.7</v>
      </c>
      <c r="R4" s="194">
        <v>55511.74</v>
      </c>
      <c r="S4" s="194">
        <v>70651.39</v>
      </c>
      <c r="T4" s="194">
        <v>72715.759999999995</v>
      </c>
      <c r="U4" s="194">
        <v>62039.49</v>
      </c>
      <c r="V4" s="194">
        <v>79006.5</v>
      </c>
      <c r="W4" s="194">
        <v>88687.24</v>
      </c>
      <c r="X4" s="194">
        <v>94859.26</v>
      </c>
      <c r="Y4" s="194">
        <v>73781.27</v>
      </c>
      <c r="Z4" s="194">
        <v>79075.679999999993</v>
      </c>
      <c r="AA4" s="194">
        <v>99274.75</v>
      </c>
      <c r="AB4" s="194">
        <v>102113.24</v>
      </c>
      <c r="AC4" s="194">
        <v>80009.679999999993</v>
      </c>
      <c r="AD4" s="194">
        <v>93946.93</v>
      </c>
      <c r="AE4" s="194">
        <v>136421.54999999999</v>
      </c>
      <c r="AF4" s="194">
        <v>93689.76</v>
      </c>
      <c r="AG4" s="194">
        <v>95814.56</v>
      </c>
      <c r="AH4" s="194">
        <v>92108.78</v>
      </c>
      <c r="AI4" s="194">
        <v>76516.81</v>
      </c>
      <c r="AJ4" s="194">
        <v>94699.25</v>
      </c>
      <c r="AK4" s="194">
        <v>59055.23</v>
      </c>
      <c r="AL4" s="194">
        <v>128843.98</v>
      </c>
      <c r="AM4" s="194">
        <v>119585.96</v>
      </c>
      <c r="AN4" s="194">
        <v>135494.69</v>
      </c>
      <c r="AO4" s="194">
        <v>139757.26</v>
      </c>
      <c r="AP4" s="194">
        <v>138531.84</v>
      </c>
      <c r="AQ4" s="194">
        <v>155640.93</v>
      </c>
      <c r="AR4" s="194">
        <v>117865.25</v>
      </c>
      <c r="AS4" s="194">
        <v>128781.96</v>
      </c>
      <c r="AT4" s="194">
        <v>106836.31</v>
      </c>
      <c r="AU4" s="194">
        <v>126253.36</v>
      </c>
      <c r="AV4" s="194">
        <v>125327.18</v>
      </c>
      <c r="AW4" s="194">
        <v>97469.74</v>
      </c>
      <c r="AX4" s="194">
        <v>157364.35999999999</v>
      </c>
      <c r="AY4" s="194">
        <v>87361.66</v>
      </c>
      <c r="AZ4" s="194">
        <v>139396.10999999999</v>
      </c>
      <c r="BA4" s="194">
        <v>190229.37</v>
      </c>
      <c r="BB4" s="194">
        <v>153421.98000000001</v>
      </c>
      <c r="BC4" s="194">
        <v>105160.51</v>
      </c>
      <c r="BD4" s="194">
        <v>147113.54</v>
      </c>
      <c r="BE4" s="194">
        <v>145684.98000000001</v>
      </c>
      <c r="BF4" s="194">
        <v>119790.22</v>
      </c>
      <c r="BG4" s="194">
        <v>93586.92</v>
      </c>
      <c r="BH4" s="194">
        <v>100800.79</v>
      </c>
      <c r="BI4" s="194">
        <v>82272.67</v>
      </c>
      <c r="BJ4" s="194">
        <v>126938.01</v>
      </c>
      <c r="BK4" s="194">
        <v>103598.23</v>
      </c>
      <c r="BL4" s="194">
        <v>121998.84</v>
      </c>
      <c r="BM4" s="194">
        <v>93327.08</v>
      </c>
      <c r="BN4" s="194">
        <v>103120.16</v>
      </c>
      <c r="BO4" s="194">
        <v>114678.8</v>
      </c>
      <c r="BP4" s="194">
        <v>121703.96</v>
      </c>
      <c r="BQ4" s="194">
        <v>152558.76999999999</v>
      </c>
      <c r="BR4" s="194">
        <v>135637.25</v>
      </c>
      <c r="BS4" s="194">
        <v>134836.63</v>
      </c>
      <c r="BT4" s="194">
        <v>148984.44</v>
      </c>
      <c r="BU4" s="194">
        <v>130194.95</v>
      </c>
      <c r="BV4" s="194">
        <v>161280.35</v>
      </c>
      <c r="BW4" s="194">
        <v>137350.94</v>
      </c>
      <c r="BX4" s="194">
        <v>160447.92000000001</v>
      </c>
      <c r="BY4" s="194">
        <v>166318.51</v>
      </c>
      <c r="BZ4" s="194">
        <v>181797.53</v>
      </c>
      <c r="CA4" s="194">
        <v>172514.05</v>
      </c>
      <c r="CB4" s="194">
        <v>195093.73</v>
      </c>
      <c r="CC4" s="194">
        <v>213302.14</v>
      </c>
      <c r="CD4" s="194">
        <v>177241.55</v>
      </c>
      <c r="CE4" s="194">
        <v>209552.53</v>
      </c>
      <c r="CF4" s="194">
        <v>213178.64</v>
      </c>
      <c r="CG4" s="194">
        <v>221412.19</v>
      </c>
      <c r="CH4" s="194">
        <v>205606.78</v>
      </c>
      <c r="CI4" s="194">
        <v>153039.60999999999</v>
      </c>
      <c r="CJ4" s="194">
        <v>228393.02</v>
      </c>
      <c r="CK4" s="194">
        <v>223983.76</v>
      </c>
      <c r="CL4" s="194">
        <v>263074.40999999997</v>
      </c>
      <c r="CM4" s="194">
        <v>265287.49</v>
      </c>
      <c r="CN4" s="194">
        <v>231279.71</v>
      </c>
      <c r="CO4" s="194">
        <v>206745.23</v>
      </c>
      <c r="CP4" s="194">
        <v>174679.5</v>
      </c>
      <c r="CQ4" s="194">
        <v>206903.9</v>
      </c>
      <c r="CR4" s="194">
        <v>159317.89000000001</v>
      </c>
      <c r="CS4" s="194">
        <v>120386.29</v>
      </c>
      <c r="CT4" s="194">
        <v>183318.62</v>
      </c>
      <c r="CU4" s="194">
        <v>92232.71</v>
      </c>
      <c r="CV4" s="194">
        <v>120529.1</v>
      </c>
      <c r="CW4" s="194">
        <v>94804.27</v>
      </c>
      <c r="CX4" s="194">
        <v>107683.19</v>
      </c>
      <c r="CY4" s="194">
        <v>85079.84</v>
      </c>
      <c r="CZ4" s="194">
        <v>97019.01</v>
      </c>
      <c r="DA4" s="194">
        <v>125864.87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244D-CD3A-4D3F-BBA1-45F273F52CE5}">
  <dimension ref="A1:DG4"/>
  <sheetViews>
    <sheetView tabSelected="1" workbookViewId="0">
      <selection activeCell="J12" sqref="J12"/>
    </sheetView>
  </sheetViews>
  <sheetFormatPr defaultRowHeight="13.2" x14ac:dyDescent="0.25"/>
  <cols>
    <col min="1" max="1" width="7.6640625" bestFit="1" customWidth="1"/>
    <col min="2" max="105" width="11.21875" bestFit="1" customWidth="1"/>
  </cols>
  <sheetData>
    <row r="1" spans="1:111" s="46" customFormat="1" ht="15" customHeight="1" thickBot="1" x14ac:dyDescent="0.3">
      <c r="A1" s="134" t="s">
        <v>1</v>
      </c>
      <c r="B1" s="196">
        <v>42005</v>
      </c>
      <c r="C1" s="196">
        <v>42036</v>
      </c>
      <c r="D1" s="196">
        <v>42064</v>
      </c>
      <c r="E1" s="196">
        <v>42095</v>
      </c>
      <c r="F1" s="196">
        <v>42125</v>
      </c>
      <c r="G1" s="196">
        <v>42156</v>
      </c>
      <c r="H1" s="196">
        <v>42186</v>
      </c>
      <c r="I1" s="196">
        <v>42217</v>
      </c>
      <c r="J1" s="196">
        <v>42248</v>
      </c>
      <c r="K1" s="196">
        <v>42278</v>
      </c>
      <c r="L1" s="196">
        <v>42309</v>
      </c>
      <c r="M1" s="196">
        <v>42339</v>
      </c>
      <c r="N1" s="196">
        <v>42370</v>
      </c>
      <c r="O1" s="196">
        <v>42401</v>
      </c>
      <c r="P1" s="196">
        <v>42430</v>
      </c>
      <c r="Q1" s="196">
        <v>42461</v>
      </c>
      <c r="R1" s="196">
        <v>42491</v>
      </c>
      <c r="S1" s="196">
        <v>42522</v>
      </c>
      <c r="T1" s="196">
        <v>42552</v>
      </c>
      <c r="U1" s="196">
        <v>42583</v>
      </c>
      <c r="V1" s="196">
        <v>42614</v>
      </c>
      <c r="W1" s="196">
        <v>42644</v>
      </c>
      <c r="X1" s="196">
        <v>42675</v>
      </c>
      <c r="Y1" s="196">
        <v>42705</v>
      </c>
      <c r="Z1" s="196">
        <v>42736</v>
      </c>
      <c r="AA1" s="196">
        <v>42767</v>
      </c>
      <c r="AB1" s="196">
        <v>42795</v>
      </c>
      <c r="AC1" s="196">
        <v>42826</v>
      </c>
      <c r="AD1" s="196">
        <v>42856</v>
      </c>
      <c r="AE1" s="196">
        <v>42887</v>
      </c>
      <c r="AF1" s="196">
        <v>42917</v>
      </c>
      <c r="AG1" s="196">
        <v>42948</v>
      </c>
      <c r="AH1" s="196">
        <v>42979</v>
      </c>
      <c r="AI1" s="196">
        <v>43009</v>
      </c>
      <c r="AJ1" s="196">
        <v>43040</v>
      </c>
      <c r="AK1" s="196">
        <v>43070</v>
      </c>
      <c r="AL1" s="196">
        <v>43101</v>
      </c>
      <c r="AM1" s="196">
        <v>43132</v>
      </c>
      <c r="AN1" s="196">
        <v>43160</v>
      </c>
      <c r="AO1" s="197">
        <v>43191</v>
      </c>
      <c r="AP1" s="197">
        <v>43221</v>
      </c>
      <c r="AQ1" s="197">
        <v>43252</v>
      </c>
      <c r="AR1" s="197">
        <v>43282</v>
      </c>
      <c r="AS1" s="197">
        <v>43313</v>
      </c>
      <c r="AT1" s="197">
        <v>43344</v>
      </c>
      <c r="AU1" s="197">
        <v>43374</v>
      </c>
      <c r="AV1" s="197">
        <v>43405</v>
      </c>
      <c r="AW1" s="197">
        <v>43435</v>
      </c>
      <c r="AX1" s="197">
        <v>43466</v>
      </c>
      <c r="AY1" s="197">
        <v>43497</v>
      </c>
      <c r="AZ1" s="197">
        <v>43525</v>
      </c>
      <c r="BA1" s="197">
        <v>43556</v>
      </c>
      <c r="BB1" s="197">
        <v>43586</v>
      </c>
      <c r="BC1" s="197">
        <v>43617</v>
      </c>
      <c r="BD1" s="197">
        <v>43647</v>
      </c>
      <c r="BE1" s="197">
        <v>43678</v>
      </c>
      <c r="BF1" s="197">
        <v>43709</v>
      </c>
      <c r="BG1" s="197">
        <v>43739</v>
      </c>
      <c r="BH1" s="197">
        <v>43770</v>
      </c>
      <c r="BI1" s="197">
        <v>43800</v>
      </c>
      <c r="BJ1" s="197">
        <v>43831</v>
      </c>
      <c r="BK1" s="197">
        <v>43862</v>
      </c>
      <c r="BL1" s="197">
        <v>43891</v>
      </c>
      <c r="BM1" s="197">
        <v>43922</v>
      </c>
      <c r="BN1" s="197">
        <v>43952</v>
      </c>
      <c r="BO1" s="197">
        <v>43983</v>
      </c>
      <c r="BP1" s="197">
        <v>44013</v>
      </c>
      <c r="BQ1" s="197">
        <v>44044</v>
      </c>
      <c r="BR1" s="197">
        <v>44075</v>
      </c>
      <c r="BS1" s="197">
        <v>44105</v>
      </c>
      <c r="BT1" s="197">
        <v>44136</v>
      </c>
      <c r="BU1" s="197">
        <v>44166</v>
      </c>
      <c r="BV1" s="197">
        <v>44197</v>
      </c>
      <c r="BW1" s="197">
        <v>44228</v>
      </c>
      <c r="BX1" s="197">
        <v>44256</v>
      </c>
      <c r="BY1" s="197">
        <v>44287</v>
      </c>
      <c r="BZ1" s="197">
        <v>44317</v>
      </c>
      <c r="CA1" s="197">
        <v>44348</v>
      </c>
      <c r="CB1" s="197">
        <v>44378</v>
      </c>
      <c r="CC1" s="197">
        <v>44409</v>
      </c>
      <c r="CD1" s="197">
        <v>44440</v>
      </c>
      <c r="CE1" s="197">
        <v>44470</v>
      </c>
      <c r="CF1" s="197">
        <v>44501</v>
      </c>
      <c r="CG1" s="197">
        <v>44531</v>
      </c>
      <c r="CH1" s="197">
        <v>44562</v>
      </c>
      <c r="CI1" s="197">
        <v>44593</v>
      </c>
      <c r="CJ1" s="197">
        <v>44621</v>
      </c>
      <c r="CK1" s="197">
        <v>44652</v>
      </c>
      <c r="CL1" s="197">
        <v>44682</v>
      </c>
      <c r="CM1" s="197">
        <v>44713</v>
      </c>
      <c r="CN1" s="197">
        <v>44743</v>
      </c>
      <c r="CO1" s="197">
        <v>44774</v>
      </c>
      <c r="CP1" s="197">
        <v>44805</v>
      </c>
      <c r="CQ1" s="197">
        <v>44835</v>
      </c>
      <c r="CR1" s="197">
        <v>44866</v>
      </c>
      <c r="CS1" s="197">
        <v>44896</v>
      </c>
      <c r="CT1" s="197">
        <v>44927</v>
      </c>
      <c r="CU1" s="197">
        <v>44958</v>
      </c>
      <c r="CV1" s="197">
        <v>44986</v>
      </c>
      <c r="CW1" s="197">
        <v>45017</v>
      </c>
      <c r="CX1" s="197">
        <v>45047</v>
      </c>
      <c r="CY1" s="197">
        <v>45078</v>
      </c>
      <c r="CZ1" s="197">
        <v>45108</v>
      </c>
      <c r="DA1" s="197">
        <v>45139</v>
      </c>
      <c r="DB1" s="29"/>
      <c r="DC1" s="29"/>
      <c r="DD1" s="29"/>
      <c r="DE1" s="29"/>
      <c r="DF1" s="29"/>
      <c r="DG1" s="29"/>
    </row>
    <row r="2" spans="1:111" s="5" customFormat="1" ht="15" customHeight="1" x14ac:dyDescent="0.25">
      <c r="A2" s="71" t="s">
        <v>2</v>
      </c>
      <c r="B2" s="4">
        <v>14870742</v>
      </c>
      <c r="C2" s="4">
        <v>13908138</v>
      </c>
      <c r="D2" s="4">
        <v>13711291</v>
      </c>
      <c r="E2" s="4">
        <v>14493613</v>
      </c>
      <c r="F2" s="4">
        <v>12950668</v>
      </c>
      <c r="G2" s="4">
        <v>14783366</v>
      </c>
      <c r="H2" s="4">
        <v>16895585</v>
      </c>
      <c r="I2" s="4">
        <v>15316925</v>
      </c>
      <c r="J2" s="4">
        <v>16614903</v>
      </c>
      <c r="K2" s="4">
        <v>16183712</v>
      </c>
      <c r="L2" s="4">
        <v>12015050</v>
      </c>
      <c r="M2" s="4">
        <v>13172226</v>
      </c>
      <c r="N2" s="4">
        <v>14954315</v>
      </c>
      <c r="O2" s="4">
        <v>14327712</v>
      </c>
      <c r="P2" s="117">
        <v>15932116</v>
      </c>
      <c r="Q2" s="117">
        <v>13880796</v>
      </c>
      <c r="R2" s="117">
        <v>13658731</v>
      </c>
      <c r="S2" s="117">
        <v>14128676</v>
      </c>
      <c r="T2" s="117">
        <v>13422099</v>
      </c>
      <c r="U2" s="117">
        <v>14898720</v>
      </c>
      <c r="V2" s="117">
        <v>12390228</v>
      </c>
      <c r="W2" s="117">
        <v>14009293</v>
      </c>
      <c r="X2" s="117">
        <v>13023016</v>
      </c>
      <c r="Y2" s="117">
        <v>11146133</v>
      </c>
      <c r="Z2" s="117">
        <v>13514170</v>
      </c>
      <c r="AA2" s="117">
        <v>14185990</v>
      </c>
      <c r="AB2" s="117">
        <v>15508095</v>
      </c>
      <c r="AC2" s="117">
        <v>12432226</v>
      </c>
      <c r="AD2" s="117">
        <v>13827914</v>
      </c>
      <c r="AE2" s="117">
        <v>15680999</v>
      </c>
      <c r="AF2" s="117">
        <v>14182349</v>
      </c>
      <c r="AG2" s="117">
        <v>13083602</v>
      </c>
      <c r="AH2" s="117">
        <v>16350248</v>
      </c>
      <c r="AI2" s="117">
        <v>14744791</v>
      </c>
      <c r="AJ2" s="117">
        <v>14016295</v>
      </c>
      <c r="AK2" s="117">
        <v>12015706</v>
      </c>
      <c r="AL2" s="117">
        <v>15228921</v>
      </c>
      <c r="AM2" s="117">
        <v>14118897</v>
      </c>
      <c r="AN2" s="117">
        <v>17748791</v>
      </c>
      <c r="AO2" s="117">
        <v>16676607</v>
      </c>
      <c r="AP2" s="117">
        <v>15345220</v>
      </c>
      <c r="AQ2" s="117">
        <v>14390846</v>
      </c>
      <c r="AR2" s="117">
        <v>14785903</v>
      </c>
      <c r="AS2" s="117">
        <v>15781523</v>
      </c>
      <c r="AT2" s="117">
        <v>14209555</v>
      </c>
      <c r="AU2" s="117">
        <v>16105705</v>
      </c>
      <c r="AV2" s="117">
        <v>13716984</v>
      </c>
      <c r="AW2" s="117">
        <v>11987157</v>
      </c>
      <c r="AX2" s="117">
        <v>16302059</v>
      </c>
      <c r="AY2" s="117">
        <v>16757841</v>
      </c>
      <c r="AZ2" s="117">
        <v>15637908</v>
      </c>
      <c r="BA2" s="117">
        <v>17451355</v>
      </c>
      <c r="BB2" s="117">
        <v>17271630</v>
      </c>
      <c r="BC2" s="117">
        <v>15359954</v>
      </c>
      <c r="BD2" s="117">
        <v>15966627</v>
      </c>
      <c r="BE2" s="117">
        <v>16734091</v>
      </c>
      <c r="BF2" s="117">
        <v>17593520</v>
      </c>
      <c r="BG2" s="117">
        <v>17225915</v>
      </c>
      <c r="BH2" s="117">
        <v>15704186</v>
      </c>
      <c r="BI2" s="117">
        <v>15543596</v>
      </c>
      <c r="BJ2" s="117">
        <v>19831298</v>
      </c>
      <c r="BK2" s="117">
        <v>16763358</v>
      </c>
      <c r="BL2" s="117">
        <v>20445913</v>
      </c>
      <c r="BM2" s="117">
        <v>21610415</v>
      </c>
      <c r="BN2" s="117">
        <v>18831956</v>
      </c>
      <c r="BO2" s="117">
        <v>18509271</v>
      </c>
      <c r="BP2" s="117">
        <v>22049302</v>
      </c>
      <c r="BQ2" s="117">
        <v>20003630</v>
      </c>
      <c r="BR2" s="117">
        <v>19287180</v>
      </c>
      <c r="BS2" s="117">
        <v>17313158</v>
      </c>
      <c r="BT2" s="117">
        <v>14065071</v>
      </c>
      <c r="BU2" s="117">
        <v>14806110</v>
      </c>
      <c r="BV2" s="117">
        <v>18070684</v>
      </c>
      <c r="BW2" s="117">
        <v>13940836</v>
      </c>
      <c r="BX2" s="117">
        <v>12195936</v>
      </c>
      <c r="BY2" s="117">
        <v>17150854</v>
      </c>
      <c r="BZ2" s="117">
        <v>16643474</v>
      </c>
      <c r="CA2" s="117">
        <v>14098693</v>
      </c>
      <c r="CB2" s="117">
        <v>15553692</v>
      </c>
      <c r="CC2" s="117">
        <v>14219167</v>
      </c>
      <c r="CD2" s="117">
        <v>14930181</v>
      </c>
      <c r="CE2" s="117">
        <v>14601112</v>
      </c>
      <c r="CF2" s="117">
        <v>15568575</v>
      </c>
      <c r="CG2" s="117">
        <v>15439466</v>
      </c>
      <c r="CH2" s="117">
        <v>15667016</v>
      </c>
      <c r="CI2" s="117">
        <v>14240253</v>
      </c>
      <c r="CJ2" s="117">
        <v>17966985</v>
      </c>
      <c r="CK2" s="117">
        <v>16586423</v>
      </c>
      <c r="CL2" s="117">
        <v>16532431</v>
      </c>
      <c r="CM2" s="117">
        <v>17967349</v>
      </c>
      <c r="CN2" s="117">
        <v>15628469</v>
      </c>
      <c r="CO2" s="117">
        <v>15856637</v>
      </c>
      <c r="CP2" s="117">
        <v>14922914</v>
      </c>
      <c r="CQ2" s="117">
        <v>15758434</v>
      </c>
      <c r="CR2" s="117">
        <v>14412197</v>
      </c>
      <c r="CS2" s="117">
        <v>12148334</v>
      </c>
      <c r="CT2" s="117">
        <v>15083471</v>
      </c>
      <c r="CU2" s="117">
        <v>12786316</v>
      </c>
      <c r="CV2" s="117">
        <v>16500588</v>
      </c>
      <c r="CW2" s="117">
        <v>11924738</v>
      </c>
      <c r="CX2" s="117">
        <v>13816320</v>
      </c>
      <c r="CY2" s="117">
        <v>13914418</v>
      </c>
      <c r="CZ2" s="117">
        <v>12446947</v>
      </c>
      <c r="DA2" s="117">
        <v>14537025</v>
      </c>
    </row>
    <row r="3" spans="1:111" s="5" customFormat="1" ht="15" customHeight="1" x14ac:dyDescent="0.25">
      <c r="A3" s="72" t="s">
        <v>4</v>
      </c>
      <c r="B3" s="4">
        <v>16567587.969999999</v>
      </c>
      <c r="C3" s="4">
        <v>14684923.15</v>
      </c>
      <c r="D3" s="4">
        <v>17074558.899999999</v>
      </c>
      <c r="E3" s="4">
        <v>17491562.949999999</v>
      </c>
      <c r="F3" s="4">
        <v>15921234.9</v>
      </c>
      <c r="G3" s="4">
        <v>17236100.449999999</v>
      </c>
      <c r="H3" s="4">
        <v>16839494.690000001</v>
      </c>
      <c r="I3" s="4">
        <v>13833788</v>
      </c>
      <c r="J3" s="4">
        <v>15758398.859999999</v>
      </c>
      <c r="K3" s="4">
        <v>16015414.68</v>
      </c>
      <c r="L3" s="4">
        <v>14744028.65</v>
      </c>
      <c r="M3" s="4">
        <v>15027721.74</v>
      </c>
      <c r="N3" s="4">
        <v>15526901.550000001</v>
      </c>
      <c r="O3" s="4">
        <v>16173152.08</v>
      </c>
      <c r="P3" s="4">
        <v>18173571.440000001</v>
      </c>
      <c r="Q3" s="4">
        <v>19110416.149999999</v>
      </c>
      <c r="R3" s="4">
        <v>17696037.329999998</v>
      </c>
      <c r="S3" s="4">
        <v>15536193.52</v>
      </c>
      <c r="T3" s="4">
        <v>14697596.93</v>
      </c>
      <c r="U3" s="4">
        <v>17893257.079999998</v>
      </c>
      <c r="V3" s="4">
        <v>19785685.899999999</v>
      </c>
      <c r="W3" s="4">
        <v>16268955.93</v>
      </c>
      <c r="X3" s="4">
        <v>14167663.4</v>
      </c>
      <c r="Y3" s="4">
        <v>13154230.67</v>
      </c>
      <c r="Z3" s="4">
        <v>15976598.859999999</v>
      </c>
      <c r="AA3" s="4">
        <v>16434683.52</v>
      </c>
      <c r="AB3" s="4">
        <v>18980981.359999999</v>
      </c>
      <c r="AC3" s="4">
        <v>14634784.02</v>
      </c>
      <c r="AD3" s="4">
        <v>15350182.84</v>
      </c>
      <c r="AE3" s="4">
        <v>16240328.52</v>
      </c>
      <c r="AF3" s="4">
        <v>16033140.560000001</v>
      </c>
      <c r="AG3" s="4">
        <v>14622165.02</v>
      </c>
      <c r="AH3" s="4">
        <v>19921616.34</v>
      </c>
      <c r="AI3" s="4">
        <v>20547928.219999999</v>
      </c>
      <c r="AJ3" s="4">
        <v>16605671.32</v>
      </c>
      <c r="AK3" s="4">
        <v>15155602.810000001</v>
      </c>
      <c r="AL3" s="4">
        <v>15762716.140000001</v>
      </c>
      <c r="AM3" s="4">
        <v>14616144.25</v>
      </c>
      <c r="AN3" s="4">
        <v>15414427.560000001</v>
      </c>
      <c r="AO3" s="117">
        <v>17883284.82</v>
      </c>
      <c r="AP3" s="117">
        <v>16879766.420000002</v>
      </c>
      <c r="AQ3" s="117">
        <v>16821625.489999998</v>
      </c>
      <c r="AR3" s="117">
        <v>18649608.52</v>
      </c>
      <c r="AS3" s="117">
        <v>17870336.399999999</v>
      </c>
      <c r="AT3" s="117">
        <v>17721972.420000002</v>
      </c>
      <c r="AU3" s="117">
        <v>20333271.440000001</v>
      </c>
      <c r="AV3" s="117">
        <v>13322594.970000001</v>
      </c>
      <c r="AW3" s="117">
        <v>12409841.890000001</v>
      </c>
      <c r="AX3" s="117">
        <v>18153587.93</v>
      </c>
      <c r="AY3" s="117">
        <v>14247380.140000001</v>
      </c>
      <c r="AZ3" s="117">
        <v>15648353.880000001</v>
      </c>
      <c r="BA3" s="117">
        <v>16657285.880000001</v>
      </c>
      <c r="BB3" s="117">
        <v>18262707.420000002</v>
      </c>
      <c r="BC3" s="117">
        <v>15929711.84</v>
      </c>
      <c r="BD3" s="117">
        <v>15236548.449999999</v>
      </c>
      <c r="BE3" s="117">
        <v>15698673.18</v>
      </c>
      <c r="BF3" s="117">
        <v>16447125.689999999</v>
      </c>
      <c r="BG3" s="117">
        <v>19787914.559999999</v>
      </c>
      <c r="BH3" s="117">
        <v>14150461.85</v>
      </c>
      <c r="BI3" s="117">
        <v>14172520.640000001</v>
      </c>
      <c r="BJ3" s="117">
        <v>18238965.52</v>
      </c>
      <c r="BK3" s="117">
        <v>17351641.600000001</v>
      </c>
      <c r="BL3" s="117">
        <v>17109146.57</v>
      </c>
      <c r="BM3" s="117">
        <v>13041835.4</v>
      </c>
      <c r="BN3" s="117">
        <v>12299060.640000001</v>
      </c>
      <c r="BO3" s="117">
        <v>14752213.18</v>
      </c>
      <c r="BP3" s="117">
        <v>17400125.550000001</v>
      </c>
      <c r="BQ3" s="117">
        <v>16279436.960000001</v>
      </c>
      <c r="BR3" s="117">
        <v>18650040.210000001</v>
      </c>
      <c r="BS3" s="117">
        <v>18554254.960000001</v>
      </c>
      <c r="BT3" s="117">
        <v>15151432.18</v>
      </c>
      <c r="BU3" s="117">
        <v>14907656.48</v>
      </c>
      <c r="BV3" s="117">
        <v>18285434.100000001</v>
      </c>
      <c r="BW3" s="117">
        <v>15092090.210000001</v>
      </c>
      <c r="BX3" s="117">
        <v>21305796.809999999</v>
      </c>
      <c r="BY3" s="117">
        <v>18976928</v>
      </c>
      <c r="BZ3" s="117">
        <v>15798376.789999999</v>
      </c>
      <c r="CA3" s="117">
        <v>20815537.640000001</v>
      </c>
      <c r="CB3" s="117">
        <v>19310501.760000002</v>
      </c>
      <c r="CC3" s="117">
        <v>18876073.870000001</v>
      </c>
      <c r="CD3" s="117">
        <v>20123271.390000001</v>
      </c>
      <c r="CE3" s="117">
        <v>18297664.359999999</v>
      </c>
      <c r="CF3" s="117">
        <v>16551363.16</v>
      </c>
      <c r="CG3" s="117">
        <v>15689605.4</v>
      </c>
      <c r="CH3" s="117">
        <v>18309828</v>
      </c>
      <c r="CI3" s="117">
        <v>16059369.34</v>
      </c>
      <c r="CJ3" s="117">
        <v>22090428.420000002</v>
      </c>
      <c r="CK3" s="117">
        <v>19795092.960000001</v>
      </c>
      <c r="CL3" s="117">
        <v>18498042.800000001</v>
      </c>
      <c r="CM3" s="117">
        <v>20161029.68</v>
      </c>
      <c r="CN3" s="117">
        <v>15523190</v>
      </c>
      <c r="CO3" s="117">
        <v>18634346.300000001</v>
      </c>
      <c r="CP3" s="117">
        <v>17144717.219999999</v>
      </c>
      <c r="CQ3" s="117">
        <v>17767867.260000002</v>
      </c>
      <c r="CR3" s="117">
        <v>16666229.52</v>
      </c>
      <c r="CS3" s="117">
        <v>15321227</v>
      </c>
      <c r="CT3" s="117">
        <v>16974548.629999999</v>
      </c>
      <c r="CU3" s="117">
        <v>17840183</v>
      </c>
      <c r="CV3" s="117">
        <v>20928672.719999999</v>
      </c>
      <c r="CW3" s="117">
        <v>16066042</v>
      </c>
      <c r="CX3" s="117">
        <v>15516449</v>
      </c>
      <c r="CY3" s="117">
        <v>17697552</v>
      </c>
      <c r="CZ3" s="117">
        <v>16159146</v>
      </c>
      <c r="DA3" s="117">
        <v>19501457</v>
      </c>
    </row>
    <row r="4" spans="1:111" s="5" customFormat="1" ht="15" customHeight="1" thickBot="1" x14ac:dyDescent="0.3">
      <c r="A4" s="73" t="s">
        <v>14</v>
      </c>
      <c r="B4" s="15">
        <v>1968189</v>
      </c>
      <c r="C4" s="15">
        <v>1473614</v>
      </c>
      <c r="D4" s="15">
        <v>1824389</v>
      </c>
      <c r="E4" s="15">
        <v>1645219</v>
      </c>
      <c r="F4" s="15">
        <v>1622401</v>
      </c>
      <c r="G4" s="15">
        <v>1785245</v>
      </c>
      <c r="H4" s="15">
        <v>1629639</v>
      </c>
      <c r="I4" s="15">
        <v>1632546</v>
      </c>
      <c r="J4" s="15">
        <v>1583877</v>
      </c>
      <c r="K4" s="15">
        <v>1948386</v>
      </c>
      <c r="L4" s="15">
        <v>1838340</v>
      </c>
      <c r="M4" s="15">
        <v>1545983</v>
      </c>
      <c r="N4" s="15">
        <v>2009444</v>
      </c>
      <c r="O4" s="15">
        <v>1982493</v>
      </c>
      <c r="P4" s="15">
        <v>2259907</v>
      </c>
      <c r="Q4" s="15">
        <v>1410625</v>
      </c>
      <c r="R4" s="15">
        <v>1094146</v>
      </c>
      <c r="S4" s="15">
        <v>1465159</v>
      </c>
      <c r="T4" s="15">
        <v>1485818</v>
      </c>
      <c r="U4" s="15">
        <v>1252167</v>
      </c>
      <c r="V4" s="15">
        <v>1563370</v>
      </c>
      <c r="W4" s="15">
        <v>1684224</v>
      </c>
      <c r="X4" s="15">
        <v>1678090</v>
      </c>
      <c r="Y4" s="15">
        <v>1329810</v>
      </c>
      <c r="Z4" s="15">
        <v>1527362</v>
      </c>
      <c r="AA4" s="15">
        <v>1833029</v>
      </c>
      <c r="AB4" s="15">
        <v>1892480</v>
      </c>
      <c r="AC4" s="15">
        <v>1613102</v>
      </c>
      <c r="AD4" s="15">
        <v>1666588</v>
      </c>
      <c r="AE4" s="15">
        <v>2374193</v>
      </c>
      <c r="AF4" s="15">
        <v>1787281</v>
      </c>
      <c r="AG4" s="15">
        <v>1585416</v>
      </c>
      <c r="AH4" s="15">
        <v>1538694</v>
      </c>
      <c r="AI4" s="15">
        <v>1426939</v>
      </c>
      <c r="AJ4" s="15">
        <v>1623174</v>
      </c>
      <c r="AK4" s="15">
        <v>981750</v>
      </c>
      <c r="AL4" s="15">
        <v>1960555</v>
      </c>
      <c r="AM4" s="15">
        <v>1975994</v>
      </c>
      <c r="AN4" s="15">
        <v>2033669</v>
      </c>
      <c r="AO4" s="140">
        <v>1789383</v>
      </c>
      <c r="AP4" s="140">
        <v>2016742</v>
      </c>
      <c r="AQ4" s="140">
        <v>2104549</v>
      </c>
      <c r="AR4" s="140">
        <v>1685808</v>
      </c>
      <c r="AS4" s="140">
        <v>1893011</v>
      </c>
      <c r="AT4" s="140">
        <v>1420086</v>
      </c>
      <c r="AU4" s="140">
        <v>1761460</v>
      </c>
      <c r="AV4" s="140">
        <v>1834795</v>
      </c>
      <c r="AW4" s="140">
        <v>1445886</v>
      </c>
      <c r="AX4" s="140">
        <v>2566926</v>
      </c>
      <c r="AY4" s="140">
        <v>1349443</v>
      </c>
      <c r="AZ4" s="140">
        <v>1961233</v>
      </c>
      <c r="BA4" s="140">
        <v>2535420</v>
      </c>
      <c r="BB4" s="140">
        <v>2088458</v>
      </c>
      <c r="BC4" s="140">
        <v>1516212</v>
      </c>
      <c r="BD4" s="140">
        <v>2454859</v>
      </c>
      <c r="BE4" s="140">
        <v>2293205</v>
      </c>
      <c r="BF4" s="140">
        <v>1964364</v>
      </c>
      <c r="BG4" s="140">
        <v>1945070</v>
      </c>
      <c r="BH4" s="140">
        <v>1750130</v>
      </c>
      <c r="BI4" s="140">
        <v>1255243</v>
      </c>
      <c r="BJ4" s="140">
        <v>2112539</v>
      </c>
      <c r="BK4" s="140">
        <v>1785821</v>
      </c>
      <c r="BL4" s="140">
        <v>1898483</v>
      </c>
      <c r="BM4" s="140">
        <v>1591052</v>
      </c>
      <c r="BN4" s="140">
        <v>1735253</v>
      </c>
      <c r="BO4" s="140">
        <v>1696033</v>
      </c>
      <c r="BP4" s="140">
        <v>1960588</v>
      </c>
      <c r="BQ4" s="140">
        <v>2045511</v>
      </c>
      <c r="BR4" s="140">
        <v>1982526</v>
      </c>
      <c r="BS4" s="140">
        <v>1872691</v>
      </c>
      <c r="BT4" s="140">
        <v>1864584</v>
      </c>
      <c r="BU4" s="140">
        <v>1762741</v>
      </c>
      <c r="BV4" s="140">
        <v>2063612</v>
      </c>
      <c r="BW4" s="140">
        <v>1949632</v>
      </c>
      <c r="BX4" s="140">
        <v>2090300</v>
      </c>
      <c r="BY4" s="140">
        <v>1962225</v>
      </c>
      <c r="BZ4" s="140">
        <v>2066778</v>
      </c>
      <c r="CA4" s="140">
        <v>1992005</v>
      </c>
      <c r="CB4" s="140">
        <v>1979270</v>
      </c>
      <c r="CC4" s="140">
        <v>2244332</v>
      </c>
      <c r="CD4" s="140">
        <v>1745385</v>
      </c>
      <c r="CE4" s="140">
        <v>2199364</v>
      </c>
      <c r="CF4" s="140">
        <v>2233895</v>
      </c>
      <c r="CG4" s="140">
        <v>1958788</v>
      </c>
      <c r="CH4" s="140">
        <v>2150906</v>
      </c>
      <c r="CI4" s="140">
        <v>1394886</v>
      </c>
      <c r="CJ4" s="140">
        <v>2090084</v>
      </c>
      <c r="CK4" s="140">
        <v>1991657</v>
      </c>
      <c r="CL4" s="140">
        <v>2371778</v>
      </c>
      <c r="CM4" s="140">
        <v>2384622</v>
      </c>
      <c r="CN4" s="140">
        <v>2255482</v>
      </c>
      <c r="CO4" s="140">
        <v>2042110</v>
      </c>
      <c r="CP4" s="140">
        <v>1838642</v>
      </c>
      <c r="CQ4" s="140">
        <v>2099344</v>
      </c>
      <c r="CR4" s="140">
        <v>1692459</v>
      </c>
      <c r="CS4" s="140">
        <v>1469436</v>
      </c>
      <c r="CT4" s="140">
        <v>1865255</v>
      </c>
      <c r="CU4" s="140">
        <v>1209114</v>
      </c>
      <c r="CV4" s="140">
        <v>1419116</v>
      </c>
      <c r="CW4" s="140">
        <v>1305769</v>
      </c>
      <c r="CX4" s="140">
        <v>1384294</v>
      </c>
      <c r="CY4" s="140">
        <v>1191794</v>
      </c>
      <c r="CZ4" s="140">
        <v>1333520</v>
      </c>
      <c r="DA4" s="140">
        <v>1793808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115" zoomScaleNormal="115" workbookViewId="0">
      <selection activeCell="E35" sqref="E35"/>
    </sheetView>
  </sheetViews>
  <sheetFormatPr defaultRowHeight="13.2" x14ac:dyDescent="0.25"/>
  <cols>
    <col min="3" max="3" width="14.21875" style="48" bestFit="1" customWidth="1"/>
    <col min="4" max="4" width="13" style="48" bestFit="1" customWidth="1"/>
    <col min="10" max="10" width="13.77734375" style="48" bestFit="1" customWidth="1"/>
    <col min="11" max="11" width="12.77734375" style="48" bestFit="1" customWidth="1"/>
  </cols>
  <sheetData>
    <row r="1" spans="1:11" x14ac:dyDescent="0.25">
      <c r="A1">
        <v>1</v>
      </c>
      <c r="B1" t="s">
        <v>24</v>
      </c>
      <c r="C1" s="48">
        <v>14537025</v>
      </c>
      <c r="D1" s="48">
        <v>854245.16</v>
      </c>
    </row>
    <row r="2" spans="1:11" x14ac:dyDescent="0.25">
      <c r="A2">
        <v>1</v>
      </c>
      <c r="B2" t="s">
        <v>25</v>
      </c>
      <c r="C2" s="48">
        <v>1793808</v>
      </c>
      <c r="D2" s="48">
        <v>125864.87</v>
      </c>
    </row>
    <row r="3" spans="1:11" x14ac:dyDescent="0.25">
      <c r="A3">
        <v>1</v>
      </c>
      <c r="B3" t="s">
        <v>26</v>
      </c>
      <c r="C3" s="48">
        <v>19501457</v>
      </c>
      <c r="D3" s="48">
        <v>1439700.91</v>
      </c>
    </row>
    <row r="4" spans="1:11" x14ac:dyDescent="0.25">
      <c r="A4">
        <v>1</v>
      </c>
      <c r="B4" t="s">
        <v>27</v>
      </c>
      <c r="C4" s="48">
        <v>36218933.82</v>
      </c>
      <c r="D4" s="48">
        <v>2047942.71</v>
      </c>
    </row>
    <row r="5" spans="1:11" x14ac:dyDescent="0.25">
      <c r="A5">
        <v>1</v>
      </c>
      <c r="B5" t="s">
        <v>28</v>
      </c>
      <c r="C5" s="48">
        <v>3801019.94</v>
      </c>
      <c r="D5" s="48">
        <v>420032.45</v>
      </c>
    </row>
    <row r="6" spans="1:11" x14ac:dyDescent="0.25">
      <c r="A6">
        <v>1</v>
      </c>
      <c r="B6" t="s">
        <v>29</v>
      </c>
      <c r="C6" s="48">
        <v>2668602.38</v>
      </c>
      <c r="D6" s="48">
        <v>227622.84</v>
      </c>
    </row>
    <row r="7" spans="1:11" x14ac:dyDescent="0.25">
      <c r="A7">
        <v>1</v>
      </c>
      <c r="B7" t="s">
        <v>30</v>
      </c>
      <c r="C7" s="48">
        <v>723092.71</v>
      </c>
      <c r="D7" s="48">
        <v>59802.57</v>
      </c>
    </row>
    <row r="8" spans="1:11" x14ac:dyDescent="0.25">
      <c r="A8">
        <v>0</v>
      </c>
      <c r="C8" s="48">
        <v>79243938.849999994</v>
      </c>
      <c r="D8" s="48">
        <v>5175211.51</v>
      </c>
      <c r="F8" s="185"/>
      <c r="G8" s="185"/>
      <c r="H8" s="185"/>
      <c r="I8" s="185"/>
      <c r="J8" s="186"/>
      <c r="K8" s="186"/>
    </row>
    <row r="9" spans="1:11" x14ac:dyDescent="0.25">
      <c r="A9" t="s">
        <v>37</v>
      </c>
      <c r="F9" s="185"/>
      <c r="G9" s="185"/>
      <c r="H9" s="185"/>
      <c r="I9" s="185"/>
    </row>
    <row r="10" spans="1:11" x14ac:dyDescent="0.25">
      <c r="F10" s="185"/>
      <c r="G10" s="185"/>
      <c r="H10" s="185"/>
      <c r="I10" s="185"/>
    </row>
    <row r="11" spans="1:11" x14ac:dyDescent="0.25">
      <c r="F11" s="185"/>
      <c r="G11" s="185"/>
      <c r="H11" s="185"/>
      <c r="I11" s="185"/>
    </row>
    <row r="12" spans="1:11" x14ac:dyDescent="0.25">
      <c r="F12" s="185"/>
      <c r="G12" s="185"/>
      <c r="H12" s="185"/>
      <c r="I12" s="185"/>
    </row>
    <row r="13" spans="1:11" x14ac:dyDescent="0.25">
      <c r="F13" s="185"/>
      <c r="G13" s="185"/>
      <c r="H13" s="185"/>
      <c r="I13" s="185"/>
    </row>
    <row r="14" spans="1:11" x14ac:dyDescent="0.25">
      <c r="F14" s="185"/>
      <c r="G14" s="185"/>
      <c r="H14" s="185"/>
      <c r="I14" s="185"/>
    </row>
    <row r="15" spans="1:11" x14ac:dyDescent="0.25">
      <c r="F15" s="185"/>
      <c r="G15" s="185"/>
      <c r="H15" s="185"/>
      <c r="I15" s="185"/>
    </row>
    <row r="16" spans="1:11" x14ac:dyDescent="0.25">
      <c r="F16" s="185"/>
      <c r="G16" s="185"/>
      <c r="H16" s="185"/>
      <c r="I16" s="185"/>
    </row>
    <row r="20" spans="3:4" x14ac:dyDescent="0.25">
      <c r="C20" s="48" t="s">
        <v>40</v>
      </c>
      <c r="D20" s="49" t="s">
        <v>39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sqref="A1:D11"/>
    </sheetView>
  </sheetViews>
  <sheetFormatPr defaultRowHeight="13.2" x14ac:dyDescent="0.25"/>
  <cols>
    <col min="3" max="3" width="15.21875" style="48" customWidth="1"/>
    <col min="4" max="4" width="15" style="48" customWidth="1"/>
  </cols>
  <sheetData>
    <row r="1" spans="1:7" x14ac:dyDescent="0.25">
      <c r="A1">
        <v>1</v>
      </c>
      <c r="B1" t="s">
        <v>49</v>
      </c>
      <c r="C1" s="132">
        <v>14537025</v>
      </c>
      <c r="D1" s="132">
        <v>854245.16</v>
      </c>
      <c r="G1" t="s">
        <v>61</v>
      </c>
    </row>
    <row r="2" spans="1:7" x14ac:dyDescent="0.25">
      <c r="A2">
        <v>1</v>
      </c>
      <c r="B2" t="s">
        <v>50</v>
      </c>
      <c r="C2" s="132">
        <v>1793808</v>
      </c>
      <c r="D2" s="132">
        <v>125864.87</v>
      </c>
    </row>
    <row r="3" spans="1:7" x14ac:dyDescent="0.25">
      <c r="A3">
        <v>1</v>
      </c>
      <c r="B3" t="s">
        <v>51</v>
      </c>
      <c r="C3" s="132">
        <v>19501457</v>
      </c>
      <c r="D3" s="132">
        <v>1439700.91</v>
      </c>
    </row>
    <row r="4" spans="1:7" x14ac:dyDescent="0.25">
      <c r="A4" s="129">
        <v>1</v>
      </c>
      <c r="B4" s="129" t="s">
        <v>34</v>
      </c>
      <c r="C4" s="133">
        <v>36218933.82</v>
      </c>
      <c r="D4" s="133">
        <v>2047942.71</v>
      </c>
    </row>
    <row r="5" spans="1:7" x14ac:dyDescent="0.25">
      <c r="A5">
        <v>1</v>
      </c>
      <c r="B5" t="s">
        <v>54</v>
      </c>
      <c r="C5" s="48">
        <v>53517.71</v>
      </c>
      <c r="D5" s="48">
        <v>8317.14</v>
      </c>
    </row>
    <row r="6" spans="1:7" x14ac:dyDescent="0.25">
      <c r="A6">
        <v>1</v>
      </c>
      <c r="B6" t="s">
        <v>55</v>
      </c>
      <c r="C6" s="48">
        <v>669575</v>
      </c>
      <c r="D6" s="48">
        <v>51485.43</v>
      </c>
    </row>
    <row r="7" spans="1:7" x14ac:dyDescent="0.25">
      <c r="A7">
        <v>1</v>
      </c>
      <c r="B7" t="s">
        <v>56</v>
      </c>
      <c r="C7" s="48">
        <v>3801019.94</v>
      </c>
      <c r="D7" s="48">
        <v>420032.45</v>
      </c>
    </row>
    <row r="8" spans="1:7" x14ac:dyDescent="0.25">
      <c r="A8">
        <v>1</v>
      </c>
      <c r="B8" t="s">
        <v>62</v>
      </c>
      <c r="C8" s="48">
        <v>660250</v>
      </c>
      <c r="D8" s="48">
        <v>38952.120000000003</v>
      </c>
    </row>
    <row r="9" spans="1:7" x14ac:dyDescent="0.25">
      <c r="A9">
        <v>1</v>
      </c>
      <c r="B9" t="s">
        <v>57</v>
      </c>
      <c r="C9" s="48">
        <v>2008352.38</v>
      </c>
      <c r="D9" s="48">
        <v>188670.72</v>
      </c>
    </row>
    <row r="10" spans="1:7" x14ac:dyDescent="0.25">
      <c r="A10">
        <v>0</v>
      </c>
      <c r="C10" s="48">
        <v>79243938.849999994</v>
      </c>
      <c r="D10" s="48">
        <v>5175211.51</v>
      </c>
    </row>
    <row r="11" spans="1:7" x14ac:dyDescent="0.25">
      <c r="A11" t="s">
        <v>37</v>
      </c>
    </row>
    <row r="12" spans="1:7" x14ac:dyDescent="0.25">
      <c r="A12" t="s">
        <v>37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Sheet4</vt:lpstr>
      <vt:lpstr>cost</vt:lpstr>
      <vt:lpstr>freight</vt:lpstr>
      <vt:lpstr>volume</vt:lpstr>
      <vt:lpstr>IQBPFRT</vt:lpstr>
      <vt:lpstr>iqbpfrtbs</vt:lpstr>
      <vt:lpstr>Summary!Print_Area</vt:lpstr>
    </vt:vector>
  </TitlesOfParts>
  <Company>fpc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IPHQTR01</dc:creator>
  <cp:lastModifiedBy>Tony Wei</cp:lastModifiedBy>
  <cp:lastPrinted>2023-09-05T13:24:04Z</cp:lastPrinted>
  <dcterms:created xsi:type="dcterms:W3CDTF">1999-02-01T21:27:18Z</dcterms:created>
  <dcterms:modified xsi:type="dcterms:W3CDTF">2023-09-28T17:27:56Z</dcterms:modified>
</cp:coreProperties>
</file>