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M\Physics Practical I (ZCT 191,2)\3. Thermoelectric Effect and Thermal Conductivity\Final TE &amp; TC\"/>
    </mc:Choice>
  </mc:AlternateContent>
  <xr:revisionPtr revIDLastSave="0" documentId="13_ncr:1_{96D5A89B-FFCD-4E13-B450-A15D1D11F9E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ART A" sheetId="1" r:id="rId1"/>
    <sheet name="PART B" sheetId="2" r:id="rId2"/>
    <sheet name="PART C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2" l="1"/>
  <c r="H32" i="2"/>
  <c r="X4" i="4"/>
  <c r="P4" i="4"/>
  <c r="Q4" i="4" s="1"/>
  <c r="K5" i="4"/>
  <c r="K6" i="4"/>
  <c r="K7" i="4"/>
  <c r="K8" i="4"/>
  <c r="K4" i="4"/>
  <c r="J5" i="4"/>
  <c r="L5" i="4" s="1"/>
  <c r="M5" i="4" s="1"/>
  <c r="P8" i="4"/>
  <c r="Q8" i="4" s="1"/>
  <c r="N8" i="4"/>
  <c r="O8" i="4" s="1"/>
  <c r="J8" i="4"/>
  <c r="L8" i="4" s="1"/>
  <c r="P7" i="4"/>
  <c r="Q7" i="4" s="1"/>
  <c r="N7" i="4"/>
  <c r="O7" i="4" s="1"/>
  <c r="J7" i="4"/>
  <c r="L7" i="4" s="1"/>
  <c r="P6" i="4"/>
  <c r="Q6" i="4" s="1"/>
  <c r="N6" i="4"/>
  <c r="O6" i="4" s="1"/>
  <c r="J6" i="4"/>
  <c r="L6" i="4" s="1"/>
  <c r="M6" i="4" s="1"/>
  <c r="P5" i="4"/>
  <c r="Q5" i="4" s="1"/>
  <c r="N5" i="4"/>
  <c r="O5" i="4" s="1"/>
  <c r="N4" i="4"/>
  <c r="O4" i="4" s="1"/>
  <c r="J4" i="4"/>
  <c r="L4" i="4" s="1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D50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31" i="2"/>
  <c r="D59" i="2"/>
  <c r="S15" i="3"/>
  <c r="S16" i="3"/>
  <c r="S17" i="3"/>
  <c r="S18" i="3"/>
  <c r="S14" i="3"/>
  <c r="R15" i="3"/>
  <c r="R16" i="3"/>
  <c r="R17" i="3"/>
  <c r="R18" i="3"/>
  <c r="R14" i="3"/>
  <c r="O18" i="3"/>
  <c r="O17" i="3"/>
  <c r="O15" i="3"/>
  <c r="O14" i="3"/>
  <c r="O16" i="3"/>
  <c r="M18" i="3"/>
  <c r="L18" i="3"/>
  <c r="J18" i="3"/>
  <c r="K18" i="3" s="1"/>
  <c r="M17" i="3"/>
  <c r="L17" i="3"/>
  <c r="K17" i="3"/>
  <c r="J17" i="3"/>
  <c r="M16" i="3"/>
  <c r="L16" i="3"/>
  <c r="J16" i="3"/>
  <c r="K16" i="3" s="1"/>
  <c r="M15" i="3"/>
  <c r="L15" i="3"/>
  <c r="J15" i="3"/>
  <c r="K15" i="3" s="1"/>
  <c r="M14" i="3"/>
  <c r="N14" i="3" s="1"/>
  <c r="L14" i="3"/>
  <c r="J14" i="3"/>
  <c r="K14" i="3" s="1"/>
  <c r="D51" i="2"/>
  <c r="D52" i="2"/>
  <c r="D53" i="2"/>
  <c r="D54" i="2"/>
  <c r="D55" i="2"/>
  <c r="D56" i="2"/>
  <c r="D57" i="2"/>
  <c r="D58" i="2"/>
  <c r="D60" i="2"/>
  <c r="D61" i="2"/>
  <c r="D62" i="2"/>
  <c r="D63" i="2"/>
  <c r="D64" i="2"/>
  <c r="D65" i="2"/>
  <c r="F32" i="2"/>
  <c r="F34" i="2"/>
  <c r="H34" i="2" s="1"/>
  <c r="F35" i="2"/>
  <c r="H35" i="2" s="1"/>
  <c r="F36" i="2"/>
  <c r="H36" i="2" s="1"/>
  <c r="F38" i="2"/>
  <c r="H38" i="2" s="1"/>
  <c r="F39" i="2"/>
  <c r="H39" i="2" s="1"/>
  <c r="F40" i="2"/>
  <c r="H40" i="2" s="1"/>
  <c r="F41" i="2"/>
  <c r="H41" i="2" s="1"/>
  <c r="F43" i="2"/>
  <c r="H43" i="2" s="1"/>
  <c r="F45" i="2"/>
  <c r="H45" i="2" s="1"/>
  <c r="F46" i="2"/>
  <c r="H46" i="2" s="1"/>
  <c r="F31" i="2"/>
  <c r="H31" i="2" s="1"/>
  <c r="E46" i="2"/>
  <c r="E35" i="2"/>
  <c r="E36" i="2"/>
  <c r="E37" i="2"/>
  <c r="F37" i="2" s="1"/>
  <c r="H37" i="2" s="1"/>
  <c r="E38" i="2"/>
  <c r="E39" i="2"/>
  <c r="E40" i="2"/>
  <c r="E41" i="2"/>
  <c r="E42" i="2"/>
  <c r="F42" i="2" s="1"/>
  <c r="H42" i="2" s="1"/>
  <c r="E43" i="2"/>
  <c r="E44" i="2"/>
  <c r="F44" i="2" s="1"/>
  <c r="H44" i="2" s="1"/>
  <c r="E45" i="2"/>
  <c r="E34" i="2"/>
  <c r="E33" i="2"/>
  <c r="F33" i="2" s="1"/>
  <c r="H33" i="2" s="1"/>
  <c r="E21" i="1"/>
  <c r="G21" i="1"/>
  <c r="C21" i="1"/>
  <c r="M7" i="4" l="1"/>
  <c r="R4" i="4"/>
  <c r="T4" i="4" s="1"/>
  <c r="S7" i="4"/>
  <c r="S5" i="4"/>
  <c r="S8" i="4"/>
  <c r="S4" i="4"/>
  <c r="S6" i="4"/>
  <c r="M8" i="4"/>
  <c r="M4" i="4"/>
  <c r="R8" i="4"/>
  <c r="T8" i="4" s="1"/>
  <c r="R6" i="4"/>
  <c r="T6" i="4"/>
  <c r="R7" i="4"/>
  <c r="T7" i="4" s="1"/>
  <c r="R5" i="4"/>
  <c r="T5" i="4" s="1"/>
  <c r="N18" i="3"/>
  <c r="N15" i="3"/>
  <c r="N17" i="3"/>
  <c r="N16" i="3"/>
  <c r="U5" i="4" l="1"/>
  <c r="X7" i="4"/>
  <c r="U7" i="4"/>
  <c r="X6" i="4"/>
  <c r="U6" i="4"/>
  <c r="U8" i="4"/>
  <c r="U4" i="4"/>
  <c r="Y8" i="4"/>
  <c r="X8" i="4"/>
  <c r="X5" i="4"/>
  <c r="Y5" i="4"/>
</calcChain>
</file>

<file path=xl/sharedStrings.xml><?xml version="1.0" encoding="utf-8"?>
<sst xmlns="http://schemas.openxmlformats.org/spreadsheetml/2006/main" count="110" uniqueCount="69">
  <si>
    <t>Cu/Cn</t>
  </si>
  <si>
    <t>Cu/Fe</t>
  </si>
  <si>
    <t>Cn/Fe</t>
  </si>
  <si>
    <t>Voltage: + / –</t>
  </si>
  <si>
    <t>Temperature</t>
  </si>
  <si>
    <t>(°C)</t>
  </si>
  <si>
    <t>EMF</t>
  </si>
  <si>
    <t>(μV)</t>
  </si>
  <si>
    <t>EMF of Cu/Cn,</t>
  </si>
  <si>
    <t>𝑬𝐂𝐮/𝐂𝐧 (μV)</t>
  </si>
  <si>
    <t>Corresponding</t>
  </si>
  <si>
    <t>Temperature (𝑻, °C)</t>
  </si>
  <si>
    <t>EMF of Cu/Fe,</t>
  </si>
  <si>
    <t>𝑬 (μV)</t>
  </si>
  <si>
    <t>Temperature, T (°𝐂)</t>
  </si>
  <si>
    <t>𝚫𝑬</t>
  </si>
  <si>
    <t>𝚫𝑻 (°C)</t>
  </si>
  <si>
    <t>𝚫𝑬(μV)</t>
  </si>
  <si>
    <t>𝑬 (𝑻 +𝟐𝟓)</t>
  </si>
  <si>
    <t xml:space="preserve">𝑬 (𝑻 − 𝟐𝟓) </t>
  </si>
  <si>
    <t>𝒅𝑬
𝒅𝑻 ≈
𝚫𝑬
𝚫𝑻
(𝛍𝐕 °𝐂
−𝟏
)</t>
  </si>
  <si>
    <t xml:space="preserve">Temperature, 𝑻 (°𝐂) </t>
  </si>
  <si>
    <t xml:space="preserve">EMF, 𝑬 (μV) </t>
  </si>
  <si>
    <t>𝑬/𝑻 (𝛍𝐕 °𝐂 −𝟏</t>
  </si>
  <si>
    <t>y=44.273x-150</t>
  </si>
  <si>
    <t>y=-10x</t>
  </si>
  <si>
    <t>y=-50.364x+145.45</t>
  </si>
  <si>
    <t>Experimental α</t>
  </si>
  <si>
    <t>Theoretical α</t>
  </si>
  <si>
    <t>percentage of discrepancy</t>
  </si>
  <si>
    <t>Equation</t>
  </si>
  <si>
    <t>Material</t>
  </si>
  <si>
    <t>𝒉</t>
  </si>
  <si>
    <t>𝒕</t>
  </si>
  <si>
    <t>𝑨</t>
  </si>
  <si>
    <t>𝑹</t>
  </si>
  <si>
    <t>Masonite</t>
  </si>
  <si>
    <t>Wood</t>
  </si>
  <si>
    <t>Lexan</t>
  </si>
  <si>
    <t>Rock</t>
  </si>
  <si>
    <t>Grass</t>
  </si>
  <si>
    <t>𝒅𝟏</t>
  </si>
  <si>
    <t>𝒅𝟐</t>
  </si>
  <si>
    <t>𝒕𝐚</t>
  </si>
  <si>
    <t>𝒎𝐰𝐚</t>
  </si>
  <si>
    <t>𝒎𝐰</t>
  </si>
  <si>
    <t>𝒅𝐚𝐯𝐠</t>
  </si>
  <si>
    <t>𝑹𝐚</t>
  </si>
  <si>
    <t>𝑹𝟎</t>
  </si>
  <si>
    <t>s</t>
  </si>
  <si>
    <t>k</t>
  </si>
  <si>
    <t>standard K</t>
  </si>
  <si>
    <t>cm</t>
  </si>
  <si>
    <t>g</t>
  </si>
  <si>
    <t>%</t>
  </si>
  <si>
    <t>(d E)/(d T)</t>
  </si>
  <si>
    <t>uncertainty'</t>
  </si>
  <si>
    <t>∆𝒅𝐚𝐯𝐠</t>
  </si>
  <si>
    <t>∆ 𝑨</t>
  </si>
  <si>
    <t>∆𝑹𝐚</t>
  </si>
  <si>
    <t>∆𝑹o</t>
  </si>
  <si>
    <t>𝑹o</t>
  </si>
  <si>
    <t>∆𝑹</t>
  </si>
  <si>
    <t>∆k</t>
  </si>
  <si>
    <t>𝚫𝑬/𝚫𝑻</t>
  </si>
  <si>
    <t>Percentage of discrepancy</t>
  </si>
  <si>
    <t>𝒎_𝐰</t>
  </si>
  <si>
    <t>𝒎_𝐚</t>
  </si>
  <si>
    <t>percentage of diecrapancy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</si>
</sst>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Cu/Cn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A'!$D$5</c:f>
              <c:strCache>
                <c:ptCount val="1"/>
                <c:pt idx="0">
                  <c:v>(μV)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143919510061242E-2"/>
                  <c:y val="-5.37802566345873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A'!$C$6:$C$16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'PART A'!$D$6:$D$16</c:f>
              <c:numCache>
                <c:formatCode>General</c:formatCode>
                <c:ptCount val="1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1100</c:v>
                </c:pt>
                <c:pt idx="4">
                  <c:v>1600</c:v>
                </c:pt>
                <c:pt idx="5">
                  <c:v>2100</c:v>
                </c:pt>
                <c:pt idx="6">
                  <c:v>2500</c:v>
                </c:pt>
                <c:pt idx="7">
                  <c:v>2900</c:v>
                </c:pt>
                <c:pt idx="8">
                  <c:v>3500</c:v>
                </c:pt>
                <c:pt idx="9">
                  <c:v>3800</c:v>
                </c:pt>
                <c:pt idx="10">
                  <c:v>4300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B-4B26-9F79-A5B0BA288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66368"/>
        <c:axId val="506868720"/>
      </c:scatterChart>
      <c:valAx>
        <c:axId val="5145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68720"/>
        <c:crosses val="autoZero"/>
        <c:crossBetween val="midCat"/>
      </c:valAx>
      <c:valAx>
        <c:axId val="5068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Cu/Fe</a:t>
            </a:r>
          </a:p>
        </c:rich>
      </c:tx>
      <c:layout>
        <c:manualLayout>
          <c:xMode val="edge"/>
          <c:yMode val="edge"/>
          <c:x val="0.4581526684164479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A'!$F$5</c:f>
              <c:strCache>
                <c:ptCount val="1"/>
                <c:pt idx="0">
                  <c:v>(μV)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A'!$E$6:$E$16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'PART A'!$F$6:$F$16</c:f>
              <c:numCache>
                <c:formatCode>General</c:formatCode>
                <c:ptCount val="11"/>
                <c:pt idx="0">
                  <c:v>0</c:v>
                </c:pt>
                <c:pt idx="1">
                  <c:v>-100</c:v>
                </c:pt>
                <c:pt idx="2">
                  <c:v>-200</c:v>
                </c:pt>
                <c:pt idx="3">
                  <c:v>-300</c:v>
                </c:pt>
                <c:pt idx="4">
                  <c:v>-400</c:v>
                </c:pt>
                <c:pt idx="5">
                  <c:v>-500</c:v>
                </c:pt>
                <c:pt idx="6">
                  <c:v>-600</c:v>
                </c:pt>
                <c:pt idx="7">
                  <c:v>-700</c:v>
                </c:pt>
                <c:pt idx="8">
                  <c:v>-800</c:v>
                </c:pt>
                <c:pt idx="9">
                  <c:v>-900</c:v>
                </c:pt>
                <c:pt idx="10">
                  <c:v>-1000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6-4622-9283-89EBEC8E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63008"/>
        <c:axId val="242752656"/>
      </c:scatterChart>
      <c:valAx>
        <c:axId val="51456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52656"/>
        <c:crosses val="autoZero"/>
        <c:crossBetween val="midCat"/>
      </c:valAx>
      <c:valAx>
        <c:axId val="2427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Cn/Fe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A'!$H$5</c:f>
              <c:strCache>
                <c:ptCount val="1"/>
                <c:pt idx="0">
                  <c:v>(μV)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A'!$G$6:$G$16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'PART A'!$H$6:$H$16</c:f>
              <c:numCache>
                <c:formatCode>General</c:formatCode>
                <c:ptCount val="11"/>
                <c:pt idx="0">
                  <c:v>0</c:v>
                </c:pt>
                <c:pt idx="1">
                  <c:v>-300</c:v>
                </c:pt>
                <c:pt idx="2">
                  <c:v>-700</c:v>
                </c:pt>
                <c:pt idx="3">
                  <c:v>-1300</c:v>
                </c:pt>
                <c:pt idx="4">
                  <c:v>-1800</c:v>
                </c:pt>
                <c:pt idx="5">
                  <c:v>-2300</c:v>
                </c:pt>
                <c:pt idx="6">
                  <c:v>-3100</c:v>
                </c:pt>
                <c:pt idx="7">
                  <c:v>-3700</c:v>
                </c:pt>
                <c:pt idx="8">
                  <c:v>-3800</c:v>
                </c:pt>
                <c:pt idx="9">
                  <c:v>-4300</c:v>
                </c:pt>
                <c:pt idx="10">
                  <c:v>-4800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E-4FB0-9B2D-486904AB4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016864"/>
        <c:axId val="524344464"/>
      </c:scatterChart>
      <c:valAx>
        <c:axId val="5190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344464"/>
        <c:crosses val="autoZero"/>
        <c:crossBetween val="midCat"/>
      </c:valAx>
      <c:valAx>
        <c:axId val="5243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B'!$H$3</c:f>
              <c:strCache>
                <c:ptCount val="1"/>
                <c:pt idx="0">
                  <c:v>𝑬 (μV)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B'!$G$4:$G$24</c:f>
              <c:numCache>
                <c:formatCode>General</c:formatCode>
                <c:ptCount val="21"/>
                <c:pt idx="0">
                  <c:v>35</c:v>
                </c:pt>
                <c:pt idx="1">
                  <c:v>58</c:v>
                </c:pt>
                <c:pt idx="2">
                  <c:v>81</c:v>
                </c:pt>
                <c:pt idx="3">
                  <c:v>103</c:v>
                </c:pt>
                <c:pt idx="4">
                  <c:v>124</c:v>
                </c:pt>
                <c:pt idx="5">
                  <c:v>144</c:v>
                </c:pt>
                <c:pt idx="6">
                  <c:v>164</c:v>
                </c:pt>
                <c:pt idx="7">
                  <c:v>183</c:v>
                </c:pt>
                <c:pt idx="8">
                  <c:v>202</c:v>
                </c:pt>
                <c:pt idx="9">
                  <c:v>221</c:v>
                </c:pt>
                <c:pt idx="10">
                  <c:v>239</c:v>
                </c:pt>
                <c:pt idx="11">
                  <c:v>257</c:v>
                </c:pt>
                <c:pt idx="12">
                  <c:v>275</c:v>
                </c:pt>
                <c:pt idx="13">
                  <c:v>292</c:v>
                </c:pt>
                <c:pt idx="14">
                  <c:v>309</c:v>
                </c:pt>
                <c:pt idx="15">
                  <c:v>326</c:v>
                </c:pt>
                <c:pt idx="16">
                  <c:v>343</c:v>
                </c:pt>
                <c:pt idx="17">
                  <c:v>360</c:v>
                </c:pt>
                <c:pt idx="18">
                  <c:v>376</c:v>
                </c:pt>
                <c:pt idx="19">
                  <c:v>392</c:v>
                </c:pt>
                <c:pt idx="20">
                  <c:v>400</c:v>
                </c:pt>
              </c:numCache>
            </c:numRef>
          </c:xVal>
          <c:yVal>
            <c:numRef>
              <c:f>'PART B'!$H$4:$H$24</c:f>
              <c:numCache>
                <c:formatCode>General</c:formatCode>
                <c:ptCount val="21"/>
                <c:pt idx="0">
                  <c:v>-300</c:v>
                </c:pt>
                <c:pt idx="1">
                  <c:v>-500</c:v>
                </c:pt>
                <c:pt idx="2">
                  <c:v>-700</c:v>
                </c:pt>
                <c:pt idx="3">
                  <c:v>-900</c:v>
                </c:pt>
                <c:pt idx="4">
                  <c:v>-1000</c:v>
                </c:pt>
                <c:pt idx="5">
                  <c:v>-1100</c:v>
                </c:pt>
                <c:pt idx="6">
                  <c:v>-1200</c:v>
                </c:pt>
                <c:pt idx="7">
                  <c:v>-1300</c:v>
                </c:pt>
                <c:pt idx="8">
                  <c:v>-1300</c:v>
                </c:pt>
                <c:pt idx="9">
                  <c:v>-1400</c:v>
                </c:pt>
                <c:pt idx="10">
                  <c:v>-1400</c:v>
                </c:pt>
                <c:pt idx="11">
                  <c:v>-1400</c:v>
                </c:pt>
                <c:pt idx="12">
                  <c:v>-1400</c:v>
                </c:pt>
                <c:pt idx="13">
                  <c:v>-1400</c:v>
                </c:pt>
                <c:pt idx="14">
                  <c:v>-1400</c:v>
                </c:pt>
                <c:pt idx="15">
                  <c:v>-1300</c:v>
                </c:pt>
                <c:pt idx="16">
                  <c:v>-1300</c:v>
                </c:pt>
                <c:pt idx="17">
                  <c:v>-1200</c:v>
                </c:pt>
                <c:pt idx="18">
                  <c:v>-1100</c:v>
                </c:pt>
                <c:pt idx="19">
                  <c:v>-1000</c:v>
                </c:pt>
                <c:pt idx="20">
                  <c:v>-900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F-42A8-82BF-BF009A16B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73568"/>
        <c:axId val="530649328"/>
      </c:scatterChart>
      <c:valAx>
        <c:axId val="51457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49328"/>
        <c:crosses val="autoZero"/>
        <c:crossBetween val="midCat"/>
      </c:valAx>
      <c:valAx>
        <c:axId val="5306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7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B'!$L$31:$L$46</c:f>
              <c:numCache>
                <c:formatCode>General</c:formatCode>
                <c:ptCount val="1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</c:numCache>
            </c:numRef>
          </c:xVal>
          <c:yVal>
            <c:numRef>
              <c:f>'PART B'!$M$31:$M$46</c:f>
              <c:numCache>
                <c:formatCode>General</c:formatCode>
                <c:ptCount val="16"/>
                <c:pt idx="0">
                  <c:v>-10.02</c:v>
                </c:pt>
                <c:pt idx="1">
                  <c:v>-8.94</c:v>
                </c:pt>
                <c:pt idx="2">
                  <c:v>-7.84</c:v>
                </c:pt>
                <c:pt idx="3">
                  <c:v>-6.72</c:v>
                </c:pt>
                <c:pt idx="4">
                  <c:v>-5.62</c:v>
                </c:pt>
                <c:pt idx="5">
                  <c:v>-4.54</c:v>
                </c:pt>
                <c:pt idx="6">
                  <c:v>-3.44</c:v>
                </c:pt>
                <c:pt idx="7">
                  <c:v>-2.34</c:v>
                </c:pt>
                <c:pt idx="8">
                  <c:v>-1.24</c:v>
                </c:pt>
                <c:pt idx="9">
                  <c:v>-0.14000000000000001</c:v>
                </c:pt>
                <c:pt idx="10">
                  <c:v>0.96</c:v>
                </c:pt>
                <c:pt idx="11">
                  <c:v>2.08</c:v>
                </c:pt>
                <c:pt idx="12">
                  <c:v>3.16</c:v>
                </c:pt>
                <c:pt idx="13">
                  <c:v>4.26</c:v>
                </c:pt>
                <c:pt idx="14">
                  <c:v>5.36</c:v>
                </c:pt>
                <c:pt idx="15">
                  <c:v>6.44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7-4199-9EB6-A8B464571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947519"/>
        <c:axId val="580075072"/>
      </c:scatterChart>
      <c:valAx>
        <c:axId val="170694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75072"/>
        <c:crosses val="autoZero"/>
        <c:crossBetween val="midCat"/>
      </c:valAx>
      <c:valAx>
        <c:axId val="5800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4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B'!$L$50:$L$65</c:f>
              <c:numCache>
                <c:formatCode>General</c:formatCode>
                <c:ptCount val="1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</c:numCache>
            </c:numRef>
          </c:xVal>
          <c:yVal>
            <c:numRef>
              <c:f>'PART B'!$M$50:$M$65</c:f>
              <c:numCache>
                <c:formatCode>General</c:formatCode>
                <c:ptCount val="16"/>
                <c:pt idx="0">
                  <c:v>-10.56</c:v>
                </c:pt>
                <c:pt idx="1">
                  <c:v>-10.02</c:v>
                </c:pt>
                <c:pt idx="2">
                  <c:v>-9.48</c:v>
                </c:pt>
                <c:pt idx="3">
                  <c:v>-8.93</c:v>
                </c:pt>
                <c:pt idx="4">
                  <c:v>-8.3759999999999994</c:v>
                </c:pt>
                <c:pt idx="5">
                  <c:v>-7.8266666666666671</c:v>
                </c:pt>
                <c:pt idx="6">
                  <c:v>-7.28</c:v>
                </c:pt>
                <c:pt idx="7">
                  <c:v>-6.73</c:v>
                </c:pt>
                <c:pt idx="8">
                  <c:v>-6.1822222222222223</c:v>
                </c:pt>
                <c:pt idx="9">
                  <c:v>-5.6319999999999997</c:v>
                </c:pt>
                <c:pt idx="10">
                  <c:v>-5.083636363636364</c:v>
                </c:pt>
                <c:pt idx="11">
                  <c:v>-4.5333333333333332</c:v>
                </c:pt>
                <c:pt idx="12">
                  <c:v>-3.9815384615384617</c:v>
                </c:pt>
                <c:pt idx="13">
                  <c:v>-3.4342857142857142</c:v>
                </c:pt>
                <c:pt idx="14">
                  <c:v>-2.8826666666666667</c:v>
                </c:pt>
                <c:pt idx="15">
                  <c:v>-2.335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5-4AB9-995A-35384361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18976"/>
        <c:axId val="1707926351"/>
      </c:scatterChart>
      <c:valAx>
        <c:axId val="57771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26351"/>
        <c:crosses val="autoZero"/>
        <c:crossBetween val="midCat"/>
      </c:valAx>
      <c:valAx>
        <c:axId val="17079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1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105507</xdr:colOff>
      <xdr:row>0</xdr:row>
      <xdr:rowOff>162071</xdr:rowOff>
    </xdr:from>
    <xdr:to>
      <xdr:col>19</xdr:col>
      <xdr:colOff>410307</xdr:colOff>
      <xdr:row>15</xdr:row>
      <xdr:rowOff>162071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092C8-C344-496D-977C-DFB8723D0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73855</xdr:colOff>
      <xdr:row>16</xdr:row>
      <xdr:rowOff>126903</xdr:rowOff>
    </xdr:from>
    <xdr:to>
      <xdr:col>19</xdr:col>
      <xdr:colOff>378655</xdr:colOff>
      <xdr:row>31</xdr:row>
      <xdr:rowOff>126903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6C148D-467F-85EF-3E7F-22403D3FE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</xdr:colOff>
      <xdr:row>32</xdr:row>
      <xdr:rowOff>87630</xdr:rowOff>
    </xdr:from>
    <xdr:to>
      <xdr:col>17</xdr:col>
      <xdr:colOff>373380</xdr:colOff>
      <xdr:row>47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588354-3AE3-BDFF-6245-F15645516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180108</xdr:rowOff>
    </xdr:from>
    <xdr:to>
      <xdr:col>17</xdr:col>
      <xdr:colOff>20782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1C9C0F-FA9D-AE80-B464-3FE03D6DB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430529</xdr:colOff>
      <xdr:row>28</xdr:row>
      <xdr:rowOff>180282</xdr:rowOff>
    </xdr:from>
    <xdr:to>
      <xdr:col>21</xdr:col>
      <xdr:colOff>149628</xdr:colOff>
      <xdr:row>44</xdr:row>
      <xdr:rowOff>8312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4FE4F-5A44-C77A-3FAB-24E008919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301683</xdr:colOff>
      <xdr:row>50</xdr:row>
      <xdr:rowOff>107199</xdr:rowOff>
    </xdr:from>
    <xdr:to>
      <xdr:col>21</xdr:col>
      <xdr:colOff>28402</xdr:colOff>
      <xdr:row>65</xdr:row>
      <xdr:rowOff>118975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C854A8-ECA6-DFC0-E8DC-561A5DFF2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opLeftCell="A49" zoomScale="90" zoomScaleNormal="90" workbookViewId="0">
      <selection activeCell="B24" sqref="B24"/>
    </sheetView>
  </sheetViews>
  <sheetFormatPr defaultRowHeight="14.4" x14ac:dyDescent="0.3"/>
  <cols>
    <col min="2" max="2" width="24.77734375" customWidth="1"/>
    <col min="3" max="8" width="12.33203125" customWidth="1"/>
  </cols>
  <sheetData>
    <row r="2" spans="3:8" x14ac:dyDescent="0.3">
      <c r="C2" s="13" t="s">
        <v>0</v>
      </c>
      <c r="D2" s="13"/>
      <c r="E2" s="13" t="s">
        <v>1</v>
      </c>
      <c r="F2" s="13"/>
      <c r="G2" s="13" t="s">
        <v>2</v>
      </c>
      <c r="H2" s="13"/>
    </row>
    <row r="3" spans="3:8" x14ac:dyDescent="0.3">
      <c r="C3" s="13" t="s">
        <v>3</v>
      </c>
      <c r="D3" s="13"/>
      <c r="E3" s="13" t="s">
        <v>3</v>
      </c>
      <c r="F3" s="13"/>
      <c r="G3" s="13" t="s">
        <v>3</v>
      </c>
      <c r="H3" s="13"/>
    </row>
    <row r="4" spans="3:8" x14ac:dyDescent="0.3">
      <c r="C4" s="1" t="s">
        <v>4</v>
      </c>
      <c r="D4" s="1" t="s">
        <v>6</v>
      </c>
      <c r="E4" s="1" t="s">
        <v>4</v>
      </c>
      <c r="F4" s="1" t="s">
        <v>6</v>
      </c>
      <c r="G4" s="1" t="s">
        <v>4</v>
      </c>
      <c r="H4" s="1" t="s">
        <v>6</v>
      </c>
    </row>
    <row r="5" spans="3:8" x14ac:dyDescent="0.3">
      <c r="C5" s="1" t="s">
        <v>5</v>
      </c>
      <c r="D5" s="1" t="s">
        <v>7</v>
      </c>
      <c r="E5" s="1" t="s">
        <v>5</v>
      </c>
      <c r="F5" s="1" t="s">
        <v>7</v>
      </c>
      <c r="G5" s="1" t="s">
        <v>5</v>
      </c>
      <c r="H5" s="1" t="s">
        <v>7</v>
      </c>
    </row>
    <row r="6" spans="3:8" x14ac:dyDescent="0.3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3:8" x14ac:dyDescent="0.3">
      <c r="C7" s="1">
        <v>10</v>
      </c>
      <c r="D7" s="1">
        <v>300</v>
      </c>
      <c r="E7" s="1">
        <v>10</v>
      </c>
      <c r="F7" s="1">
        <v>-100</v>
      </c>
      <c r="G7" s="1">
        <v>10</v>
      </c>
      <c r="H7" s="1">
        <v>-300</v>
      </c>
    </row>
    <row r="8" spans="3:8" x14ac:dyDescent="0.3">
      <c r="C8" s="1">
        <v>20</v>
      </c>
      <c r="D8" s="1">
        <v>600</v>
      </c>
      <c r="E8" s="1">
        <v>20</v>
      </c>
      <c r="F8" s="1">
        <v>-200</v>
      </c>
      <c r="G8" s="1">
        <v>20</v>
      </c>
      <c r="H8" s="1">
        <v>-700</v>
      </c>
    </row>
    <row r="9" spans="3:8" x14ac:dyDescent="0.3">
      <c r="C9" s="1">
        <v>30</v>
      </c>
      <c r="D9" s="1">
        <v>1100</v>
      </c>
      <c r="E9" s="1">
        <v>30</v>
      </c>
      <c r="F9" s="1">
        <v>-300</v>
      </c>
      <c r="G9" s="1">
        <v>30</v>
      </c>
      <c r="H9" s="1">
        <v>-1300</v>
      </c>
    </row>
    <row r="10" spans="3:8" x14ac:dyDescent="0.3">
      <c r="C10" s="1">
        <v>40</v>
      </c>
      <c r="D10" s="1">
        <v>1600</v>
      </c>
      <c r="E10" s="1">
        <v>40</v>
      </c>
      <c r="F10" s="1">
        <v>-400</v>
      </c>
      <c r="G10" s="1">
        <v>40</v>
      </c>
      <c r="H10" s="1">
        <v>-1800</v>
      </c>
    </row>
    <row r="11" spans="3:8" x14ac:dyDescent="0.3">
      <c r="C11" s="1">
        <v>50</v>
      </c>
      <c r="D11" s="1">
        <v>2100</v>
      </c>
      <c r="E11" s="1">
        <v>50</v>
      </c>
      <c r="F11" s="1">
        <v>-500</v>
      </c>
      <c r="G11" s="1">
        <v>50</v>
      </c>
      <c r="H11" s="1">
        <v>-2300</v>
      </c>
    </row>
    <row r="12" spans="3:8" x14ac:dyDescent="0.3">
      <c r="C12" s="1">
        <v>60</v>
      </c>
      <c r="D12" s="1">
        <v>2500</v>
      </c>
      <c r="E12" s="1">
        <v>60</v>
      </c>
      <c r="F12" s="1">
        <v>-600</v>
      </c>
      <c r="G12" s="1">
        <v>60</v>
      </c>
      <c r="H12" s="1">
        <v>-3100</v>
      </c>
    </row>
    <row r="13" spans="3:8" x14ac:dyDescent="0.3">
      <c r="C13" s="1">
        <v>70</v>
      </c>
      <c r="D13" s="1">
        <v>2900</v>
      </c>
      <c r="E13" s="1">
        <v>70</v>
      </c>
      <c r="F13" s="1">
        <v>-700</v>
      </c>
      <c r="G13" s="1">
        <v>70</v>
      </c>
      <c r="H13" s="1">
        <v>-3700</v>
      </c>
    </row>
    <row r="14" spans="3:8" x14ac:dyDescent="0.3">
      <c r="C14" s="1">
        <v>80</v>
      </c>
      <c r="D14" s="1">
        <v>3500</v>
      </c>
      <c r="E14" s="1">
        <v>80</v>
      </c>
      <c r="F14" s="1">
        <v>-800</v>
      </c>
      <c r="G14" s="1">
        <v>80</v>
      </c>
      <c r="H14" s="1">
        <v>-3800</v>
      </c>
    </row>
    <row r="15" spans="3:8" x14ac:dyDescent="0.3">
      <c r="C15" s="1">
        <v>90</v>
      </c>
      <c r="D15" s="1">
        <v>3800</v>
      </c>
      <c r="E15" s="1">
        <v>90</v>
      </c>
      <c r="F15" s="1">
        <v>-900</v>
      </c>
      <c r="G15" s="1">
        <v>90</v>
      </c>
      <c r="H15" s="1">
        <v>-4300</v>
      </c>
    </row>
    <row r="16" spans="3:8" x14ac:dyDescent="0.3">
      <c r="C16" s="1">
        <v>100</v>
      </c>
      <c r="D16" s="1">
        <v>4300</v>
      </c>
      <c r="E16" s="1">
        <v>100</v>
      </c>
      <c r="F16" s="1">
        <v>-1000</v>
      </c>
      <c r="G16" s="1">
        <v>100</v>
      </c>
      <c r="H16" s="1">
        <v>-4800</v>
      </c>
    </row>
    <row r="18" spans="2:8" x14ac:dyDescent="0.3">
      <c r="B18" s="1" t="s">
        <v>30</v>
      </c>
      <c r="C18" s="13" t="s">
        <v>24</v>
      </c>
      <c r="D18" s="13"/>
      <c r="E18" s="13" t="s">
        <v>25</v>
      </c>
      <c r="F18" s="13"/>
      <c r="G18" s="13" t="s">
        <v>26</v>
      </c>
      <c r="H18" s="13"/>
    </row>
    <row r="19" spans="2:8" x14ac:dyDescent="0.3">
      <c r="B19" s="2" t="s">
        <v>27</v>
      </c>
      <c r="C19" s="13">
        <v>44.273000000000003</v>
      </c>
      <c r="D19" s="13"/>
      <c r="E19" s="13">
        <v>-10</v>
      </c>
      <c r="F19" s="13"/>
      <c r="G19" s="13">
        <v>-50.363999999999997</v>
      </c>
      <c r="H19" s="13"/>
    </row>
    <row r="20" spans="2:8" x14ac:dyDescent="0.3">
      <c r="B20" s="1" t="s">
        <v>28</v>
      </c>
      <c r="C20" s="13">
        <v>40.869999999999997</v>
      </c>
      <c r="D20" s="13"/>
      <c r="E20" s="13">
        <v>-13.89</v>
      </c>
      <c r="F20" s="13"/>
      <c r="G20" s="13">
        <v>-54.76</v>
      </c>
      <c r="H20" s="13"/>
    </row>
    <row r="21" spans="2:8" x14ac:dyDescent="0.3">
      <c r="B21" s="1" t="s">
        <v>29</v>
      </c>
      <c r="C21" s="14">
        <f>(C19-C20)/C20*100</f>
        <v>8.3264007829704081</v>
      </c>
      <c r="D21" s="15"/>
      <c r="E21" s="14">
        <f>(E19-E20)/E20*100</f>
        <v>-28.005759539236863</v>
      </c>
      <c r="F21" s="15"/>
      <c r="G21" s="14">
        <f t="shared" ref="G21" si="0">(G19-G20)/G20*100</f>
        <v>-8.0277574872169488</v>
      </c>
      <c r="H21" s="15"/>
    </row>
  </sheetData>
  <mergeCells count="18"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3:D3"/>
    <mergeCell ref="E3:F3"/>
    <mergeCell ref="G3:H3"/>
    <mergeCell ref="G2:H2"/>
    <mergeCell ref="E2:F2"/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5D2F-BA66-4D6E-96F6-E749E83E5C6A}">
  <dimension ref="B2:M102"/>
  <sheetViews>
    <sheetView topLeftCell="A37" zoomScale="80" zoomScaleNormal="80" workbookViewId="0">
      <selection activeCell="C63" sqref="C63"/>
    </sheetView>
  </sheetViews>
  <sheetFormatPr defaultRowHeight="14.4" x14ac:dyDescent="0.3"/>
  <cols>
    <col min="2" max="3" width="23.44140625" customWidth="1"/>
    <col min="4" max="6" width="20.44140625" customWidth="1"/>
    <col min="7" max="7" width="27.5546875" customWidth="1"/>
    <col min="8" max="8" width="18.88671875" customWidth="1"/>
    <col min="9" max="9" width="18.33203125" customWidth="1"/>
  </cols>
  <sheetData>
    <row r="2" spans="2:8" x14ac:dyDescent="0.3">
      <c r="B2" s="1" t="s">
        <v>8</v>
      </c>
      <c r="C2" s="1" t="s">
        <v>10</v>
      </c>
      <c r="D2" s="1" t="s">
        <v>12</v>
      </c>
      <c r="G2" s="1" t="s">
        <v>10</v>
      </c>
      <c r="H2" s="1" t="s">
        <v>12</v>
      </c>
    </row>
    <row r="3" spans="2:8" x14ac:dyDescent="0.3">
      <c r="B3" s="1" t="s">
        <v>9</v>
      </c>
      <c r="C3" s="1" t="s">
        <v>11</v>
      </c>
      <c r="D3" s="1" t="s">
        <v>13</v>
      </c>
      <c r="G3" s="1" t="s">
        <v>11</v>
      </c>
      <c r="H3" s="1" t="s">
        <v>13</v>
      </c>
    </row>
    <row r="4" spans="2:8" x14ac:dyDescent="0.3">
      <c r="B4" s="1">
        <v>1400</v>
      </c>
      <c r="C4" s="3">
        <v>35</v>
      </c>
      <c r="D4" s="1">
        <v>-300</v>
      </c>
      <c r="G4" s="1">
        <v>35</v>
      </c>
      <c r="H4" s="1">
        <v>-300</v>
      </c>
    </row>
    <row r="5" spans="2:8" x14ac:dyDescent="0.3">
      <c r="B5" s="1">
        <v>2400</v>
      </c>
      <c r="C5" s="3">
        <v>58</v>
      </c>
      <c r="D5" s="1">
        <v>-500</v>
      </c>
      <c r="G5" s="1">
        <v>58</v>
      </c>
      <c r="H5" s="1">
        <v>-500</v>
      </c>
    </row>
    <row r="6" spans="2:8" x14ac:dyDescent="0.3">
      <c r="B6" s="1">
        <v>3400</v>
      </c>
      <c r="C6" s="3">
        <v>81</v>
      </c>
      <c r="D6" s="1">
        <v>-700</v>
      </c>
      <c r="G6" s="1">
        <v>81</v>
      </c>
      <c r="H6" s="1">
        <v>-700</v>
      </c>
    </row>
    <row r="7" spans="2:8" x14ac:dyDescent="0.3">
      <c r="B7" s="1">
        <v>4400</v>
      </c>
      <c r="C7" s="3">
        <v>103</v>
      </c>
      <c r="D7" s="1">
        <v>-900</v>
      </c>
      <c r="G7" s="1">
        <v>103</v>
      </c>
      <c r="H7" s="1">
        <v>-900</v>
      </c>
    </row>
    <row r="8" spans="2:8" x14ac:dyDescent="0.3">
      <c r="B8" s="1">
        <v>5400</v>
      </c>
      <c r="C8" s="3">
        <v>124</v>
      </c>
      <c r="D8" s="1">
        <v>-1000</v>
      </c>
      <c r="G8" s="1">
        <v>124</v>
      </c>
      <c r="H8" s="1">
        <v>-1000</v>
      </c>
    </row>
    <row r="9" spans="2:8" x14ac:dyDescent="0.3">
      <c r="B9" s="1">
        <v>6400</v>
      </c>
      <c r="C9" s="3">
        <v>144</v>
      </c>
      <c r="D9" s="1">
        <v>-1100</v>
      </c>
      <c r="G9" s="1">
        <v>144</v>
      </c>
      <c r="H9" s="1">
        <v>-1100</v>
      </c>
    </row>
    <row r="10" spans="2:8" x14ac:dyDescent="0.3">
      <c r="B10" s="1">
        <v>7400</v>
      </c>
      <c r="C10" s="3">
        <v>164</v>
      </c>
      <c r="D10" s="1">
        <v>-1200</v>
      </c>
      <c r="G10" s="1">
        <v>164</v>
      </c>
      <c r="H10" s="1">
        <v>-1200</v>
      </c>
    </row>
    <row r="11" spans="2:8" x14ac:dyDescent="0.3">
      <c r="B11" s="1">
        <v>8400</v>
      </c>
      <c r="C11" s="3">
        <v>183</v>
      </c>
      <c r="D11" s="1">
        <v>-1300</v>
      </c>
      <c r="G11" s="1">
        <v>183</v>
      </c>
      <c r="H11" s="1">
        <v>-1300</v>
      </c>
    </row>
    <row r="12" spans="2:8" x14ac:dyDescent="0.3">
      <c r="B12" s="1">
        <v>9400</v>
      </c>
      <c r="C12" s="3">
        <v>202</v>
      </c>
      <c r="D12" s="1">
        <v>-1300</v>
      </c>
      <c r="G12" s="1">
        <v>202</v>
      </c>
      <c r="H12" s="1">
        <v>-1300</v>
      </c>
    </row>
    <row r="13" spans="2:8" x14ac:dyDescent="0.3">
      <c r="B13" s="1">
        <v>10400</v>
      </c>
      <c r="C13" s="3">
        <v>221</v>
      </c>
      <c r="D13" s="1">
        <v>-1400</v>
      </c>
      <c r="G13" s="1">
        <v>221</v>
      </c>
      <c r="H13" s="1">
        <v>-1400</v>
      </c>
    </row>
    <row r="14" spans="2:8" x14ac:dyDescent="0.3">
      <c r="B14" s="1">
        <v>11400</v>
      </c>
      <c r="C14" s="3">
        <v>239</v>
      </c>
      <c r="D14" s="1">
        <v>-1400</v>
      </c>
      <c r="G14" s="1">
        <v>239</v>
      </c>
      <c r="H14" s="1">
        <v>-1400</v>
      </c>
    </row>
    <row r="15" spans="2:8" x14ac:dyDescent="0.3">
      <c r="B15" s="1">
        <v>12400</v>
      </c>
      <c r="C15" s="3">
        <v>257</v>
      </c>
      <c r="D15" s="1">
        <v>-1400</v>
      </c>
      <c r="G15" s="1">
        <v>257</v>
      </c>
      <c r="H15" s="1">
        <v>-1400</v>
      </c>
    </row>
    <row r="16" spans="2:8" x14ac:dyDescent="0.3">
      <c r="B16" s="1">
        <v>13400</v>
      </c>
      <c r="C16" s="3">
        <v>275</v>
      </c>
      <c r="D16" s="1">
        <v>-1400</v>
      </c>
      <c r="G16" s="1">
        <v>275</v>
      </c>
      <c r="H16" s="1">
        <v>-1400</v>
      </c>
    </row>
    <row r="17" spans="2:13" x14ac:dyDescent="0.3">
      <c r="B17" s="1">
        <v>14400</v>
      </c>
      <c r="C17" s="3">
        <v>292</v>
      </c>
      <c r="D17" s="1">
        <v>-1400</v>
      </c>
      <c r="G17" s="1">
        <v>292</v>
      </c>
      <c r="H17" s="1">
        <v>-1400</v>
      </c>
    </row>
    <row r="18" spans="2:13" x14ac:dyDescent="0.3">
      <c r="B18" s="1">
        <v>15400</v>
      </c>
      <c r="C18" s="3">
        <v>309</v>
      </c>
      <c r="D18" s="1">
        <v>-1400</v>
      </c>
      <c r="G18" s="1">
        <v>309</v>
      </c>
      <c r="H18" s="1">
        <v>-1400</v>
      </c>
    </row>
    <row r="19" spans="2:13" x14ac:dyDescent="0.3">
      <c r="B19" s="1">
        <v>16400</v>
      </c>
      <c r="C19" s="3">
        <v>326</v>
      </c>
      <c r="D19" s="1">
        <v>-1300</v>
      </c>
      <c r="G19" s="1">
        <v>326</v>
      </c>
      <c r="H19" s="1">
        <v>-1300</v>
      </c>
    </row>
    <row r="20" spans="2:13" x14ac:dyDescent="0.3">
      <c r="B20" s="1">
        <v>17400</v>
      </c>
      <c r="C20" s="3">
        <v>343</v>
      </c>
      <c r="D20" s="1">
        <v>-1300</v>
      </c>
      <c r="G20" s="1">
        <v>343</v>
      </c>
      <c r="H20" s="1">
        <v>-1300</v>
      </c>
    </row>
    <row r="21" spans="2:13" x14ac:dyDescent="0.3">
      <c r="B21" s="1">
        <v>18400</v>
      </c>
      <c r="C21" s="3">
        <v>360</v>
      </c>
      <c r="D21" s="1">
        <v>-1200</v>
      </c>
      <c r="G21" s="1">
        <v>360</v>
      </c>
      <c r="H21" s="1">
        <v>-1200</v>
      </c>
    </row>
    <row r="22" spans="2:13" x14ac:dyDescent="0.3">
      <c r="B22" s="1">
        <v>19400</v>
      </c>
      <c r="C22" s="3">
        <v>376</v>
      </c>
      <c r="D22" s="1">
        <v>-1100</v>
      </c>
      <c r="G22" s="1">
        <v>376</v>
      </c>
      <c r="H22" s="1">
        <v>-1100</v>
      </c>
    </row>
    <row r="23" spans="2:13" x14ac:dyDescent="0.3">
      <c r="B23" s="1">
        <v>20400</v>
      </c>
      <c r="C23" s="3">
        <v>392</v>
      </c>
      <c r="D23" s="1">
        <v>-1000</v>
      </c>
      <c r="G23" s="1">
        <v>392</v>
      </c>
      <c r="H23" s="1">
        <v>-1000</v>
      </c>
    </row>
    <row r="24" spans="2:13" x14ac:dyDescent="0.3">
      <c r="B24" s="1">
        <v>21400</v>
      </c>
      <c r="C24" s="3">
        <v>400</v>
      </c>
      <c r="D24" s="1">
        <v>-900</v>
      </c>
      <c r="G24" s="1">
        <v>400</v>
      </c>
      <c r="H24" s="1">
        <v>-900</v>
      </c>
    </row>
    <row r="28" spans="2:13" ht="14.4" customHeight="1" x14ac:dyDescent="0.3">
      <c r="B28" s="13" t="s">
        <v>14</v>
      </c>
      <c r="C28" s="13" t="s">
        <v>16</v>
      </c>
      <c r="D28" s="18" t="s">
        <v>17</v>
      </c>
      <c r="E28" s="18"/>
      <c r="F28" s="18"/>
      <c r="G28" s="18" t="s">
        <v>20</v>
      </c>
      <c r="H28" s="18"/>
      <c r="I28" s="16" t="s">
        <v>65</v>
      </c>
      <c r="L28" t="s">
        <v>14</v>
      </c>
      <c r="M28" t="s">
        <v>20</v>
      </c>
    </row>
    <row r="29" spans="2:13" x14ac:dyDescent="0.3">
      <c r="B29" s="13"/>
      <c r="C29" s="13"/>
      <c r="D29" s="13" t="s">
        <v>18</v>
      </c>
      <c r="E29" s="13" t="s">
        <v>19</v>
      </c>
      <c r="F29" s="13" t="s">
        <v>15</v>
      </c>
      <c r="G29" s="18"/>
      <c r="H29" s="18"/>
      <c r="I29" s="17"/>
    </row>
    <row r="30" spans="2:13" x14ac:dyDescent="0.3">
      <c r="B30" s="13"/>
      <c r="C30" s="13"/>
      <c r="D30" s="13"/>
      <c r="E30" s="13"/>
      <c r="F30" s="13"/>
      <c r="G30" s="10" t="s">
        <v>55</v>
      </c>
      <c r="H30" s="9" t="s">
        <v>64</v>
      </c>
      <c r="I30" s="9" t="s">
        <v>54</v>
      </c>
    </row>
    <row r="31" spans="2:13" x14ac:dyDescent="0.3">
      <c r="B31" s="8">
        <v>25</v>
      </c>
      <c r="C31" s="8">
        <v>50</v>
      </c>
      <c r="D31" s="8">
        <v>-501</v>
      </c>
      <c r="E31" s="8">
        <v>0</v>
      </c>
      <c r="F31" s="8">
        <f>D31-E31</f>
        <v>-501</v>
      </c>
      <c r="G31" s="8">
        <v>-10.029999999999999</v>
      </c>
      <c r="H31" s="8">
        <f t="shared" ref="H31:H46" si="0">F31/C31</f>
        <v>-10.02</v>
      </c>
      <c r="I31" s="11">
        <f t="shared" ref="I31:I46" si="1">(G31-H31)/G31*100</f>
        <v>9.970089730807366E-2</v>
      </c>
      <c r="L31">
        <v>25</v>
      </c>
      <c r="M31">
        <v>-10.02</v>
      </c>
    </row>
    <row r="32" spans="2:13" x14ac:dyDescent="0.3">
      <c r="B32" s="8">
        <v>50</v>
      </c>
      <c r="C32" s="8">
        <v>50</v>
      </c>
      <c r="D32" s="8">
        <v>-711</v>
      </c>
      <c r="E32" s="8">
        <v>-264</v>
      </c>
      <c r="F32" s="8">
        <f>D32-E32</f>
        <v>-447</v>
      </c>
      <c r="G32" s="8">
        <v>-8.93</v>
      </c>
      <c r="H32" s="8">
        <f t="shared" si="0"/>
        <v>-8.94</v>
      </c>
      <c r="I32" s="11">
        <f t="shared" si="1"/>
        <v>-0.11198208286673894</v>
      </c>
      <c r="L32">
        <v>50</v>
      </c>
      <c r="M32">
        <v>-8.94</v>
      </c>
    </row>
    <row r="33" spans="2:13" x14ac:dyDescent="0.3">
      <c r="B33" s="8">
        <v>75</v>
      </c>
      <c r="C33" s="8">
        <v>50</v>
      </c>
      <c r="D33" s="8">
        <v>-893</v>
      </c>
      <c r="E33" s="8">
        <f>D31</f>
        <v>-501</v>
      </c>
      <c r="F33" s="8">
        <f t="shared" ref="F33:F46" si="2">D33-E33</f>
        <v>-392</v>
      </c>
      <c r="G33" s="8">
        <v>-7.83</v>
      </c>
      <c r="H33" s="8">
        <f t="shared" si="0"/>
        <v>-7.84</v>
      </c>
      <c r="I33" s="11">
        <f t="shared" si="1"/>
        <v>-0.12771392081736638</v>
      </c>
      <c r="L33">
        <v>75</v>
      </c>
      <c r="M33">
        <v>-7.84</v>
      </c>
    </row>
    <row r="34" spans="2:13" x14ac:dyDescent="0.3">
      <c r="B34" s="8">
        <v>100</v>
      </c>
      <c r="C34" s="8">
        <v>50</v>
      </c>
      <c r="D34" s="8">
        <v>-1047</v>
      </c>
      <c r="E34" s="8">
        <f>D32</f>
        <v>-711</v>
      </c>
      <c r="F34" s="8">
        <f t="shared" si="2"/>
        <v>-336</v>
      </c>
      <c r="G34" s="8">
        <v>-6.73</v>
      </c>
      <c r="H34" s="8">
        <f t="shared" si="0"/>
        <v>-6.72</v>
      </c>
      <c r="I34" s="11">
        <f t="shared" si="1"/>
        <v>0.14858841010402191</v>
      </c>
      <c r="L34">
        <v>100</v>
      </c>
      <c r="M34">
        <v>-6.72</v>
      </c>
    </row>
    <row r="35" spans="2:13" x14ac:dyDescent="0.3">
      <c r="B35" s="8">
        <v>125</v>
      </c>
      <c r="C35" s="8">
        <v>50</v>
      </c>
      <c r="D35" s="8">
        <v>-1174</v>
      </c>
      <c r="E35" s="8">
        <f t="shared" ref="E35:E45" si="3">D33</f>
        <v>-893</v>
      </c>
      <c r="F35" s="8">
        <f t="shared" si="2"/>
        <v>-281</v>
      </c>
      <c r="G35" s="8">
        <v>-5.63</v>
      </c>
      <c r="H35" s="8">
        <f t="shared" si="0"/>
        <v>-5.62</v>
      </c>
      <c r="I35" s="11">
        <f t="shared" si="1"/>
        <v>0.17761989342806014</v>
      </c>
      <c r="L35">
        <v>125</v>
      </c>
      <c r="M35">
        <v>-5.62</v>
      </c>
    </row>
    <row r="36" spans="2:13" x14ac:dyDescent="0.3">
      <c r="B36" s="8">
        <v>150</v>
      </c>
      <c r="C36" s="8">
        <v>50</v>
      </c>
      <c r="D36" s="8">
        <v>-1274</v>
      </c>
      <c r="E36" s="8">
        <f t="shared" si="3"/>
        <v>-1047</v>
      </c>
      <c r="F36" s="8">
        <f t="shared" si="2"/>
        <v>-227</v>
      </c>
      <c r="G36" s="8">
        <v>-4.53</v>
      </c>
      <c r="H36" s="8">
        <f t="shared" si="0"/>
        <v>-4.54</v>
      </c>
      <c r="I36" s="11">
        <f t="shared" si="1"/>
        <v>-0.22075055187637496</v>
      </c>
      <c r="L36">
        <v>150</v>
      </c>
      <c r="M36">
        <v>-4.54</v>
      </c>
    </row>
    <row r="37" spans="2:13" x14ac:dyDescent="0.3">
      <c r="B37" s="8">
        <v>175</v>
      </c>
      <c r="C37" s="8">
        <v>50</v>
      </c>
      <c r="D37" s="12">
        <v>-1346</v>
      </c>
      <c r="E37" s="8">
        <f t="shared" si="3"/>
        <v>-1174</v>
      </c>
      <c r="F37" s="8">
        <f t="shared" si="2"/>
        <v>-172</v>
      </c>
      <c r="G37" s="8">
        <v>-3.43</v>
      </c>
      <c r="H37" s="8">
        <f t="shared" si="0"/>
        <v>-3.44</v>
      </c>
      <c r="I37" s="11">
        <f t="shared" si="1"/>
        <v>-0.29154518950436692</v>
      </c>
      <c r="L37">
        <v>175</v>
      </c>
      <c r="M37">
        <v>-3.44</v>
      </c>
    </row>
    <row r="38" spans="2:13" x14ac:dyDescent="0.3">
      <c r="B38" s="8">
        <v>200</v>
      </c>
      <c r="C38" s="8">
        <v>50</v>
      </c>
      <c r="D38" s="8">
        <v>-1391</v>
      </c>
      <c r="E38" s="8">
        <f t="shared" si="3"/>
        <v>-1274</v>
      </c>
      <c r="F38" s="8">
        <f t="shared" si="2"/>
        <v>-117</v>
      </c>
      <c r="G38" s="8">
        <v>-2.34</v>
      </c>
      <c r="H38" s="8">
        <f t="shared" si="0"/>
        <v>-2.34</v>
      </c>
      <c r="I38" s="11">
        <f t="shared" si="1"/>
        <v>0</v>
      </c>
      <c r="L38">
        <v>200</v>
      </c>
      <c r="M38">
        <v>-2.34</v>
      </c>
    </row>
    <row r="39" spans="2:13" x14ac:dyDescent="0.3">
      <c r="B39" s="8">
        <v>225</v>
      </c>
      <c r="C39" s="8">
        <v>50</v>
      </c>
      <c r="D39" s="8">
        <v>-1408</v>
      </c>
      <c r="E39" s="8">
        <f t="shared" si="3"/>
        <v>-1346</v>
      </c>
      <c r="F39" s="8">
        <f t="shared" si="2"/>
        <v>-62</v>
      </c>
      <c r="G39" s="8">
        <v>-1.24</v>
      </c>
      <c r="H39" s="8">
        <f t="shared" si="0"/>
        <v>-1.24</v>
      </c>
      <c r="I39" s="11">
        <f t="shared" si="1"/>
        <v>0</v>
      </c>
      <c r="L39">
        <v>225</v>
      </c>
      <c r="M39">
        <v>-1.24</v>
      </c>
    </row>
    <row r="40" spans="2:13" x14ac:dyDescent="0.3">
      <c r="B40" s="8">
        <v>250</v>
      </c>
      <c r="C40" s="8">
        <v>50</v>
      </c>
      <c r="D40" s="8">
        <v>-1398</v>
      </c>
      <c r="E40" s="8">
        <f t="shared" si="3"/>
        <v>-1391</v>
      </c>
      <c r="F40" s="8">
        <f t="shared" si="2"/>
        <v>-7</v>
      </c>
      <c r="G40" s="8">
        <v>-0.14000000000000001</v>
      </c>
      <c r="H40" s="8">
        <f t="shared" si="0"/>
        <v>-0.14000000000000001</v>
      </c>
      <c r="I40" s="11">
        <f t="shared" si="1"/>
        <v>0</v>
      </c>
      <c r="L40">
        <v>250</v>
      </c>
      <c r="M40">
        <v>-0.14000000000000001</v>
      </c>
    </row>
    <row r="41" spans="2:13" x14ac:dyDescent="0.3">
      <c r="B41" s="8">
        <v>275</v>
      </c>
      <c r="C41" s="8">
        <v>50</v>
      </c>
      <c r="D41" s="8">
        <v>-1360</v>
      </c>
      <c r="E41" s="8">
        <f t="shared" si="3"/>
        <v>-1408</v>
      </c>
      <c r="F41" s="8">
        <f t="shared" si="2"/>
        <v>48</v>
      </c>
      <c r="G41" s="8">
        <v>0.96</v>
      </c>
      <c r="H41" s="8">
        <f t="shared" si="0"/>
        <v>0.96</v>
      </c>
      <c r="I41" s="11">
        <f t="shared" si="1"/>
        <v>0</v>
      </c>
      <c r="L41">
        <v>275</v>
      </c>
      <c r="M41">
        <v>0.96</v>
      </c>
    </row>
    <row r="42" spans="2:13" x14ac:dyDescent="0.3">
      <c r="B42" s="8">
        <v>300</v>
      </c>
      <c r="C42" s="8">
        <v>50</v>
      </c>
      <c r="D42" s="8">
        <v>-1294</v>
      </c>
      <c r="E42" s="8">
        <f t="shared" si="3"/>
        <v>-1398</v>
      </c>
      <c r="F42" s="8">
        <f t="shared" si="2"/>
        <v>104</v>
      </c>
      <c r="G42" s="8">
        <v>2.06</v>
      </c>
      <c r="H42" s="8">
        <f t="shared" si="0"/>
        <v>2.08</v>
      </c>
      <c r="I42" s="11">
        <f t="shared" si="1"/>
        <v>-0.97087378640776778</v>
      </c>
      <c r="L42">
        <v>300</v>
      </c>
      <c r="M42">
        <v>2.08</v>
      </c>
    </row>
    <row r="43" spans="2:13" x14ac:dyDescent="0.3">
      <c r="B43" s="8">
        <v>325</v>
      </c>
      <c r="C43" s="8">
        <v>50</v>
      </c>
      <c r="D43" s="8">
        <v>-1202</v>
      </c>
      <c r="E43" s="8">
        <f t="shared" si="3"/>
        <v>-1360</v>
      </c>
      <c r="F43" s="8">
        <f t="shared" si="2"/>
        <v>158</v>
      </c>
      <c r="G43" s="8">
        <v>3.16</v>
      </c>
      <c r="H43" s="8">
        <f t="shared" si="0"/>
        <v>3.16</v>
      </c>
      <c r="I43" s="11">
        <f t="shared" si="1"/>
        <v>0</v>
      </c>
      <c r="L43">
        <v>325</v>
      </c>
      <c r="M43">
        <v>3.16</v>
      </c>
    </row>
    <row r="44" spans="2:13" x14ac:dyDescent="0.3">
      <c r="B44" s="8">
        <v>350</v>
      </c>
      <c r="C44" s="8">
        <v>50</v>
      </c>
      <c r="D44" s="8">
        <v>-1081</v>
      </c>
      <c r="E44" s="8">
        <f t="shared" si="3"/>
        <v>-1294</v>
      </c>
      <c r="F44" s="8">
        <f t="shared" si="2"/>
        <v>213</v>
      </c>
      <c r="G44" s="8">
        <v>4.26</v>
      </c>
      <c r="H44" s="8">
        <f t="shared" si="0"/>
        <v>4.26</v>
      </c>
      <c r="I44" s="11">
        <f t="shared" si="1"/>
        <v>0</v>
      </c>
      <c r="L44">
        <v>350</v>
      </c>
      <c r="M44">
        <v>4.26</v>
      </c>
    </row>
    <row r="45" spans="2:13" x14ac:dyDescent="0.3">
      <c r="B45" s="8">
        <v>375</v>
      </c>
      <c r="C45" s="8">
        <v>50</v>
      </c>
      <c r="D45" s="8">
        <v>-934</v>
      </c>
      <c r="E45" s="8">
        <f t="shared" si="3"/>
        <v>-1202</v>
      </c>
      <c r="F45" s="8">
        <f t="shared" si="2"/>
        <v>268</v>
      </c>
      <c r="G45" s="8">
        <v>5.36</v>
      </c>
      <c r="H45" s="8">
        <f t="shared" si="0"/>
        <v>5.36</v>
      </c>
      <c r="I45" s="11">
        <f t="shared" si="1"/>
        <v>0</v>
      </c>
      <c r="L45">
        <v>375</v>
      </c>
      <c r="M45">
        <v>5.36</v>
      </c>
    </row>
    <row r="46" spans="2:13" x14ac:dyDescent="0.3">
      <c r="B46" s="8">
        <v>400</v>
      </c>
      <c r="C46" s="8">
        <v>50</v>
      </c>
      <c r="D46" s="8">
        <v>-759</v>
      </c>
      <c r="E46" s="8">
        <f>D44</f>
        <v>-1081</v>
      </c>
      <c r="F46" s="8">
        <f t="shared" si="2"/>
        <v>322</v>
      </c>
      <c r="G46" s="8">
        <v>6.46</v>
      </c>
      <c r="H46" s="8">
        <f t="shared" si="0"/>
        <v>6.44</v>
      </c>
      <c r="I46" s="11">
        <f t="shared" si="1"/>
        <v>0.3095975232198076</v>
      </c>
      <c r="L46">
        <v>400</v>
      </c>
      <c r="M46">
        <v>6.44</v>
      </c>
    </row>
    <row r="49" spans="2:13" x14ac:dyDescent="0.3">
      <c r="B49" s="1" t="s">
        <v>21</v>
      </c>
      <c r="C49" s="1" t="s">
        <v>22</v>
      </c>
      <c r="D49" s="1" t="s">
        <v>23</v>
      </c>
      <c r="E49" s="7" t="s">
        <v>56</v>
      </c>
      <c r="L49" t="s">
        <v>21</v>
      </c>
      <c r="M49" t="s">
        <v>23</v>
      </c>
    </row>
    <row r="50" spans="2:13" x14ac:dyDescent="0.3">
      <c r="B50" s="1">
        <v>25</v>
      </c>
      <c r="C50" s="1">
        <v>-264</v>
      </c>
      <c r="D50" s="4">
        <f>C50/B50</f>
        <v>-10.56</v>
      </c>
      <c r="E50" s="6">
        <f>D50*(1/B50+1/C50)</f>
        <v>-0.38239999999999996</v>
      </c>
      <c r="L50">
        <v>25</v>
      </c>
      <c r="M50">
        <v>-10.56</v>
      </c>
    </row>
    <row r="51" spans="2:13" x14ac:dyDescent="0.3">
      <c r="B51" s="1">
        <v>50</v>
      </c>
      <c r="C51" s="1">
        <v>-501</v>
      </c>
      <c r="D51" s="4">
        <f t="shared" ref="D51:D65" si="4">C51/B51</f>
        <v>-10.02</v>
      </c>
      <c r="E51" s="6">
        <f t="shared" ref="E51:E65" si="5">D51*(1/B51+1/C51)</f>
        <v>-0.18039999999999998</v>
      </c>
      <c r="L51">
        <v>50</v>
      </c>
      <c r="M51">
        <v>-10.02</v>
      </c>
    </row>
    <row r="52" spans="2:13" x14ac:dyDescent="0.3">
      <c r="B52" s="1">
        <v>75</v>
      </c>
      <c r="C52" s="1">
        <v>-711</v>
      </c>
      <c r="D52" s="4">
        <f t="shared" si="4"/>
        <v>-9.48</v>
      </c>
      <c r="E52" s="6">
        <f t="shared" si="5"/>
        <v>-0.11306666666666669</v>
      </c>
      <c r="L52">
        <v>75</v>
      </c>
      <c r="M52">
        <v>-9.48</v>
      </c>
    </row>
    <row r="53" spans="2:13" x14ac:dyDescent="0.3">
      <c r="B53" s="1">
        <v>100</v>
      </c>
      <c r="C53" s="1">
        <v>-893</v>
      </c>
      <c r="D53" s="4">
        <f t="shared" si="4"/>
        <v>-8.93</v>
      </c>
      <c r="E53" s="6">
        <f t="shared" si="5"/>
        <v>-7.9299999999999995E-2</v>
      </c>
      <c r="L53">
        <v>100</v>
      </c>
      <c r="M53">
        <v>-8.93</v>
      </c>
    </row>
    <row r="54" spans="2:13" x14ac:dyDescent="0.3">
      <c r="B54" s="1">
        <v>125</v>
      </c>
      <c r="C54" s="1">
        <v>-1047</v>
      </c>
      <c r="D54" s="4">
        <f t="shared" si="4"/>
        <v>-8.3759999999999994</v>
      </c>
      <c r="E54" s="6">
        <f t="shared" si="5"/>
        <v>-5.9007999999999991E-2</v>
      </c>
      <c r="L54">
        <v>125</v>
      </c>
      <c r="M54">
        <v>-8.3759999999999994</v>
      </c>
    </row>
    <row r="55" spans="2:13" x14ac:dyDescent="0.3">
      <c r="B55" s="1">
        <v>150</v>
      </c>
      <c r="C55" s="1">
        <v>-1174</v>
      </c>
      <c r="D55" s="4">
        <f t="shared" si="4"/>
        <v>-7.8266666666666671</v>
      </c>
      <c r="E55" s="6">
        <f t="shared" si="5"/>
        <v>-4.551111111111112E-2</v>
      </c>
      <c r="L55">
        <v>150</v>
      </c>
      <c r="M55">
        <v>-7.8266666666666671</v>
      </c>
    </row>
    <row r="56" spans="2:13" x14ac:dyDescent="0.3">
      <c r="B56" s="1">
        <v>175</v>
      </c>
      <c r="C56" s="1">
        <v>-1274</v>
      </c>
      <c r="D56" s="4">
        <f t="shared" si="4"/>
        <v>-7.28</v>
      </c>
      <c r="E56" s="6">
        <f t="shared" si="5"/>
        <v>-3.5885714285714285E-2</v>
      </c>
      <c r="L56">
        <v>175</v>
      </c>
      <c r="M56">
        <v>-7.28</v>
      </c>
    </row>
    <row r="57" spans="2:13" x14ac:dyDescent="0.3">
      <c r="B57" s="1">
        <v>200</v>
      </c>
      <c r="C57" s="1">
        <v>-1346</v>
      </c>
      <c r="D57" s="4">
        <f t="shared" si="4"/>
        <v>-6.73</v>
      </c>
      <c r="E57" s="6">
        <f t="shared" si="5"/>
        <v>-2.8650000000000002E-2</v>
      </c>
      <c r="L57">
        <v>200</v>
      </c>
      <c r="M57">
        <v>-6.73</v>
      </c>
    </row>
    <row r="58" spans="2:13" x14ac:dyDescent="0.3">
      <c r="B58" s="1">
        <v>225</v>
      </c>
      <c r="C58" s="1">
        <v>-1391</v>
      </c>
      <c r="D58" s="4">
        <f t="shared" si="4"/>
        <v>-6.1822222222222223</v>
      </c>
      <c r="E58" s="6">
        <f t="shared" si="5"/>
        <v>-2.30320987654321E-2</v>
      </c>
      <c r="L58">
        <v>225</v>
      </c>
      <c r="M58">
        <v>-6.1822222222222223</v>
      </c>
    </row>
    <row r="59" spans="2:13" x14ac:dyDescent="0.3">
      <c r="B59" s="1">
        <v>250</v>
      </c>
      <c r="C59" s="1">
        <v>-1408</v>
      </c>
      <c r="D59" s="4">
        <f>C59/B59</f>
        <v>-5.6319999999999997</v>
      </c>
      <c r="E59" s="6">
        <f t="shared" si="5"/>
        <v>-1.8527999999999999E-2</v>
      </c>
      <c r="L59">
        <v>250</v>
      </c>
      <c r="M59">
        <v>-5.6319999999999997</v>
      </c>
    </row>
    <row r="60" spans="2:13" x14ac:dyDescent="0.3">
      <c r="B60" s="1">
        <v>275</v>
      </c>
      <c r="C60" s="1">
        <v>-1398</v>
      </c>
      <c r="D60" s="4">
        <f t="shared" si="4"/>
        <v>-5.083636363636364</v>
      </c>
      <c r="E60" s="6">
        <f t="shared" si="5"/>
        <v>-1.4849586776859505E-2</v>
      </c>
      <c r="L60">
        <v>275</v>
      </c>
      <c r="M60">
        <v>-5.083636363636364</v>
      </c>
    </row>
    <row r="61" spans="2:13" x14ac:dyDescent="0.3">
      <c r="B61" s="1">
        <v>300</v>
      </c>
      <c r="C61" s="1">
        <v>-1360</v>
      </c>
      <c r="D61" s="4">
        <f t="shared" si="4"/>
        <v>-4.5333333333333332</v>
      </c>
      <c r="E61" s="6">
        <f t="shared" si="5"/>
        <v>-1.1777777777777778E-2</v>
      </c>
      <c r="L61">
        <v>300</v>
      </c>
      <c r="M61">
        <v>-4.5333333333333332</v>
      </c>
    </row>
    <row r="62" spans="2:13" x14ac:dyDescent="0.3">
      <c r="B62" s="1">
        <v>325</v>
      </c>
      <c r="C62" s="1">
        <v>-1294</v>
      </c>
      <c r="D62" s="4">
        <f t="shared" si="4"/>
        <v>-3.9815384615384617</v>
      </c>
      <c r="E62" s="6">
        <f t="shared" si="5"/>
        <v>-9.1739644970414199E-3</v>
      </c>
      <c r="L62">
        <v>325</v>
      </c>
      <c r="M62">
        <v>-3.9815384615384617</v>
      </c>
    </row>
    <row r="63" spans="2:13" x14ac:dyDescent="0.3">
      <c r="B63" s="1">
        <v>350</v>
      </c>
      <c r="C63" s="1">
        <v>-1202</v>
      </c>
      <c r="D63" s="4">
        <f t="shared" si="4"/>
        <v>-3.4342857142857142</v>
      </c>
      <c r="E63" s="6">
        <f t="shared" si="5"/>
        <v>-6.9551020408163255E-3</v>
      </c>
      <c r="L63">
        <v>350</v>
      </c>
      <c r="M63">
        <v>-3.4342857142857142</v>
      </c>
    </row>
    <row r="64" spans="2:13" x14ac:dyDescent="0.3">
      <c r="B64" s="1">
        <v>375</v>
      </c>
      <c r="C64" s="1">
        <v>-1081</v>
      </c>
      <c r="D64" s="4">
        <f t="shared" si="4"/>
        <v>-2.8826666666666667</v>
      </c>
      <c r="E64" s="6">
        <f t="shared" si="5"/>
        <v>-5.0204444444444446E-3</v>
      </c>
      <c r="L64">
        <v>375</v>
      </c>
      <c r="M64">
        <v>-2.8826666666666667</v>
      </c>
    </row>
    <row r="65" spans="2:13" x14ac:dyDescent="0.3">
      <c r="B65" s="1">
        <v>400</v>
      </c>
      <c r="C65" s="1">
        <v>-934</v>
      </c>
      <c r="D65" s="4">
        <f t="shared" si="4"/>
        <v>-2.335</v>
      </c>
      <c r="E65" s="6">
        <f t="shared" si="5"/>
        <v>-3.3374999999999998E-3</v>
      </c>
      <c r="L65">
        <v>400</v>
      </c>
      <c r="M65">
        <v>-2.335</v>
      </c>
    </row>
    <row r="69" spans="2:13" x14ac:dyDescent="0.3">
      <c r="B69">
        <v>25</v>
      </c>
      <c r="C69">
        <v>-10.02</v>
      </c>
    </row>
    <row r="70" spans="2:13" x14ac:dyDescent="0.3">
      <c r="B70">
        <v>50</v>
      </c>
      <c r="C70">
        <v>-8.94</v>
      </c>
    </row>
    <row r="71" spans="2:13" x14ac:dyDescent="0.3">
      <c r="B71">
        <v>75</v>
      </c>
      <c r="C71">
        <v>-7.84</v>
      </c>
    </row>
    <row r="72" spans="2:13" x14ac:dyDescent="0.3">
      <c r="B72">
        <v>100</v>
      </c>
      <c r="C72">
        <v>-6.72</v>
      </c>
    </row>
    <row r="73" spans="2:13" x14ac:dyDescent="0.3">
      <c r="B73">
        <v>125</v>
      </c>
      <c r="C73">
        <v>-5.62</v>
      </c>
    </row>
    <row r="74" spans="2:13" x14ac:dyDescent="0.3">
      <c r="B74">
        <v>150</v>
      </c>
      <c r="C74">
        <v>-4.54</v>
      </c>
    </row>
    <row r="75" spans="2:13" x14ac:dyDescent="0.3">
      <c r="B75">
        <v>175</v>
      </c>
      <c r="C75">
        <v>-3.44</v>
      </c>
    </row>
    <row r="76" spans="2:13" x14ac:dyDescent="0.3">
      <c r="B76">
        <v>200</v>
      </c>
      <c r="C76">
        <v>-2.34</v>
      </c>
    </row>
    <row r="77" spans="2:13" x14ac:dyDescent="0.3">
      <c r="B77">
        <v>225</v>
      </c>
      <c r="C77">
        <v>-1.24</v>
      </c>
    </row>
    <row r="78" spans="2:13" x14ac:dyDescent="0.3">
      <c r="B78">
        <v>250</v>
      </c>
      <c r="C78">
        <v>-0.14000000000000001</v>
      </c>
    </row>
    <row r="79" spans="2:13" x14ac:dyDescent="0.3">
      <c r="B79">
        <v>275</v>
      </c>
      <c r="C79">
        <v>0.96</v>
      </c>
    </row>
    <row r="80" spans="2:13" x14ac:dyDescent="0.3">
      <c r="B80">
        <v>300</v>
      </c>
      <c r="C80">
        <v>2.08</v>
      </c>
    </row>
    <row r="81" spans="2:3" x14ac:dyDescent="0.3">
      <c r="B81">
        <v>325</v>
      </c>
      <c r="C81">
        <v>3.16</v>
      </c>
    </row>
    <row r="82" spans="2:3" x14ac:dyDescent="0.3">
      <c r="B82">
        <v>350</v>
      </c>
      <c r="C82">
        <v>4.26</v>
      </c>
    </row>
    <row r="83" spans="2:3" x14ac:dyDescent="0.3">
      <c r="B83">
        <v>375</v>
      </c>
      <c r="C83">
        <v>5.36</v>
      </c>
    </row>
    <row r="84" spans="2:3" x14ac:dyDescent="0.3">
      <c r="B84">
        <v>400</v>
      </c>
      <c r="C84">
        <v>6.44</v>
      </c>
    </row>
    <row r="87" spans="2:3" x14ac:dyDescent="0.3">
      <c r="B87">
        <v>25</v>
      </c>
      <c r="C87" s="6">
        <v>-10.56</v>
      </c>
    </row>
    <row r="88" spans="2:3" x14ac:dyDescent="0.3">
      <c r="B88">
        <v>50</v>
      </c>
      <c r="C88" s="6">
        <v>-10.02</v>
      </c>
    </row>
    <row r="89" spans="2:3" x14ac:dyDescent="0.3">
      <c r="B89">
        <v>75</v>
      </c>
      <c r="C89" s="6">
        <v>-9.48</v>
      </c>
    </row>
    <row r="90" spans="2:3" x14ac:dyDescent="0.3">
      <c r="B90">
        <v>100</v>
      </c>
      <c r="C90" s="6">
        <v>-8.93</v>
      </c>
    </row>
    <row r="91" spans="2:3" x14ac:dyDescent="0.3">
      <c r="B91">
        <v>125</v>
      </c>
      <c r="C91" s="6">
        <v>-8.3759999999999994</v>
      </c>
    </row>
    <row r="92" spans="2:3" x14ac:dyDescent="0.3">
      <c r="B92">
        <v>150</v>
      </c>
      <c r="C92" s="6">
        <v>-7.8266666666666671</v>
      </c>
    </row>
    <row r="93" spans="2:3" x14ac:dyDescent="0.3">
      <c r="B93">
        <v>175</v>
      </c>
      <c r="C93" s="6">
        <v>-7.28</v>
      </c>
    </row>
    <row r="94" spans="2:3" x14ac:dyDescent="0.3">
      <c r="B94">
        <v>200</v>
      </c>
      <c r="C94" s="6">
        <v>-6.73</v>
      </c>
    </row>
    <row r="95" spans="2:3" x14ac:dyDescent="0.3">
      <c r="B95">
        <v>225</v>
      </c>
      <c r="C95" s="6">
        <v>-6.1822222222222223</v>
      </c>
    </row>
    <row r="96" spans="2:3" x14ac:dyDescent="0.3">
      <c r="B96">
        <v>250</v>
      </c>
      <c r="C96" s="6">
        <v>-5.6319999999999997</v>
      </c>
    </row>
    <row r="97" spans="2:3" x14ac:dyDescent="0.3">
      <c r="B97">
        <v>275</v>
      </c>
      <c r="C97" s="6">
        <v>-5.083636363636364</v>
      </c>
    </row>
    <row r="98" spans="2:3" x14ac:dyDescent="0.3">
      <c r="B98">
        <v>300</v>
      </c>
      <c r="C98" s="6">
        <v>-4.5333333333333332</v>
      </c>
    </row>
    <row r="99" spans="2:3" x14ac:dyDescent="0.3">
      <c r="B99">
        <v>325</v>
      </c>
      <c r="C99" s="6">
        <v>-3.9815384615384617</v>
      </c>
    </row>
    <row r="100" spans="2:3" x14ac:dyDescent="0.3">
      <c r="B100">
        <v>350</v>
      </c>
      <c r="C100" s="6">
        <v>-3.4342857142857142</v>
      </c>
    </row>
    <row r="101" spans="2:3" x14ac:dyDescent="0.3">
      <c r="B101">
        <v>375</v>
      </c>
      <c r="C101" s="6">
        <v>-2.8826666666666667</v>
      </c>
    </row>
    <row r="102" spans="2:3" x14ac:dyDescent="0.3">
      <c r="B102">
        <v>400</v>
      </c>
      <c r="C102" s="6">
        <v>-2.335</v>
      </c>
    </row>
  </sheetData>
  <mergeCells count="8">
    <mergeCell ref="I28:I29"/>
    <mergeCell ref="B28:B30"/>
    <mergeCell ref="C28:C30"/>
    <mergeCell ref="D28:F28"/>
    <mergeCell ref="D29:D30"/>
    <mergeCell ref="E29:E30"/>
    <mergeCell ref="F29:F30"/>
    <mergeCell ref="G28:H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9C38-743F-4CE5-9D8C-84E5991A8036}">
  <dimension ref="B13:S19"/>
  <sheetViews>
    <sheetView workbookViewId="0">
      <selection activeCell="B22" sqref="B22"/>
    </sheetView>
  </sheetViews>
  <sheetFormatPr defaultRowHeight="14.4" x14ac:dyDescent="0.3"/>
  <cols>
    <col min="12" max="14" width="12" bestFit="1" customWidth="1"/>
    <col min="15" max="15" width="18.88671875" style="5" customWidth="1"/>
  </cols>
  <sheetData>
    <row r="13" spans="2:19" x14ac:dyDescent="0.3">
      <c r="B13" t="s">
        <v>31</v>
      </c>
      <c r="C13" t="s">
        <v>32</v>
      </c>
      <c r="D13" t="s">
        <v>41</v>
      </c>
      <c r="E13" t="s">
        <v>42</v>
      </c>
      <c r="F13" t="s">
        <v>43</v>
      </c>
      <c r="G13" t="s">
        <v>44</v>
      </c>
      <c r="H13" t="s">
        <v>33</v>
      </c>
      <c r="I13" t="s">
        <v>45</v>
      </c>
      <c r="J13" t="s">
        <v>46</v>
      </c>
      <c r="K13" t="s">
        <v>34</v>
      </c>
      <c r="L13" t="s">
        <v>47</v>
      </c>
      <c r="M13" t="s">
        <v>35</v>
      </c>
      <c r="N13" t="s">
        <v>48</v>
      </c>
      <c r="O13" s="5" t="s">
        <v>50</v>
      </c>
      <c r="P13" t="s">
        <v>51</v>
      </c>
      <c r="R13" t="s">
        <v>54</v>
      </c>
    </row>
    <row r="14" spans="2:19" x14ac:dyDescent="0.3">
      <c r="B14" t="s">
        <v>36</v>
      </c>
      <c r="C14">
        <v>0.85</v>
      </c>
      <c r="D14">
        <v>9.0579999999999998</v>
      </c>
      <c r="E14">
        <v>6.0860000000000003</v>
      </c>
      <c r="F14">
        <v>600</v>
      </c>
      <c r="G14">
        <v>19</v>
      </c>
      <c r="H14">
        <v>600</v>
      </c>
      <c r="I14">
        <v>29</v>
      </c>
      <c r="J14">
        <f t="shared" ref="J14:J15" si="0">(D14+E14)/2</f>
        <v>7.5720000000000001</v>
      </c>
      <c r="K14">
        <f t="shared" ref="K14:K15" si="1">PI()*(J14/2)^2</f>
        <v>45.03094821165476</v>
      </c>
      <c r="L14">
        <f t="shared" ref="L14:L18" si="2">G14/F14</f>
        <v>3.1666666666666669E-2</v>
      </c>
      <c r="M14">
        <f t="shared" ref="M14:M15" si="3">I14/H14</f>
        <v>4.8333333333333332E-2</v>
      </c>
      <c r="N14">
        <f t="shared" ref="N14:N15" si="4">M14-L14</f>
        <v>1.6666666666666663E-2</v>
      </c>
      <c r="O14" s="5">
        <f>(N14*C14*80)/(K14*100)</f>
        <v>2.516787627936308E-4</v>
      </c>
      <c r="P14">
        <v>1.13E-4</v>
      </c>
      <c r="R14">
        <f>((O14-P14)/P14)*100</f>
        <v>122.72456884392109</v>
      </c>
      <c r="S14" t="e">
        <f>((O14-Q14)/Q14)*100</f>
        <v>#DIV/0!</v>
      </c>
    </row>
    <row r="15" spans="2:19" x14ac:dyDescent="0.3">
      <c r="B15" t="s">
        <v>37</v>
      </c>
      <c r="C15">
        <v>0.75</v>
      </c>
      <c r="D15">
        <v>6.4</v>
      </c>
      <c r="E15">
        <v>5.6</v>
      </c>
      <c r="F15">
        <v>600</v>
      </c>
      <c r="G15">
        <v>14.7</v>
      </c>
      <c r="H15">
        <v>600</v>
      </c>
      <c r="I15">
        <v>18.2</v>
      </c>
      <c r="J15">
        <f t="shared" si="0"/>
        <v>6</v>
      </c>
      <c r="K15">
        <f t="shared" si="1"/>
        <v>28.274333882308138</v>
      </c>
      <c r="L15">
        <f t="shared" si="2"/>
        <v>2.4499999999999997E-2</v>
      </c>
      <c r="M15">
        <f t="shared" si="3"/>
        <v>3.0333333333333334E-2</v>
      </c>
      <c r="N15">
        <f t="shared" si="4"/>
        <v>5.8333333333333362E-3</v>
      </c>
      <c r="O15" s="5">
        <f>(N15*C15*80)/(K15*100)</f>
        <v>1.2378717796036312E-4</v>
      </c>
      <c r="P15">
        <v>2.0599999999999999E-4</v>
      </c>
      <c r="Q15">
        <v>3.3E-4</v>
      </c>
      <c r="R15">
        <f t="shared" ref="R15:R18" si="5">((O15-P15)/P15)*100</f>
        <v>-39.909136912445085</v>
      </c>
      <c r="S15">
        <f t="shared" ref="S15:S18" si="6">((O15-Q15)/Q15)*100</f>
        <v>-62.488733951405116</v>
      </c>
    </row>
    <row r="16" spans="2:19" x14ac:dyDescent="0.3">
      <c r="B16" t="s">
        <v>38</v>
      </c>
      <c r="C16">
        <v>0.55000000000000004</v>
      </c>
      <c r="D16">
        <v>6.0650000000000004</v>
      </c>
      <c r="E16">
        <v>5.4</v>
      </c>
      <c r="F16">
        <v>600.25</v>
      </c>
      <c r="G16">
        <v>21.3</v>
      </c>
      <c r="H16">
        <v>600.15</v>
      </c>
      <c r="I16">
        <v>36.700000000000003</v>
      </c>
      <c r="J16">
        <f>(D16+E16)/2</f>
        <v>5.7324999999999999</v>
      </c>
      <c r="K16">
        <f>PI()*(J16/2)^2</f>
        <v>25.809405925131937</v>
      </c>
      <c r="L16">
        <f t="shared" si="2"/>
        <v>3.5485214493960852E-2</v>
      </c>
      <c r="M16">
        <f>I16/H16</f>
        <v>6.1151378821961186E-2</v>
      </c>
      <c r="N16">
        <f>M16-L16</f>
        <v>2.5666164328000333E-2</v>
      </c>
      <c r="O16" s="5">
        <f>(N16*C16*80)/(K16*100)</f>
        <v>4.3755801032690437E-4</v>
      </c>
      <c r="P16">
        <v>4.6000000000000001E-4</v>
      </c>
      <c r="R16">
        <f t="shared" si="5"/>
        <v>-4.8786934071947048</v>
      </c>
      <c r="S16" t="e">
        <f t="shared" si="6"/>
        <v>#DIV/0!</v>
      </c>
    </row>
    <row r="17" spans="2:19" x14ac:dyDescent="0.3">
      <c r="B17" t="s">
        <v>39</v>
      </c>
      <c r="C17">
        <v>1.28</v>
      </c>
      <c r="D17">
        <v>6.83</v>
      </c>
      <c r="E17">
        <v>5.12</v>
      </c>
      <c r="F17">
        <v>600</v>
      </c>
      <c r="G17">
        <v>21</v>
      </c>
      <c r="H17">
        <v>600</v>
      </c>
      <c r="I17">
        <v>26.7</v>
      </c>
      <c r="J17">
        <f t="shared" ref="J17:J18" si="7">(D17+E17)/2</f>
        <v>5.9749999999999996</v>
      </c>
      <c r="K17">
        <f t="shared" ref="K17:K18" si="8">PI()*(J17/2)^2</f>
        <v>28.039205307141025</v>
      </c>
      <c r="L17">
        <f t="shared" si="2"/>
        <v>3.5000000000000003E-2</v>
      </c>
      <c r="M17">
        <f t="shared" ref="M17:M18" si="9">I17/H17</f>
        <v>4.4499999999999998E-2</v>
      </c>
      <c r="N17">
        <f t="shared" ref="N17:N18" si="10">M17-L17</f>
        <v>9.4999999999999946E-3</v>
      </c>
      <c r="O17" s="5">
        <f>(N17*C17*80)/(K17*100)</f>
        <v>3.4694278576869895E-4</v>
      </c>
      <c r="P17">
        <v>1.0300000000000001E-3</v>
      </c>
      <c r="R17">
        <f t="shared" si="5"/>
        <v>-66.316234391388448</v>
      </c>
      <c r="S17" t="e">
        <f t="shared" si="6"/>
        <v>#DIV/0!</v>
      </c>
    </row>
    <row r="18" spans="2:19" x14ac:dyDescent="0.3">
      <c r="B18" t="s">
        <v>40</v>
      </c>
      <c r="C18">
        <v>0.7</v>
      </c>
      <c r="D18">
        <v>6.18</v>
      </c>
      <c r="E18">
        <v>5.2</v>
      </c>
      <c r="F18">
        <v>600</v>
      </c>
      <c r="G18">
        <v>20.100000000000001</v>
      </c>
      <c r="H18">
        <v>600</v>
      </c>
      <c r="I18">
        <v>26.6</v>
      </c>
      <c r="J18">
        <f t="shared" si="7"/>
        <v>5.6899999999999995</v>
      </c>
      <c r="K18">
        <f t="shared" si="8"/>
        <v>25.428129477972121</v>
      </c>
      <c r="L18">
        <f t="shared" si="2"/>
        <v>3.3500000000000002E-2</v>
      </c>
      <c r="M18">
        <f t="shared" si="9"/>
        <v>4.4333333333333336E-2</v>
      </c>
      <c r="N18">
        <f t="shared" si="10"/>
        <v>1.0833333333333334E-2</v>
      </c>
      <c r="O18" s="5">
        <f>(N18*C18*80)/(K18*100)</f>
        <v>2.3858092558173022E-4</v>
      </c>
      <c r="P18">
        <v>1.72E-3</v>
      </c>
      <c r="Q18">
        <v>2.0600000000000002E-3</v>
      </c>
      <c r="R18">
        <f t="shared" si="5"/>
        <v>-86.129015954550567</v>
      </c>
      <c r="S18">
        <f t="shared" si="6"/>
        <v>-88.418401670789805</v>
      </c>
    </row>
    <row r="19" spans="2:19" x14ac:dyDescent="0.3">
      <c r="C19" t="s">
        <v>52</v>
      </c>
      <c r="D19" t="s">
        <v>52</v>
      </c>
      <c r="E19" t="s">
        <v>52</v>
      </c>
      <c r="F19" t="s">
        <v>49</v>
      </c>
      <c r="G19" t="s">
        <v>53</v>
      </c>
      <c r="H19" t="s">
        <v>49</v>
      </c>
      <c r="I19" t="s">
        <v>53</v>
      </c>
      <c r="J1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A2B8-5ED5-4C6C-86A0-953E04094E8D}">
  <dimension ref="B3:Y8"/>
  <sheetViews>
    <sheetView tabSelected="1" topLeftCell="M7" zoomScale="120" zoomScaleNormal="120" workbookViewId="0">
      <selection activeCell="U14" sqref="U14"/>
    </sheetView>
  </sheetViews>
  <sheetFormatPr defaultRowHeight="14.4" x14ac:dyDescent="0.3"/>
  <cols>
    <col min="15" max="15" width="16.88671875" customWidth="1"/>
    <col min="16" max="17" width="14.5546875" customWidth="1"/>
    <col min="18" max="18" width="15.21875" customWidth="1"/>
    <col min="19" max="19" width="14.44140625" customWidth="1"/>
    <col min="20" max="21" width="12.5546875" customWidth="1"/>
    <col min="22" max="22" width="15.21875" customWidth="1"/>
    <col min="25" max="25" width="17.6640625" customWidth="1"/>
  </cols>
  <sheetData>
    <row r="3" spans="2:25" x14ac:dyDescent="0.3">
      <c r="B3" s="9" t="s">
        <v>31</v>
      </c>
      <c r="C3" s="9" t="s">
        <v>32</v>
      </c>
      <c r="D3" s="9" t="s">
        <v>41</v>
      </c>
      <c r="E3" s="9" t="s">
        <v>42</v>
      </c>
      <c r="F3" s="9" t="s">
        <v>43</v>
      </c>
      <c r="G3" s="9" t="s">
        <v>67</v>
      </c>
      <c r="H3" s="9" t="s">
        <v>33</v>
      </c>
      <c r="I3" s="9" t="s">
        <v>66</v>
      </c>
      <c r="J3" s="9" t="s">
        <v>46</v>
      </c>
      <c r="K3" s="19" t="s">
        <v>57</v>
      </c>
      <c r="L3" s="9" t="s">
        <v>34</v>
      </c>
      <c r="M3" s="19" t="s">
        <v>58</v>
      </c>
      <c r="N3" s="9" t="s">
        <v>47</v>
      </c>
      <c r="O3" s="9" t="s">
        <v>59</v>
      </c>
      <c r="P3" s="9" t="s">
        <v>35</v>
      </c>
      <c r="Q3" s="9" t="s">
        <v>62</v>
      </c>
      <c r="R3" s="9" t="s">
        <v>61</v>
      </c>
      <c r="S3" s="9" t="s">
        <v>60</v>
      </c>
      <c r="T3" s="20" t="s">
        <v>50</v>
      </c>
      <c r="U3" s="21" t="s">
        <v>63</v>
      </c>
      <c r="V3" s="22" t="s">
        <v>51</v>
      </c>
      <c r="W3" s="22"/>
      <c r="X3" s="22" t="s">
        <v>68</v>
      </c>
      <c r="Y3" s="22"/>
    </row>
    <row r="4" spans="2:25" x14ac:dyDescent="0.3">
      <c r="B4" s="9" t="s">
        <v>36</v>
      </c>
      <c r="C4" s="9">
        <v>0.85</v>
      </c>
      <c r="D4" s="9">
        <v>9.0579999999999998</v>
      </c>
      <c r="E4" s="9">
        <v>6.0860000000000003</v>
      </c>
      <c r="F4" s="9">
        <v>600</v>
      </c>
      <c r="G4" s="9">
        <v>19</v>
      </c>
      <c r="H4" s="9">
        <v>600</v>
      </c>
      <c r="I4" s="9">
        <v>29</v>
      </c>
      <c r="J4" s="9">
        <f t="shared" ref="J4" si="0">(D4+E4)/2</f>
        <v>7.5720000000000001</v>
      </c>
      <c r="K4" s="9">
        <f>SQRT((0.001/2)^2+(0.001/2)^2)</f>
        <v>7.0710678118654751E-4</v>
      </c>
      <c r="L4" s="9">
        <f t="shared" ref="L4:L5" si="1">PI()*(J4/2)^2</f>
        <v>45.03094821165476</v>
      </c>
      <c r="M4" s="9">
        <f>2*L4*K4/J4</f>
        <v>8.4103774019337867E-3</v>
      </c>
      <c r="N4" s="9">
        <f t="shared" ref="N4:N8" si="2">G4/F4</f>
        <v>3.1666666666666669E-2</v>
      </c>
      <c r="O4" s="9">
        <f>N4*SQRT((0.1/G4)^2+(0.01/F4)^2)</f>
        <v>1.6666750231271991E-4</v>
      </c>
      <c r="P4" s="9">
        <f>I4/H4</f>
        <v>4.8333333333333332E-2</v>
      </c>
      <c r="Q4" s="9">
        <f>P4*SQRT((0.1/I4)^2+(0.01/H4)^2)</f>
        <v>1.6666861341455648E-4</v>
      </c>
      <c r="R4" s="9">
        <f t="shared" ref="R4:R5" si="3">P4-N4</f>
        <v>1.6666666666666663E-2</v>
      </c>
      <c r="S4" s="9">
        <f>Q4+O4</f>
        <v>3.3333611572727639E-4</v>
      </c>
      <c r="T4" s="23">
        <f>(R4*C4*80)/(L4*100)</f>
        <v>2.516787627936308E-4</v>
      </c>
      <c r="U4" s="23">
        <f>T4*SQRT((S4/R4)^2+(0.001/C4)^2+(M4/L4)^2)</f>
        <v>5.0425373817388511E-6</v>
      </c>
      <c r="V4" s="23">
        <v>1.13E-4</v>
      </c>
      <c r="W4" s="23"/>
      <c r="X4" s="24">
        <f>((T4-V4)/V4)*100</f>
        <v>122.72456884392109</v>
      </c>
      <c r="Y4" s="24"/>
    </row>
    <row r="5" spans="2:25" x14ac:dyDescent="0.3">
      <c r="B5" s="9" t="s">
        <v>37</v>
      </c>
      <c r="C5" s="9">
        <v>0.75</v>
      </c>
      <c r="D5" s="9">
        <v>6.4</v>
      </c>
      <c r="E5" s="9">
        <v>5.6</v>
      </c>
      <c r="F5" s="9">
        <v>600</v>
      </c>
      <c r="G5" s="9">
        <v>14.7</v>
      </c>
      <c r="H5" s="9">
        <v>600</v>
      </c>
      <c r="I5" s="9">
        <v>18.2</v>
      </c>
      <c r="J5" s="9">
        <f>(D5+E5)/2</f>
        <v>6</v>
      </c>
      <c r="K5" s="9">
        <f t="shared" ref="K5:K8" si="4">SQRT((0.001/2)^2+(0.001/2)^2)</f>
        <v>7.0710678118654751E-4</v>
      </c>
      <c r="L5" s="9">
        <f t="shared" si="1"/>
        <v>28.274333882308138</v>
      </c>
      <c r="M5" s="9">
        <f t="shared" ref="M5:M8" si="5">2*L5*K5/J5</f>
        <v>6.6643244072375485E-3</v>
      </c>
      <c r="N5" s="9">
        <f t="shared" si="2"/>
        <v>2.4499999999999997E-2</v>
      </c>
      <c r="O5" s="9">
        <f t="shared" ref="O5:O8" si="6">N5*SQRT((0.1/G5)^2+(0.01/F5)^2)</f>
        <v>1.6666716687424937E-4</v>
      </c>
      <c r="P5" s="9">
        <f t="shared" ref="P5" si="7">I5/H5</f>
        <v>3.0333333333333334E-2</v>
      </c>
      <c r="Q5" s="9">
        <f>P5*SQRT((0.1/I5)^2+(0.01/H5)^2)</f>
        <v>1.6666743342416218E-4</v>
      </c>
      <c r="R5" s="9">
        <f t="shared" si="3"/>
        <v>5.8333333333333362E-3</v>
      </c>
      <c r="S5" s="9">
        <f t="shared" ref="S5:S8" si="8">Q5+O5</f>
        <v>3.3333460029841158E-4</v>
      </c>
      <c r="T5" s="23">
        <f>(R5*C5*80)/(L5*100)</f>
        <v>1.2378717796036312E-4</v>
      </c>
      <c r="U5" s="23">
        <f t="shared" ref="U5:U8" si="9">T5*SQRT((S5/R5)^2+(0.001/C5)^2+(M5/L5)^2)</f>
        <v>7.0755653785913426E-6</v>
      </c>
      <c r="V5" s="23">
        <v>2.0599999999999999E-4</v>
      </c>
      <c r="W5" s="23">
        <v>3.3E-4</v>
      </c>
      <c r="X5" s="24">
        <f t="shared" ref="X5:X8" si="10">((T5-V5)/V5)*100</f>
        <v>-39.909136912445085</v>
      </c>
      <c r="Y5" s="24">
        <f t="shared" ref="Y5:Y8" si="11">((T5-W5)/W5)*100</f>
        <v>-62.488733951405116</v>
      </c>
    </row>
    <row r="6" spans="2:25" x14ac:dyDescent="0.3">
      <c r="B6" s="9" t="s">
        <v>38</v>
      </c>
      <c r="C6" s="9">
        <v>0.55000000000000004</v>
      </c>
      <c r="D6" s="9">
        <v>6.0650000000000004</v>
      </c>
      <c r="E6" s="9">
        <v>5.4</v>
      </c>
      <c r="F6" s="9">
        <v>600.25</v>
      </c>
      <c r="G6" s="9">
        <v>21.3</v>
      </c>
      <c r="H6" s="9">
        <v>600.15</v>
      </c>
      <c r="I6" s="9">
        <v>36.700000000000003</v>
      </c>
      <c r="J6" s="9">
        <f>(D6+E6)/2</f>
        <v>5.7324999999999999</v>
      </c>
      <c r="K6" s="9">
        <f t="shared" si="4"/>
        <v>7.0710678118654751E-4</v>
      </c>
      <c r="L6" s="9">
        <f>PI()*(J6/2)^2</f>
        <v>25.809405925131937</v>
      </c>
      <c r="M6" s="9">
        <f t="shared" si="5"/>
        <v>6.3672066107482083E-3</v>
      </c>
      <c r="N6" s="9">
        <f t="shared" si="2"/>
        <v>3.5485214493960852E-2</v>
      </c>
      <c r="O6" s="9">
        <f t="shared" si="6"/>
        <v>1.6659830003872033E-4</v>
      </c>
      <c r="P6" s="9">
        <f>I6/H6</f>
        <v>6.1151378821961186E-2</v>
      </c>
      <c r="Q6" s="9">
        <f>P6*SQRT((0.1/I6)^2+(0.01/H6)^2)</f>
        <v>1.66628125848682E-4</v>
      </c>
      <c r="R6" s="9">
        <f>P6-N6</f>
        <v>2.5666164328000333E-2</v>
      </c>
      <c r="S6" s="9">
        <f t="shared" si="8"/>
        <v>3.3322642588740233E-4</v>
      </c>
      <c r="T6" s="23">
        <f>(R6*C6*80)/(L6*100)</f>
        <v>4.3755801032690437E-4</v>
      </c>
      <c r="U6" s="23">
        <f t="shared" si="9"/>
        <v>5.7373112961350099E-6</v>
      </c>
      <c r="V6" s="23">
        <v>4.6000000000000001E-4</v>
      </c>
      <c r="W6" s="23"/>
      <c r="X6" s="24">
        <f t="shared" si="10"/>
        <v>-4.8786934071947048</v>
      </c>
      <c r="Y6" s="24"/>
    </row>
    <row r="7" spans="2:25" x14ac:dyDescent="0.3">
      <c r="B7" s="9" t="s">
        <v>39</v>
      </c>
      <c r="C7" s="9">
        <v>1.28</v>
      </c>
      <c r="D7" s="9">
        <v>6.83</v>
      </c>
      <c r="E7" s="9">
        <v>5.12</v>
      </c>
      <c r="F7" s="9">
        <v>600</v>
      </c>
      <c r="G7" s="9">
        <v>21</v>
      </c>
      <c r="H7" s="9">
        <v>600</v>
      </c>
      <c r="I7" s="9">
        <v>26.7</v>
      </c>
      <c r="J7" s="9">
        <f t="shared" ref="J7:J8" si="12">(D7+E7)/2</f>
        <v>5.9749999999999996</v>
      </c>
      <c r="K7" s="9">
        <f t="shared" si="4"/>
        <v>7.0710678118654751E-4</v>
      </c>
      <c r="L7" s="9">
        <f t="shared" ref="L7:L8" si="13">PI()*(J7/2)^2</f>
        <v>28.039205307141025</v>
      </c>
      <c r="M7" s="9">
        <f t="shared" si="5"/>
        <v>6.6365563888740589E-3</v>
      </c>
      <c r="N7" s="9">
        <f t="shared" si="2"/>
        <v>3.5000000000000003E-2</v>
      </c>
      <c r="O7" s="9">
        <f t="shared" si="6"/>
        <v>1.6666768749687376E-4</v>
      </c>
      <c r="P7" s="9">
        <f t="shared" ref="P7:P8" si="14">I7/H7</f>
        <v>4.4499999999999998E-2</v>
      </c>
      <c r="Q7" s="9">
        <f t="shared" ref="Q7:Q8" si="15">P7*SQRT((0.1/I7)^2+(0.01/H7)^2)</f>
        <v>1.6666831686683051E-4</v>
      </c>
      <c r="R7" s="9">
        <f t="shared" ref="R7:R8" si="16">P7-N7</f>
        <v>9.4999999999999946E-3</v>
      </c>
      <c r="S7" s="9">
        <f t="shared" si="8"/>
        <v>3.3333600436370427E-4</v>
      </c>
      <c r="T7" s="23">
        <f>(R7*C7*80)/(L7*100)</f>
        <v>3.4694278576869895E-4</v>
      </c>
      <c r="U7" s="23">
        <f t="shared" si="9"/>
        <v>1.2176822658901134E-5</v>
      </c>
      <c r="V7" s="23">
        <v>1.0300000000000001E-3</v>
      </c>
      <c r="W7" s="23"/>
      <c r="X7" s="24">
        <f t="shared" si="10"/>
        <v>-66.316234391388448</v>
      </c>
      <c r="Y7" s="24"/>
    </row>
    <row r="8" spans="2:25" x14ac:dyDescent="0.3">
      <c r="B8" s="9" t="s">
        <v>40</v>
      </c>
      <c r="C8" s="9">
        <v>0.7</v>
      </c>
      <c r="D8" s="9">
        <v>6.18</v>
      </c>
      <c r="E8" s="9">
        <v>5.2</v>
      </c>
      <c r="F8" s="9">
        <v>600</v>
      </c>
      <c r="G8" s="9">
        <v>20.100000000000001</v>
      </c>
      <c r="H8" s="9">
        <v>600</v>
      </c>
      <c r="I8" s="9">
        <v>26.6</v>
      </c>
      <c r="J8" s="9">
        <f t="shared" si="12"/>
        <v>5.6899999999999995</v>
      </c>
      <c r="K8" s="9">
        <f t="shared" si="4"/>
        <v>7.0710678118654751E-4</v>
      </c>
      <c r="L8" s="9">
        <f t="shared" si="13"/>
        <v>25.428129477972121</v>
      </c>
      <c r="M8" s="9">
        <f t="shared" si="5"/>
        <v>6.3200009795302747E-3</v>
      </c>
      <c r="N8" s="9">
        <f t="shared" si="2"/>
        <v>3.3500000000000002E-2</v>
      </c>
      <c r="O8" s="9">
        <f t="shared" si="6"/>
        <v>1.6666760187237617E-4</v>
      </c>
      <c r="P8" s="9">
        <f t="shared" si="14"/>
        <v>4.4333333333333336E-2</v>
      </c>
      <c r="Q8" s="9">
        <f t="shared" si="15"/>
        <v>1.6666830452898926E-4</v>
      </c>
      <c r="R8" s="9">
        <f t="shared" si="16"/>
        <v>1.0833333333333334E-2</v>
      </c>
      <c r="S8" s="9">
        <f t="shared" si="8"/>
        <v>3.3333590640136546E-4</v>
      </c>
      <c r="T8" s="23">
        <f>(R8*C8*80)/(L8*100)</f>
        <v>2.3858092558173022E-4</v>
      </c>
      <c r="U8" s="23">
        <f t="shared" si="9"/>
        <v>7.3491552554445854E-6</v>
      </c>
      <c r="V8" s="23">
        <v>1.72E-3</v>
      </c>
      <c r="W8" s="23">
        <v>2.0600000000000002E-3</v>
      </c>
      <c r="X8" s="24">
        <f t="shared" si="10"/>
        <v>-86.129015954550567</v>
      </c>
      <c r="Y8" s="24">
        <f t="shared" si="11"/>
        <v>-88.418401670789805</v>
      </c>
    </row>
  </sheetData>
  <mergeCells count="2">
    <mergeCell ref="V3:W3"/>
    <mergeCell ref="X3:Y3"/>
  </mergeCells>
  <pageMargins left="0.7" right="0.7" top="0.75" bottom="0.75" header="0.3" footer="0.3"/>
  <ignoredErrors>
    <ignoredError sqref="O4 O5:O8 P4:P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A</vt:lpstr>
      <vt:lpstr>PART B</vt:lpstr>
      <vt:lpstr>PART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 Wei Liang</cp:lastModifiedBy>
  <dcterms:created xsi:type="dcterms:W3CDTF">2015-06-05T18:17:20Z</dcterms:created>
  <dcterms:modified xsi:type="dcterms:W3CDTF">2024-01-17T13:43:30Z</dcterms:modified>
</cp:coreProperties>
</file>