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M\Physics Practical I (ZCT 191,2)\2. Projectile Motion\Final Projectile Motion\"/>
    </mc:Choice>
  </mc:AlternateContent>
  <xr:revisionPtr revIDLastSave="0" documentId="13_ncr:1_{F0EAE8E5-EF77-45CA-8D27-BB16E4758D5A}" xr6:coauthVersionLast="47" xr6:coauthVersionMax="47" xr10:uidLastSave="{00000000-0000-0000-0000-000000000000}"/>
  <bookViews>
    <workbookView xWindow="28680" yWindow="-120" windowWidth="29040" windowHeight="15720" firstSheet="1" activeTab="3" xr2:uid="{00000000-000D-0000-FFFF-FFFF00000000}"/>
  </bookViews>
  <sheets>
    <sheet name="Part A " sheetId="11" r:id="rId1"/>
    <sheet name="Sheet2" sheetId="15" r:id="rId2"/>
    <sheet name="Part A (1)" sheetId="12" r:id="rId3"/>
    <sheet name="Part B" sheetId="4" r:id="rId4"/>
    <sheet name="Sheet1" sheetId="14" r:id="rId5"/>
    <sheet name="gradient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H28" i="14"/>
  <c r="I28" i="14" s="1"/>
  <c r="H27" i="14"/>
  <c r="H26" i="14"/>
  <c r="H25" i="14"/>
  <c r="H24" i="14"/>
  <c r="H19" i="14"/>
  <c r="H18" i="14"/>
  <c r="H17" i="14"/>
  <c r="H16" i="14"/>
  <c r="H15" i="14"/>
  <c r="H7" i="14"/>
  <c r="H8" i="14"/>
  <c r="H9" i="14"/>
  <c r="H10" i="14"/>
  <c r="H6" i="14"/>
  <c r="I6" i="14" s="1"/>
  <c r="I7" i="14"/>
  <c r="I27" i="14"/>
  <c r="I26" i="14"/>
  <c r="I25" i="14"/>
  <c r="I24" i="14"/>
  <c r="I19" i="14"/>
  <c r="I18" i="14"/>
  <c r="I17" i="14"/>
  <c r="I16" i="14"/>
  <c r="I15" i="14"/>
  <c r="I10" i="14"/>
  <c r="I9" i="14"/>
  <c r="I8" i="14"/>
  <c r="F28" i="14"/>
  <c r="F27" i="14"/>
  <c r="F26" i="14"/>
  <c r="F25" i="14"/>
  <c r="F24" i="14"/>
  <c r="F19" i="14"/>
  <c r="F18" i="14"/>
  <c r="F17" i="14"/>
  <c r="F16" i="14"/>
  <c r="F15" i="14"/>
  <c r="F7" i="14"/>
  <c r="F8" i="14"/>
  <c r="F9" i="14"/>
  <c r="F10" i="14"/>
  <c r="F6" i="14"/>
  <c r="E28" i="14"/>
  <c r="E27" i="14"/>
  <c r="E26" i="14"/>
  <c r="E25" i="14"/>
  <c r="E24" i="14"/>
  <c r="E19" i="14"/>
  <c r="E18" i="14"/>
  <c r="E17" i="14"/>
  <c r="E16" i="14"/>
  <c r="E15" i="14"/>
  <c r="E6" i="14"/>
  <c r="E7" i="14"/>
  <c r="E8" i="14"/>
  <c r="E9" i="14"/>
  <c r="E10" i="14"/>
  <c r="C28" i="14"/>
  <c r="C27" i="14"/>
  <c r="C26" i="14"/>
  <c r="C25" i="14"/>
  <c r="C24" i="14"/>
  <c r="C19" i="14"/>
  <c r="C18" i="14"/>
  <c r="C17" i="14"/>
  <c r="C16" i="14"/>
  <c r="C15" i="14"/>
  <c r="C10" i="14"/>
  <c r="C9" i="14"/>
  <c r="C8" i="14"/>
  <c r="C7" i="14"/>
  <c r="C6" i="14"/>
  <c r="K6" i="11"/>
  <c r="I22" i="4"/>
  <c r="I24" i="4"/>
  <c r="D24" i="4"/>
  <c r="C24" i="4"/>
  <c r="M24" i="4" s="1"/>
  <c r="D23" i="4"/>
  <c r="C23" i="4"/>
  <c r="M23" i="4" s="1"/>
  <c r="D22" i="4"/>
  <c r="C22" i="4"/>
  <c r="K22" i="4" s="1"/>
  <c r="K28" i="11"/>
  <c r="K27" i="11"/>
  <c r="K26" i="11"/>
  <c r="K25" i="11"/>
  <c r="K24" i="11"/>
  <c r="K19" i="11"/>
  <c r="K18" i="11"/>
  <c r="K17" i="11"/>
  <c r="K16" i="11"/>
  <c r="K15" i="11"/>
  <c r="K7" i="11"/>
  <c r="K8" i="11"/>
  <c r="K9" i="11"/>
  <c r="K10" i="11"/>
  <c r="D28" i="11"/>
  <c r="D27" i="11"/>
  <c r="D26" i="11"/>
  <c r="D25" i="11"/>
  <c r="D24" i="11"/>
  <c r="D19" i="11"/>
  <c r="D18" i="11"/>
  <c r="D17" i="11"/>
  <c r="D16" i="11"/>
  <c r="D15" i="11"/>
  <c r="D7" i="11"/>
  <c r="D8" i="11"/>
  <c r="D9" i="11"/>
  <c r="D10" i="11"/>
  <c r="D6" i="11"/>
  <c r="A3" i="4"/>
  <c r="E5" i="4" s="1"/>
  <c r="D3" i="13"/>
  <c r="D4" i="13"/>
  <c r="D5" i="13"/>
  <c r="D6" i="13"/>
  <c r="D7" i="13"/>
  <c r="D8" i="13"/>
  <c r="C4" i="13"/>
  <c r="C5" i="13"/>
  <c r="C6" i="13"/>
  <c r="C7" i="13"/>
  <c r="C8" i="13"/>
  <c r="C3" i="13"/>
  <c r="C140" i="12"/>
  <c r="C139" i="12"/>
  <c r="C138" i="12"/>
  <c r="C137" i="12"/>
  <c r="C136" i="12"/>
  <c r="C131" i="12"/>
  <c r="C130" i="12"/>
  <c r="C129" i="12"/>
  <c r="C128" i="12"/>
  <c r="C127" i="12"/>
  <c r="C122" i="12"/>
  <c r="C121" i="12"/>
  <c r="C120" i="12"/>
  <c r="C119" i="12"/>
  <c r="C118" i="12"/>
  <c r="C112" i="12"/>
  <c r="C111" i="12"/>
  <c r="C110" i="12"/>
  <c r="C109" i="12"/>
  <c r="C108" i="12"/>
  <c r="C103" i="12"/>
  <c r="C102" i="12"/>
  <c r="C101" i="12"/>
  <c r="C100" i="12"/>
  <c r="C99" i="12"/>
  <c r="C94" i="12"/>
  <c r="C93" i="12"/>
  <c r="C92" i="12"/>
  <c r="C91" i="12"/>
  <c r="C90" i="12"/>
  <c r="C84" i="12"/>
  <c r="C83" i="12"/>
  <c r="C82" i="12"/>
  <c r="C81" i="12"/>
  <c r="C80" i="12"/>
  <c r="C75" i="12"/>
  <c r="C74" i="12"/>
  <c r="C73" i="12"/>
  <c r="C72" i="12"/>
  <c r="C71" i="12"/>
  <c r="C66" i="12"/>
  <c r="C65" i="12"/>
  <c r="C64" i="12"/>
  <c r="C63" i="12"/>
  <c r="C62" i="12"/>
  <c r="C56" i="12"/>
  <c r="C55" i="12"/>
  <c r="C54" i="12"/>
  <c r="C53" i="12"/>
  <c r="C52" i="12"/>
  <c r="C47" i="12"/>
  <c r="C46" i="12"/>
  <c r="C45" i="12"/>
  <c r="C44" i="12"/>
  <c r="C43" i="12"/>
  <c r="C38" i="12"/>
  <c r="C37" i="12"/>
  <c r="C36" i="12"/>
  <c r="C35" i="12"/>
  <c r="C34" i="12"/>
  <c r="C28" i="12"/>
  <c r="C27" i="12"/>
  <c r="C26" i="12"/>
  <c r="C25" i="12"/>
  <c r="C24" i="12"/>
  <c r="C19" i="12"/>
  <c r="C18" i="12"/>
  <c r="C17" i="12"/>
  <c r="C16" i="12"/>
  <c r="C15" i="12"/>
  <c r="C10" i="12"/>
  <c r="C9" i="12"/>
  <c r="C8" i="12"/>
  <c r="C7" i="12"/>
  <c r="C6" i="12"/>
  <c r="C28" i="11"/>
  <c r="M28" i="11" s="1"/>
  <c r="C27" i="11"/>
  <c r="M27" i="11" s="1"/>
  <c r="C26" i="11"/>
  <c r="M26" i="11" s="1"/>
  <c r="C25" i="11"/>
  <c r="M25" i="11" s="1"/>
  <c r="C24" i="11"/>
  <c r="M24" i="11" s="1"/>
  <c r="C19" i="11"/>
  <c r="M19" i="11" s="1"/>
  <c r="P19" i="11" s="1"/>
  <c r="C18" i="11"/>
  <c r="M18" i="11" s="1"/>
  <c r="C17" i="11"/>
  <c r="M17" i="11" s="1"/>
  <c r="C16" i="11"/>
  <c r="M16" i="11" s="1"/>
  <c r="C15" i="11"/>
  <c r="M15" i="11" s="1"/>
  <c r="N15" i="11" s="1"/>
  <c r="C10" i="11"/>
  <c r="M10" i="11" s="1"/>
  <c r="C9" i="11"/>
  <c r="M9" i="11" s="1"/>
  <c r="C8" i="11"/>
  <c r="M8" i="11" s="1"/>
  <c r="C7" i="11"/>
  <c r="M7" i="11" s="1"/>
  <c r="C6" i="11"/>
  <c r="M6" i="11" s="1"/>
  <c r="N6" i="11" l="1"/>
  <c r="N24" i="11"/>
  <c r="P6" i="11"/>
  <c r="O6" i="11"/>
  <c r="O25" i="11"/>
  <c r="L22" i="4"/>
  <c r="N22" i="4"/>
  <c r="K23" i="4"/>
  <c r="L23" i="4" s="1"/>
  <c r="K24" i="4"/>
  <c r="L24" i="4" s="1"/>
  <c r="E3" i="4"/>
  <c r="F3" i="4" s="1"/>
  <c r="E4" i="4"/>
  <c r="F4" i="4" s="1"/>
  <c r="M22" i="4"/>
  <c r="N28" i="11"/>
  <c r="P25" i="11"/>
  <c r="N16" i="11"/>
  <c r="P10" i="11"/>
  <c r="N9" i="11"/>
  <c r="P8" i="11"/>
  <c r="F5" i="4"/>
  <c r="N7" i="11"/>
  <c r="O9" i="11"/>
  <c r="O19" i="11"/>
  <c r="Q19" i="11" s="1"/>
  <c r="P9" i="11"/>
  <c r="O24" i="11"/>
  <c r="P18" i="11"/>
  <c r="O18" i="11"/>
  <c r="O17" i="11"/>
  <c r="O10" i="11"/>
  <c r="O16" i="11"/>
  <c r="P7" i="11"/>
  <c r="P26" i="11"/>
  <c r="O8" i="11"/>
  <c r="O28" i="11"/>
  <c r="P15" i="11"/>
  <c r="P27" i="11"/>
  <c r="O7" i="11"/>
  <c r="O27" i="11"/>
  <c r="P17" i="11"/>
  <c r="P16" i="11"/>
  <c r="P28" i="11"/>
  <c r="O15" i="11"/>
  <c r="O26" i="11"/>
  <c r="P24" i="11"/>
  <c r="N18" i="11"/>
  <c r="N8" i="11"/>
  <c r="N25" i="11"/>
  <c r="N19" i="11"/>
  <c r="N10" i="11"/>
  <c r="N26" i="11"/>
  <c r="N27" i="11"/>
  <c r="N17" i="11"/>
  <c r="S19" i="11" l="1"/>
  <c r="U19" i="11"/>
  <c r="Q25" i="11"/>
  <c r="Q16" i="11"/>
  <c r="Q10" i="11"/>
  <c r="Q24" i="11"/>
  <c r="Q15" i="11"/>
  <c r="Q6" i="11"/>
  <c r="O22" i="4"/>
  <c r="Q27" i="11"/>
  <c r="Q8" i="11"/>
  <c r="N24" i="4"/>
  <c r="O24" i="4" s="1"/>
  <c r="N23" i="4"/>
  <c r="O23" i="4" s="1"/>
  <c r="Q28" i="11"/>
  <c r="Q9" i="11"/>
  <c r="Q18" i="11"/>
  <c r="Q26" i="11"/>
  <c r="Q17" i="11"/>
  <c r="Q7" i="11"/>
  <c r="U18" i="11" l="1"/>
  <c r="S18" i="11"/>
  <c r="S16" i="11"/>
  <c r="U16" i="11"/>
  <c r="S9" i="11"/>
  <c r="U9" i="11"/>
  <c r="S24" i="11"/>
  <c r="U24" i="11"/>
  <c r="S8" i="11"/>
  <c r="U8" i="11"/>
  <c r="S25" i="11"/>
  <c r="U25" i="11"/>
  <c r="S6" i="11"/>
  <c r="U6" i="11"/>
  <c r="S28" i="11"/>
  <c r="U28" i="11"/>
  <c r="S15" i="11"/>
  <c r="U15" i="11"/>
  <c r="U10" i="11"/>
  <c r="S10" i="11"/>
  <c r="S7" i="11"/>
  <c r="U7" i="11"/>
  <c r="S17" i="11"/>
  <c r="U17" i="11"/>
  <c r="S27" i="11"/>
  <c r="U27" i="11"/>
  <c r="U26" i="11"/>
  <c r="S26" i="11"/>
  <c r="S22" i="4"/>
  <c r="Q22" i="4"/>
  <c r="Q23" i="4"/>
  <c r="S23" i="4"/>
  <c r="Q24" i="4"/>
  <c r="S24" i="4"/>
</calcChain>
</file>

<file path=xl/sharedStrings.xml><?xml version="1.0" encoding="utf-8"?>
<sst xmlns="http://schemas.openxmlformats.org/spreadsheetml/2006/main" count="213" uniqueCount="45">
  <si>
    <t>1st Initial Velocity</t>
  </si>
  <si>
    <t>Angle, °</t>
  </si>
  <si>
    <t>Range, m</t>
  </si>
  <si>
    <t>Height, m</t>
  </si>
  <si>
    <t>Experimental Velocity, ms-1</t>
  </si>
  <si>
    <t>Actual Velocity,</t>
  </si>
  <si>
    <t>2nd Initial Velocity</t>
  </si>
  <si>
    <t>3rd Initial Velocity</t>
  </si>
  <si>
    <t>Distance, d3 = m</t>
  </si>
  <si>
    <t>Distance, d2 = m</t>
  </si>
  <si>
    <t>Distance, d1 = m</t>
  </si>
  <si>
    <t>Actual Speed, ms-1, v0</t>
  </si>
  <si>
    <t>Experimental Speed</t>
  </si>
  <si>
    <t>Distance, d</t>
  </si>
  <si>
    <t xml:space="preserve"> </t>
  </si>
  <si>
    <t>(V_o)^2* SIN(2*thetha)</t>
  </si>
  <si>
    <t>0.5*(V_o SIN(thetha))^2</t>
  </si>
  <si>
    <t>m</t>
  </si>
  <si>
    <t>g</t>
  </si>
  <si>
    <t>% discrepancy</t>
  </si>
  <si>
    <t>Uncertainty （Error Bar）</t>
  </si>
  <si>
    <t>V^2sin2\theta</t>
  </si>
  <si>
    <t>delta (V_o)^2* SIN(2*thetha)</t>
  </si>
  <si>
    <t>delta 0.5*(V_o SIN(thetha))^2</t>
  </si>
  <si>
    <t xml:space="preserve">Vexp^2+gdsin(theta ) </t>
  </si>
  <si>
    <t>Distance</t>
  </si>
  <si>
    <t>dsin(theta)</t>
  </si>
  <si>
    <t>Angle, rad.</t>
  </si>
  <si>
    <t>d Vexp^2</t>
  </si>
  <si>
    <t>Actual Velocity,V</t>
  </si>
  <si>
    <t>d Vexp</t>
  </si>
  <si>
    <t>d height</t>
  </si>
  <si>
    <t xml:space="preserve">d Vexp^2+gdsin(theta ) </t>
  </si>
  <si>
    <t>d Vo</t>
  </si>
  <si>
    <t>d (V_o)^2* SIN(2*thetha)</t>
  </si>
  <si>
    <t>d range</t>
  </si>
  <si>
    <t>Angle of 1 ° in rad.</t>
  </si>
  <si>
    <t>d dsin(theta)</t>
  </si>
  <si>
    <t>d 0.5*(V_o SIN(thetha))^2</t>
  </si>
  <si>
    <t>Distance, d3 =0.075 m</t>
  </si>
  <si>
    <t>Distance, d2 =0.065 m</t>
  </si>
  <si>
    <t>Distance, d1 = 0.050m</t>
  </si>
  <si>
    <t>Percentage of discrepancy</t>
  </si>
  <si>
    <t>Theoretical Range</t>
  </si>
  <si>
    <t>Theoretical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</si>
</sst>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0" borderId="1" xfId="0" applyBorder="1"/>
    <xf numFmtId="0" fontId="1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 applyAlignment="1">
      <alignment horizontal="center"/>
    </xf>
    <xf numFmtId="164" fontId="0" fillId="0" borderId="0" xfId="0" applyNumberFormat="1"/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/>
    <xf numFmtId="0" fontId="0" fillId="4" borderId="0" xfId="0" applyFill="1"/>
    <xf numFmtId="2" fontId="0" fillId="0" borderId="0" xfId="0" applyNumberFormat="1" applyAlignment="1">
      <alignment horizontal="center"/>
    </xf>
    <xf numFmtId="0" fontId="1" fillId="5" borderId="0" xfId="0" applyFont="1" applyFill="1"/>
    <xf numFmtId="0" fontId="0" fillId="5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2" fontId="0" fillId="4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C312-5D98-4800-AA81-EC293D9DD7CB}">
  <dimension ref="B1:V28"/>
  <sheetViews>
    <sheetView topLeftCell="S25" zoomScale="90" zoomScaleNormal="90" workbookViewId="0">
      <selection activeCell="T26" sqref="T26"/>
    </sheetView>
  </sheetViews>
  <sheetFormatPr defaultRowHeight="14.4" x14ac:dyDescent="0.3"/>
  <cols>
    <col min="2" max="4" width="26.6640625" customWidth="1"/>
    <col min="5" max="8" width="26.6640625" style="7" customWidth="1"/>
    <col min="9" max="11" width="26.6640625" style="5" customWidth="1"/>
    <col min="12" max="12" width="26.6640625" customWidth="1"/>
    <col min="13" max="21" width="26.6640625" style="5" customWidth="1"/>
    <col min="22" max="22" width="26.6640625" customWidth="1"/>
  </cols>
  <sheetData>
    <row r="1" spans="2:22" x14ac:dyDescent="0.3">
      <c r="E1" s="7" t="s">
        <v>14</v>
      </c>
    </row>
    <row r="2" spans="2:22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6"/>
      <c r="T2" s="8"/>
      <c r="U2" s="8"/>
      <c r="V2" s="8"/>
    </row>
    <row r="3" spans="2:22" x14ac:dyDescent="0.3"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7"/>
      <c r="T3" s="9"/>
      <c r="U3" s="9"/>
      <c r="V3" s="9"/>
    </row>
    <row r="4" spans="2:22" x14ac:dyDescent="0.3">
      <c r="B4" s="24" t="s">
        <v>1</v>
      </c>
      <c r="C4" s="4"/>
      <c r="D4" s="4"/>
      <c r="E4" s="25" t="s">
        <v>2</v>
      </c>
      <c r="F4" s="18"/>
      <c r="G4" s="25" t="s">
        <v>3</v>
      </c>
      <c r="H4" s="18"/>
      <c r="I4" s="23" t="s">
        <v>4</v>
      </c>
      <c r="J4" s="6"/>
      <c r="K4" s="6"/>
      <c r="L4" s="24" t="s">
        <v>29</v>
      </c>
      <c r="M4" s="6"/>
      <c r="N4" s="6"/>
      <c r="O4" s="6"/>
      <c r="P4" s="6"/>
      <c r="Q4" s="6"/>
      <c r="R4" s="23" t="s">
        <v>15</v>
      </c>
      <c r="S4" s="6"/>
      <c r="T4" s="6"/>
      <c r="U4" s="6"/>
      <c r="V4" s="6"/>
    </row>
    <row r="5" spans="2:22" x14ac:dyDescent="0.3">
      <c r="B5" s="24"/>
      <c r="C5" s="4" t="s">
        <v>27</v>
      </c>
      <c r="D5" s="4" t="s">
        <v>36</v>
      </c>
      <c r="E5" s="25"/>
      <c r="F5" s="18" t="s">
        <v>35</v>
      </c>
      <c r="G5" s="25"/>
      <c r="H5" s="18" t="s">
        <v>31</v>
      </c>
      <c r="I5" s="23"/>
      <c r="J5" s="6" t="s">
        <v>30</v>
      </c>
      <c r="K5" s="6" t="s">
        <v>28</v>
      </c>
      <c r="L5" s="24"/>
      <c r="M5" s="6" t="s">
        <v>26</v>
      </c>
      <c r="N5" s="6" t="s">
        <v>37</v>
      </c>
      <c r="O5" s="6" t="s">
        <v>24</v>
      </c>
      <c r="P5" s="6" t="s">
        <v>32</v>
      </c>
      <c r="Q5" s="6" t="s">
        <v>33</v>
      </c>
      <c r="R5" s="23"/>
      <c r="S5" s="6" t="s">
        <v>34</v>
      </c>
      <c r="T5" s="10" t="s">
        <v>16</v>
      </c>
      <c r="U5" s="10" t="s">
        <v>38</v>
      </c>
      <c r="V5" s="20" t="s">
        <v>25</v>
      </c>
    </row>
    <row r="6" spans="2:22" x14ac:dyDescent="0.3">
      <c r="B6">
        <v>25</v>
      </c>
      <c r="C6">
        <f>RADIANS(B6)</f>
        <v>0.43633231299858238</v>
      </c>
      <c r="D6">
        <f>RADIANS(1)</f>
        <v>1.7453292519943295E-2</v>
      </c>
      <c r="E6" s="7">
        <v>0.48499999999999999</v>
      </c>
      <c r="F6" s="7">
        <v>1E-3</v>
      </c>
      <c r="G6" s="7">
        <v>3.5000000000000003E-2</v>
      </c>
      <c r="H6" s="7">
        <v>1E-3</v>
      </c>
      <c r="I6" s="5">
        <v>2.3199999999999998</v>
      </c>
      <c r="J6" s="5">
        <v>0.01</v>
      </c>
      <c r="K6" s="5">
        <f>2*I6*J6</f>
        <v>4.6399999999999997E-2</v>
      </c>
      <c r="L6">
        <v>2.36</v>
      </c>
      <c r="M6" s="5">
        <f>$V$6*SIN(C6)</f>
        <v>2.1130913087034974E-2</v>
      </c>
      <c r="N6" s="5">
        <f>M6*SQRT((0.001/$V$6)^2+(SIN(C6)/SIN(D6)^2))</f>
        <v>0.78711309484637726</v>
      </c>
      <c r="O6" s="5">
        <f>I6^2+9.81*$V$6*SIN(C6)</f>
        <v>5.5896942573838126</v>
      </c>
      <c r="P6" s="5">
        <f>K6+9.81*M6</f>
        <v>0.25369425738381313</v>
      </c>
      <c r="Q6" s="5">
        <f>L6*0.5*P6/O6</f>
        <v>5.3555563136115224E-2</v>
      </c>
      <c r="R6" s="5">
        <v>4.2699999999999996</v>
      </c>
      <c r="S6" s="5">
        <f>R6*SQRT((2*Q6/L6)^ 2+(SIN(2*D6)/SIN(2*C6)^2))</f>
        <v>1.059198573109849</v>
      </c>
      <c r="T6" s="5">
        <v>0.5</v>
      </c>
      <c r="U6" s="5">
        <f>T6*SQRT((2*Q6/L6)^2+(SIN(D6)/SIN(C6))^2)</f>
        <v>3.0680807184076307E-2</v>
      </c>
      <c r="V6" s="19">
        <v>0.05</v>
      </c>
    </row>
    <row r="7" spans="2:22" x14ac:dyDescent="0.3">
      <c r="B7">
        <v>35</v>
      </c>
      <c r="C7">
        <f t="shared" ref="C7:C10" si="0">RADIANS(B7)</f>
        <v>0.6108652381980153</v>
      </c>
      <c r="D7">
        <f t="shared" ref="D7:D10" si="1">RADIANS(1)</f>
        <v>1.7453292519943295E-2</v>
      </c>
      <c r="E7" s="7">
        <v>0.56999999999999995</v>
      </c>
      <c r="F7" s="7">
        <v>1E-3</v>
      </c>
      <c r="G7" s="7">
        <v>3.9E-2</v>
      </c>
      <c r="H7" s="7">
        <v>1E-3</v>
      </c>
      <c r="I7" s="5">
        <v>2.29</v>
      </c>
      <c r="J7" s="5">
        <v>0.01</v>
      </c>
      <c r="K7" s="5">
        <f t="shared" ref="K7:K10" si="2">2*I7*J7</f>
        <v>4.58E-2</v>
      </c>
      <c r="L7">
        <v>2.35</v>
      </c>
      <c r="M7" s="5">
        <f>$V$6*SIN(C7)</f>
        <v>2.8678821817552304E-2</v>
      </c>
      <c r="N7" s="5">
        <f>M7*SQRT((0.001/$V$6)^2+(SIN(C7)/SIN(D7)^2))</f>
        <v>1.2445194376502411</v>
      </c>
      <c r="O7" s="5">
        <f>I7^2+9.81*$V$6*SIN(C7)</f>
        <v>5.5254392420301883</v>
      </c>
      <c r="P7" s="5">
        <f t="shared" ref="P7:P10" si="3">K7+9.81*M7</f>
        <v>0.32713924203018813</v>
      </c>
      <c r="Q7" s="5">
        <f t="shared" ref="Q7:Q9" si="4">L7*0.5*P7/O7</f>
        <v>6.9567068344821181E-2</v>
      </c>
      <c r="R7" s="5">
        <v>5.19</v>
      </c>
      <c r="S7" s="5">
        <f t="shared" ref="S7:S10" si="5">R7*SQRT((2*Q7/L7)^2+(SIN(2*D7)/SIN(2*C7)^2))</f>
        <v>1.0765733542328171</v>
      </c>
      <c r="T7" s="5">
        <v>0.91</v>
      </c>
      <c r="U7" s="5">
        <f t="shared" ref="U7:U10" si="6">T7*SQRT((2*Q7/L7)^2+(SIN(D7)/SIN(C7))^2)</f>
        <v>6.0576037953730698E-2</v>
      </c>
      <c r="V7" s="19"/>
    </row>
    <row r="8" spans="2:22" x14ac:dyDescent="0.3">
      <c r="B8">
        <v>45</v>
      </c>
      <c r="C8">
        <f t="shared" si="0"/>
        <v>0.78539816339744828</v>
      </c>
      <c r="D8">
        <f t="shared" si="1"/>
        <v>1.7453292519943295E-2</v>
      </c>
      <c r="E8" s="7">
        <v>0.59</v>
      </c>
      <c r="F8" s="7">
        <v>1E-3</v>
      </c>
      <c r="G8" s="7">
        <v>0.17</v>
      </c>
      <c r="H8" s="7">
        <v>1E-3</v>
      </c>
      <c r="I8" s="5">
        <v>2.2999999999999998</v>
      </c>
      <c r="J8" s="5">
        <v>0.01</v>
      </c>
      <c r="K8" s="5">
        <f t="shared" si="2"/>
        <v>4.5999999999999999E-2</v>
      </c>
      <c r="L8">
        <v>2.37</v>
      </c>
      <c r="M8" s="5">
        <f>$V$6*SIN(C8)</f>
        <v>3.5355339059327376E-2</v>
      </c>
      <c r="N8" s="5">
        <f>M8*SQRT((0.001/$V$6)^2+(SIN(C8)/SIN(D8)^2))</f>
        <v>1.7035003478266653</v>
      </c>
      <c r="O8" s="5">
        <f>I8^2+9.81*$V$6*SIN(C8)</f>
        <v>5.6368358761720003</v>
      </c>
      <c r="P8" s="5">
        <f t="shared" si="3"/>
        <v>0.39283587617200155</v>
      </c>
      <c r="Q8" s="5">
        <f t="shared" si="4"/>
        <v>8.2583655705078307E-2</v>
      </c>
      <c r="R8" s="5">
        <v>5.62</v>
      </c>
      <c r="S8" s="5">
        <f>R8*SQRT((2*Q8/L8)^2+(SIN(2*D8)/SIN(2*C8)^2))</f>
        <v>1.1205709402502602</v>
      </c>
      <c r="T8" s="5">
        <v>1.4</v>
      </c>
      <c r="U8" s="5">
        <f t="shared" si="6"/>
        <v>0.10350524262521453</v>
      </c>
      <c r="V8" s="19"/>
    </row>
    <row r="9" spans="2:22" x14ac:dyDescent="0.3">
      <c r="B9">
        <v>55</v>
      </c>
      <c r="C9">
        <f t="shared" si="0"/>
        <v>0.95993108859688125</v>
      </c>
      <c r="D9">
        <f t="shared" si="1"/>
        <v>1.7453292519943295E-2</v>
      </c>
      <c r="E9" s="7">
        <v>0.495</v>
      </c>
      <c r="F9" s="7">
        <v>1E-3</v>
      </c>
      <c r="G9" s="7">
        <v>0.21</v>
      </c>
      <c r="H9" s="7">
        <v>1E-3</v>
      </c>
      <c r="I9" s="5">
        <v>2.27</v>
      </c>
      <c r="J9" s="5">
        <v>0.01</v>
      </c>
      <c r="K9" s="5">
        <f t="shared" si="2"/>
        <v>4.5400000000000003E-2</v>
      </c>
      <c r="L9">
        <v>2.36</v>
      </c>
      <c r="M9" s="5">
        <f>$V$6*SIN(C9)</f>
        <v>4.0957602214449593E-2</v>
      </c>
      <c r="N9" s="5">
        <f>M9*SQRT((0.001/$V$6)^2+(SIN(C9)/SIN(D9)^2))</f>
        <v>2.1240341614457314</v>
      </c>
      <c r="O9" s="5">
        <f>I9^2+9.81*$V$6*SIN(C9)</f>
        <v>5.5546940777237506</v>
      </c>
      <c r="P9" s="5">
        <f t="shared" si="3"/>
        <v>0.44719407772375053</v>
      </c>
      <c r="Q9" s="5">
        <f t="shared" si="4"/>
        <v>9.4998753186110022E-2</v>
      </c>
      <c r="R9" s="5">
        <v>5.23</v>
      </c>
      <c r="S9" s="5">
        <f t="shared" si="5"/>
        <v>1.121761589136953</v>
      </c>
      <c r="T9" s="5">
        <v>1.87</v>
      </c>
      <c r="U9" s="5">
        <f t="shared" si="6"/>
        <v>0.155731448050691</v>
      </c>
      <c r="V9" s="19"/>
    </row>
    <row r="10" spans="2:22" x14ac:dyDescent="0.3">
      <c r="B10">
        <v>65</v>
      </c>
      <c r="C10">
        <f t="shared" si="0"/>
        <v>1.1344640137963142</v>
      </c>
      <c r="D10">
        <f t="shared" si="1"/>
        <v>1.7453292519943295E-2</v>
      </c>
      <c r="E10" s="7">
        <v>0.46</v>
      </c>
      <c r="F10" s="7">
        <v>1E-3</v>
      </c>
      <c r="G10" s="7">
        <v>0.25</v>
      </c>
      <c r="H10" s="7">
        <v>1E-3</v>
      </c>
      <c r="I10" s="5">
        <v>2.2999999999999998</v>
      </c>
      <c r="J10" s="5">
        <v>0.01</v>
      </c>
      <c r="K10" s="5">
        <f t="shared" si="2"/>
        <v>4.5999999999999999E-2</v>
      </c>
      <c r="L10">
        <v>2.39</v>
      </c>
      <c r="M10" s="5">
        <f>$V$6*SIN(C10)</f>
        <v>4.5315389351832498E-2</v>
      </c>
      <c r="N10" s="5">
        <f>M10*SQRT((0.001/$V$6)^2+(SIN(C10)/SIN(D10)^2))</f>
        <v>2.4718851150640213</v>
      </c>
      <c r="O10" s="5">
        <f>I10^2+9.81*$V$6*SIN(C10)</f>
        <v>5.7345439695414759</v>
      </c>
      <c r="P10" s="5">
        <f t="shared" si="3"/>
        <v>0.49054396954147683</v>
      </c>
      <c r="Q10" s="5">
        <f>L10*0.5*P10/O10</f>
        <v>0.10222260858328309</v>
      </c>
      <c r="R10" s="5">
        <v>4.38</v>
      </c>
      <c r="S10" s="5">
        <f t="shared" si="5"/>
        <v>1.1319503258572159</v>
      </c>
      <c r="T10" s="5">
        <v>2.35</v>
      </c>
      <c r="U10" s="5">
        <f t="shared" si="6"/>
        <v>0.20605411542238725</v>
      </c>
      <c r="V10" s="19"/>
    </row>
    <row r="11" spans="2:22" x14ac:dyDescent="0.3"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8"/>
      <c r="U11" s="8"/>
      <c r="V11" s="8"/>
    </row>
    <row r="12" spans="2:22" x14ac:dyDescent="0.3">
      <c r="B12" s="11" t="s">
        <v>40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7"/>
      <c r="T12" s="9"/>
      <c r="U12" s="9"/>
      <c r="V12" s="9"/>
    </row>
    <row r="13" spans="2:22" x14ac:dyDescent="0.3">
      <c r="B13" s="24" t="s">
        <v>1</v>
      </c>
      <c r="C13" s="4"/>
      <c r="D13" s="4"/>
      <c r="E13" s="25" t="s">
        <v>2</v>
      </c>
      <c r="F13" s="18"/>
      <c r="G13" s="25" t="s">
        <v>3</v>
      </c>
      <c r="H13" s="18"/>
      <c r="I13" s="23" t="s">
        <v>4</v>
      </c>
      <c r="J13" s="6"/>
      <c r="K13" s="6"/>
      <c r="L13" s="24" t="s">
        <v>29</v>
      </c>
      <c r="M13" s="6"/>
      <c r="N13" s="6"/>
      <c r="O13" s="6"/>
      <c r="P13" s="6"/>
      <c r="Q13" s="6"/>
      <c r="R13" s="23" t="s">
        <v>15</v>
      </c>
      <c r="S13" s="6"/>
      <c r="T13" s="6"/>
      <c r="U13" s="6"/>
      <c r="V13" s="6"/>
    </row>
    <row r="14" spans="2:22" x14ac:dyDescent="0.3">
      <c r="B14" s="24"/>
      <c r="C14" s="4" t="s">
        <v>27</v>
      </c>
      <c r="D14" s="4" t="s">
        <v>36</v>
      </c>
      <c r="E14" s="25"/>
      <c r="F14" s="18" t="s">
        <v>35</v>
      </c>
      <c r="G14" s="25"/>
      <c r="H14" s="18" t="s">
        <v>31</v>
      </c>
      <c r="I14" s="23"/>
      <c r="J14" s="6" t="s">
        <v>30</v>
      </c>
      <c r="K14" s="6" t="s">
        <v>28</v>
      </c>
      <c r="L14" s="24"/>
      <c r="M14" s="6" t="s">
        <v>26</v>
      </c>
      <c r="N14" s="6" t="s">
        <v>37</v>
      </c>
      <c r="O14" s="6" t="s">
        <v>24</v>
      </c>
      <c r="P14" s="6" t="s">
        <v>32</v>
      </c>
      <c r="Q14" s="6" t="s">
        <v>33</v>
      </c>
      <c r="R14" s="23"/>
      <c r="S14" s="6" t="s">
        <v>34</v>
      </c>
      <c r="T14" s="10" t="s">
        <v>16</v>
      </c>
      <c r="U14" s="10" t="s">
        <v>38</v>
      </c>
      <c r="V14" s="20" t="s">
        <v>25</v>
      </c>
    </row>
    <row r="15" spans="2:22" x14ac:dyDescent="0.3">
      <c r="B15">
        <v>25</v>
      </c>
      <c r="C15">
        <f>RADIANS(B15)</f>
        <v>0.43633231299858238</v>
      </c>
      <c r="D15">
        <f>RADIANS(1)</f>
        <v>1.7453292519943295E-2</v>
      </c>
      <c r="E15" s="7">
        <v>1.095</v>
      </c>
      <c r="F15" s="7">
        <v>1E-3</v>
      </c>
      <c r="G15" s="7">
        <v>0.08</v>
      </c>
      <c r="H15" s="7">
        <v>1E-3</v>
      </c>
      <c r="I15" s="5">
        <v>3.33</v>
      </c>
      <c r="J15" s="5">
        <v>0.01</v>
      </c>
      <c r="K15" s="5">
        <f>2*I15*J15</f>
        <v>6.6600000000000006E-2</v>
      </c>
      <c r="L15">
        <v>3.37</v>
      </c>
      <c r="M15" s="5">
        <f>$V$15*SIN(C15)</f>
        <v>2.7470187013145464E-2</v>
      </c>
      <c r="N15" s="5">
        <f>M15*SQRT((0.001/$V$15)^2+(SIN(C15)/SIN(D15)^2))</f>
        <v>1.023246963081069</v>
      </c>
      <c r="O15" s="5">
        <f>I15^2+9.81*$V$15*SIN(C15)</f>
        <v>11.358382534598958</v>
      </c>
      <c r="P15" s="5">
        <f>K15+9.81*M15</f>
        <v>0.33608253459895698</v>
      </c>
      <c r="Q15" s="5">
        <f>L15*0.5*P15/O15</f>
        <v>4.9857369134577882E-2</v>
      </c>
      <c r="R15" s="5">
        <v>8.6999999999999993</v>
      </c>
      <c r="S15" s="5">
        <f>R15*SQRT((2*Q15/L15)^2+(SIN(2*D15)/SIN(2*C15)^2))</f>
        <v>2.1372152644593734</v>
      </c>
      <c r="T15" s="5">
        <v>1.01</v>
      </c>
      <c r="U15" s="5">
        <f>T15*SQRT((2*Q15/L15)^2+(SIN(D15)/SIN(C15))^2)</f>
        <v>5.1310165894752992E-2</v>
      </c>
      <c r="V15" s="19">
        <v>6.5000000000000002E-2</v>
      </c>
    </row>
    <row r="16" spans="2:22" x14ac:dyDescent="0.3">
      <c r="B16">
        <v>35</v>
      </c>
      <c r="C16">
        <f t="shared" ref="C16:C19" si="7">RADIANS(B16)</f>
        <v>0.6108652381980153</v>
      </c>
      <c r="D16">
        <f t="shared" ref="D16:D19" si="8">RADIANS(1)</f>
        <v>1.7453292519943295E-2</v>
      </c>
      <c r="E16" s="7">
        <v>1.22</v>
      </c>
      <c r="F16" s="7">
        <v>1E-3</v>
      </c>
      <c r="G16" s="7">
        <v>0.19</v>
      </c>
      <c r="H16" s="7">
        <v>1E-3</v>
      </c>
      <c r="I16" s="5">
        <v>3.27</v>
      </c>
      <c r="J16" s="5">
        <v>0.01</v>
      </c>
      <c r="K16" s="5">
        <f t="shared" ref="K16:K19" si="9">2*I16*J16</f>
        <v>6.54E-2</v>
      </c>
      <c r="L16">
        <v>3.33</v>
      </c>
      <c r="M16" s="5">
        <f>$V$15*SIN(C16)</f>
        <v>3.7282468362817997E-2</v>
      </c>
      <c r="N16" s="5">
        <f>M16*SQRT((0.001/$V$15)^2+(SIN(C16)/SIN(D16)^2))</f>
        <v>1.6178751987906301</v>
      </c>
      <c r="O16" s="5">
        <f>I16^2+9.81*$V$15*SIN(C16)</f>
        <v>11.058641014639244</v>
      </c>
      <c r="P16" s="5">
        <f t="shared" ref="P16:P19" si="10">K16+9.81*M16</f>
        <v>0.43114101463924459</v>
      </c>
      <c r="Q16" s="5">
        <f>L16*0.5*P16/O16</f>
        <v>6.4913020363357915E-2</v>
      </c>
      <c r="R16" s="5">
        <v>10.42</v>
      </c>
      <c r="S16" s="5">
        <f t="shared" ref="S16:S19" si="11">R16*SQRT((2*Q16/L16)^2+(SIN(2*D16)/SIN(2*C16)^2))</f>
        <v>2.1109889982319046</v>
      </c>
      <c r="T16" s="5">
        <v>1.82</v>
      </c>
      <c r="U16" s="5">
        <f t="shared" ref="U16:U19" si="12">T16*SQRT((2*Q16/L16)^2+(SIN(D16)/SIN(C16))^2)</f>
        <v>9.00080377800173E-2</v>
      </c>
      <c r="V16" s="19"/>
    </row>
    <row r="17" spans="2:22" x14ac:dyDescent="0.3">
      <c r="B17">
        <v>45</v>
      </c>
      <c r="C17">
        <f t="shared" si="7"/>
        <v>0.78539816339744828</v>
      </c>
      <c r="D17">
        <f t="shared" si="8"/>
        <v>1.7453292519943295E-2</v>
      </c>
      <c r="E17" s="7">
        <v>1.23</v>
      </c>
      <c r="F17" s="7">
        <v>1E-3</v>
      </c>
      <c r="G17" s="7">
        <v>0.28999999999999998</v>
      </c>
      <c r="H17" s="7">
        <v>1E-3</v>
      </c>
      <c r="I17" s="5">
        <v>3.28</v>
      </c>
      <c r="J17" s="5">
        <v>0.01</v>
      </c>
      <c r="K17" s="5">
        <f t="shared" si="9"/>
        <v>6.5599999999999992E-2</v>
      </c>
      <c r="L17">
        <v>3.35</v>
      </c>
      <c r="M17" s="5">
        <f>$V$15*SIN(C17)</f>
        <v>4.5961940777125586E-2</v>
      </c>
      <c r="N17" s="5">
        <f>M17*SQRT((0.001/$V$15)^2+(SIN(C17)/SIN(D17)^2))</f>
        <v>2.2145503742807504</v>
      </c>
      <c r="O17" s="5">
        <f>I17^2+9.81*$V$15*SIN(C17)</f>
        <v>11.209286639023601</v>
      </c>
      <c r="P17" s="5">
        <f t="shared" si="10"/>
        <v>0.51648663902360203</v>
      </c>
      <c r="Q17" s="5">
        <f t="shared" ref="Q17:Q18" si="13">L17*0.5*P17/O17</f>
        <v>7.7178427871828464E-2</v>
      </c>
      <c r="R17" s="5">
        <v>11.22</v>
      </c>
      <c r="S17" s="5">
        <f>R17*SQRT((2*Q17/L17)^2+(SIN(2*D17)/SIN(2*C17)^2))</f>
        <v>2.1588678527140153</v>
      </c>
      <c r="T17" s="5">
        <v>2.81</v>
      </c>
      <c r="U17" s="5">
        <f t="shared" si="12"/>
        <v>0.14688084789756942</v>
      </c>
      <c r="V17" s="19"/>
    </row>
    <row r="18" spans="2:22" x14ac:dyDescent="0.3">
      <c r="B18">
        <v>55</v>
      </c>
      <c r="C18">
        <f t="shared" si="7"/>
        <v>0.95993108859688125</v>
      </c>
      <c r="D18">
        <f t="shared" si="8"/>
        <v>1.7453292519943295E-2</v>
      </c>
      <c r="E18" s="7">
        <v>1.17</v>
      </c>
      <c r="F18" s="7">
        <v>1E-3</v>
      </c>
      <c r="G18" s="7">
        <v>0.41</v>
      </c>
      <c r="H18" s="7">
        <v>1E-3</v>
      </c>
      <c r="I18" s="5">
        <v>3.29</v>
      </c>
      <c r="J18" s="5">
        <v>0.01</v>
      </c>
      <c r="K18" s="5">
        <f t="shared" si="9"/>
        <v>6.5799999999999997E-2</v>
      </c>
      <c r="L18">
        <v>3.37</v>
      </c>
      <c r="M18" s="5">
        <f>$V$15*SIN(C18)</f>
        <v>5.3244882878784469E-2</v>
      </c>
      <c r="N18" s="5">
        <f>M18*SQRT((0.001/$V$15)^2+(SIN(C18)/SIN(D18)^2))</f>
        <v>2.7612443260409911</v>
      </c>
      <c r="O18" s="5">
        <f>I18^2+9.81*$V$15*SIN(C18)</f>
        <v>11.346432301040876</v>
      </c>
      <c r="P18" s="5">
        <f t="shared" si="10"/>
        <v>0.58813230104087566</v>
      </c>
      <c r="Q18" s="5">
        <f t="shared" si="13"/>
        <v>8.7340487385005147E-2</v>
      </c>
      <c r="R18" s="5">
        <v>10.67</v>
      </c>
      <c r="S18" s="5">
        <f t="shared" si="11"/>
        <v>2.1921477969279737</v>
      </c>
      <c r="T18" s="5">
        <v>3.81</v>
      </c>
      <c r="U18" s="5">
        <f t="shared" si="12"/>
        <v>0.21351975888742245</v>
      </c>
      <c r="V18" s="19"/>
    </row>
    <row r="19" spans="2:22" x14ac:dyDescent="0.3">
      <c r="B19">
        <v>65</v>
      </c>
      <c r="C19">
        <f t="shared" si="7"/>
        <v>1.1344640137963142</v>
      </c>
      <c r="D19">
        <f t="shared" si="8"/>
        <v>1.7453292519943295E-2</v>
      </c>
      <c r="E19" s="7">
        <v>0.78500000000000003</v>
      </c>
      <c r="F19" s="7">
        <v>1E-3</v>
      </c>
      <c r="G19" s="7">
        <v>0.45</v>
      </c>
      <c r="H19" s="7">
        <v>1E-3</v>
      </c>
      <c r="I19" s="5">
        <v>3.12</v>
      </c>
      <c r="J19" s="5">
        <v>0.01</v>
      </c>
      <c r="K19" s="5">
        <f t="shared" si="9"/>
        <v>6.2400000000000004E-2</v>
      </c>
      <c r="L19">
        <v>3.21</v>
      </c>
      <c r="M19" s="5">
        <f>$V$15*SIN(C19)</f>
        <v>5.8910006157382247E-2</v>
      </c>
      <c r="N19" s="5">
        <f>M19*SQRT((0.001/$V$15)^2+(SIN(C19)/SIN(D19)^2))</f>
        <v>3.2134505613973809</v>
      </c>
      <c r="O19" s="5">
        <f>I19^2+9.81*$V$15*SIN(C19)</f>
        <v>10.31230716040392</v>
      </c>
      <c r="P19" s="5">
        <f t="shared" si="10"/>
        <v>0.64030716040391988</v>
      </c>
      <c r="Q19" s="5">
        <f>L19*0.5*P19/O19</f>
        <v>9.9656941600257565E-2</v>
      </c>
      <c r="R19" s="5">
        <v>7.89</v>
      </c>
      <c r="S19" s="5">
        <f t="shared" si="11"/>
        <v>1.9855100124447551</v>
      </c>
      <c r="T19" s="5">
        <v>4.2300000000000004</v>
      </c>
      <c r="U19" s="5">
        <f t="shared" si="12"/>
        <v>0.2749883119825377</v>
      </c>
      <c r="V19" s="19"/>
    </row>
    <row r="20" spans="2:22" x14ac:dyDescent="0.3">
      <c r="B20" s="1" t="s">
        <v>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8"/>
      <c r="U20" s="8"/>
      <c r="V20" s="8"/>
    </row>
    <row r="21" spans="2:22" x14ac:dyDescent="0.3">
      <c r="B21" s="11" t="s">
        <v>39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7"/>
      <c r="T21" s="9"/>
      <c r="U21" s="9"/>
      <c r="V21" s="9"/>
    </row>
    <row r="22" spans="2:22" x14ac:dyDescent="0.3">
      <c r="B22" s="24" t="s">
        <v>1</v>
      </c>
      <c r="C22" s="4"/>
      <c r="D22" s="4"/>
      <c r="E22" s="25" t="s">
        <v>2</v>
      </c>
      <c r="F22" s="18"/>
      <c r="G22" s="25" t="s">
        <v>3</v>
      </c>
      <c r="H22" s="18"/>
      <c r="I22" s="23" t="s">
        <v>4</v>
      </c>
      <c r="J22" s="6"/>
      <c r="K22" s="6"/>
      <c r="L22" s="24" t="s">
        <v>29</v>
      </c>
      <c r="M22" s="6"/>
      <c r="N22" s="6"/>
      <c r="O22" s="6"/>
      <c r="P22" s="6"/>
      <c r="Q22" s="6"/>
      <c r="R22" s="23" t="s">
        <v>15</v>
      </c>
      <c r="S22" s="6"/>
      <c r="T22" s="6"/>
      <c r="U22" s="6"/>
      <c r="V22" s="6"/>
    </row>
    <row r="23" spans="2:22" x14ac:dyDescent="0.3">
      <c r="B23" s="24"/>
      <c r="C23" s="4" t="s">
        <v>27</v>
      </c>
      <c r="D23" s="4" t="s">
        <v>36</v>
      </c>
      <c r="E23" s="25"/>
      <c r="F23" s="18" t="s">
        <v>35</v>
      </c>
      <c r="G23" s="25"/>
      <c r="H23" s="18" t="s">
        <v>31</v>
      </c>
      <c r="I23" s="23"/>
      <c r="J23" s="6" t="s">
        <v>30</v>
      </c>
      <c r="K23" s="6" t="s">
        <v>28</v>
      </c>
      <c r="L23" s="24"/>
      <c r="M23" s="6" t="s">
        <v>26</v>
      </c>
      <c r="N23" s="6" t="s">
        <v>37</v>
      </c>
      <c r="O23" s="6" t="s">
        <v>24</v>
      </c>
      <c r="P23" s="6" t="s">
        <v>32</v>
      </c>
      <c r="Q23" s="6" t="s">
        <v>33</v>
      </c>
      <c r="R23" s="23"/>
      <c r="S23" s="6" t="s">
        <v>34</v>
      </c>
      <c r="T23" s="10" t="s">
        <v>16</v>
      </c>
      <c r="U23" s="10" t="s">
        <v>38</v>
      </c>
      <c r="V23" s="20" t="s">
        <v>25</v>
      </c>
    </row>
    <row r="24" spans="2:22" x14ac:dyDescent="0.3">
      <c r="B24">
        <v>25</v>
      </c>
      <c r="C24">
        <f>RADIANS(B24)</f>
        <v>0.43633231299858238</v>
      </c>
      <c r="D24">
        <f>RADIANS(1)</f>
        <v>1.7453292519943295E-2</v>
      </c>
      <c r="E24" s="7">
        <v>1.6850000000000001</v>
      </c>
      <c r="F24" s="7">
        <v>1E-3</v>
      </c>
      <c r="G24" s="7">
        <v>0.16</v>
      </c>
      <c r="H24" s="7">
        <v>1E-3</v>
      </c>
      <c r="I24" s="5">
        <v>4.2699999999999996</v>
      </c>
      <c r="J24" s="5">
        <v>0.01</v>
      </c>
      <c r="K24" s="5">
        <f>2*I24*J24</f>
        <v>8.539999999999999E-2</v>
      </c>
      <c r="L24">
        <v>4.3099999999999996</v>
      </c>
      <c r="M24" s="5">
        <f>$V$24*SIN(C24)</f>
        <v>3.1696369630552459E-2</v>
      </c>
      <c r="N24" s="5">
        <f>M24*SQRT((0.001/$V$24)^2+(SIN(C24)/SIN(D24)^2))</f>
        <v>1.1806695477224778</v>
      </c>
      <c r="O24" s="5">
        <f>I24^2+9.81*$V$24*SIN(C24)</f>
        <v>18.543841386075716</v>
      </c>
      <c r="P24" s="5">
        <f>K24+9.81*M24</f>
        <v>0.39634138607571961</v>
      </c>
      <c r="Q24" s="5">
        <f>L24*0.5*P24/O24</f>
        <v>4.6059264054885515E-2</v>
      </c>
      <c r="R24" s="5">
        <v>14.23</v>
      </c>
      <c r="S24" s="5">
        <f>R24*SQRT((2*Q24/L24)^2+(SIN(2*D24)/SIN(2*C24)^2))</f>
        <v>3.4835503355599924</v>
      </c>
      <c r="T24" s="5">
        <v>1.66</v>
      </c>
      <c r="U24" s="5">
        <f>T24*SQRT((2*Q24/L24)^2+(SIN(D24)/SIN(C24))^2)</f>
        <v>7.7188507109281476E-2</v>
      </c>
      <c r="V24" s="19">
        <v>7.4999999999999997E-2</v>
      </c>
    </row>
    <row r="25" spans="2:22" x14ac:dyDescent="0.3">
      <c r="B25">
        <v>35</v>
      </c>
      <c r="C25">
        <f>RADIANS(B25)</f>
        <v>0.6108652381980153</v>
      </c>
      <c r="D25">
        <f t="shared" ref="D25:D28" si="14">RADIANS(1)</f>
        <v>1.7453292519943295E-2</v>
      </c>
      <c r="E25" s="7">
        <v>1.89</v>
      </c>
      <c r="F25" s="7">
        <v>1E-3</v>
      </c>
      <c r="G25" s="7">
        <v>0.33</v>
      </c>
      <c r="H25" s="7">
        <v>1E-3</v>
      </c>
      <c r="I25" s="5">
        <v>4.24</v>
      </c>
      <c r="J25" s="5">
        <v>0.01</v>
      </c>
      <c r="K25" s="5">
        <f t="shared" ref="K25:K27" si="15">2*I25*J25</f>
        <v>8.48E-2</v>
      </c>
      <c r="L25">
        <v>4.29</v>
      </c>
      <c r="M25" s="5">
        <f>$V$24*SIN(C25)</f>
        <v>4.3018232726328452E-2</v>
      </c>
      <c r="N25" s="5">
        <f>M25*SQRT((0.001/$V$24)^2+(SIN(C25)/SIN(D25)^2))</f>
        <v>1.8667790463291183</v>
      </c>
      <c r="O25" s="5">
        <f>I25^2+9.81*$V$24*SIN(C25)</f>
        <v>18.399608863045284</v>
      </c>
      <c r="P25" s="5">
        <f t="shared" ref="P25:P28" si="16">K25+9.81*M25</f>
        <v>0.50680886304528217</v>
      </c>
      <c r="Q25" s="5">
        <f>L25*0.5*P25/O25</f>
        <v>5.9083050043282584E-2</v>
      </c>
      <c r="R25" s="5">
        <v>17.29</v>
      </c>
      <c r="S25" s="5">
        <f t="shared" ref="S25:S28" si="17">R25*SQRT((2*Q25/L25)^2+(SIN(2*D25)/SIN(2*C25)^2))</f>
        <v>3.4701459094691707</v>
      </c>
      <c r="T25" s="5">
        <v>3.03</v>
      </c>
      <c r="U25" s="5">
        <f t="shared" ref="U25:U28" si="18">T25*SQRT((2*Q25/L25)^2+(SIN(D25)/SIN(C25))^2)</f>
        <v>0.12436018968649949</v>
      </c>
      <c r="V25" s="19"/>
    </row>
    <row r="26" spans="2:22" x14ac:dyDescent="0.3">
      <c r="B26">
        <v>45</v>
      </c>
      <c r="C26">
        <f t="shared" ref="C26:C28" si="19">RADIANS(B26)</f>
        <v>0.78539816339744828</v>
      </c>
      <c r="D26">
        <f t="shared" si="14"/>
        <v>1.7453292519943295E-2</v>
      </c>
      <c r="E26" s="7">
        <v>2.105</v>
      </c>
      <c r="F26" s="7">
        <v>1E-3</v>
      </c>
      <c r="G26" s="7">
        <v>0.51</v>
      </c>
      <c r="H26" s="7">
        <v>1E-3</v>
      </c>
      <c r="I26" s="5">
        <v>4.2699999999999996</v>
      </c>
      <c r="J26" s="5">
        <v>0.01</v>
      </c>
      <c r="K26" s="5">
        <f t="shared" si="15"/>
        <v>8.539999999999999E-2</v>
      </c>
      <c r="L26">
        <v>4.33</v>
      </c>
      <c r="M26" s="5">
        <f>$V$24*SIN(C26)</f>
        <v>5.3033008588991057E-2</v>
      </c>
      <c r="N26" s="5">
        <f>M26*SQRT((0.001/$V$24)^2+(SIN(C26)/SIN(D26)^2))</f>
        <v>2.5552503994427886</v>
      </c>
      <c r="O26" s="5">
        <f>I26^2+9.81*$V$24*SIN(C26)</f>
        <v>18.753153814257999</v>
      </c>
      <c r="P26" s="5">
        <f t="shared" si="16"/>
        <v>0.60565381425800235</v>
      </c>
      <c r="Q26" s="5">
        <f t="shared" ref="Q26:Q27" si="20">L26*0.5*P26/O26</f>
        <v>6.9921066123376036E-2</v>
      </c>
      <c r="R26" s="5">
        <v>18.75</v>
      </c>
      <c r="S26" s="5">
        <f>R26*SQRT((2*Q26/L26)^2+(SIN(2*D26)/SIN(2*C26)^2))</f>
        <v>3.5547218574350414</v>
      </c>
      <c r="T26" s="5">
        <v>4.6900000000000004</v>
      </c>
      <c r="U26" s="5">
        <f t="shared" si="18"/>
        <v>0.1906363184881488</v>
      </c>
      <c r="V26" s="19"/>
    </row>
    <row r="27" spans="2:22" x14ac:dyDescent="0.3">
      <c r="B27">
        <v>55</v>
      </c>
      <c r="C27">
        <f t="shared" si="19"/>
        <v>0.95993108859688125</v>
      </c>
      <c r="D27">
        <f t="shared" si="14"/>
        <v>1.7453292519943295E-2</v>
      </c>
      <c r="E27" s="7">
        <v>1.9450000000000001</v>
      </c>
      <c r="F27" s="7">
        <v>1E-3</v>
      </c>
      <c r="G27" s="7">
        <v>0.68</v>
      </c>
      <c r="H27" s="7">
        <v>1E-3</v>
      </c>
      <c r="I27" s="5">
        <v>4.26</v>
      </c>
      <c r="J27" s="5">
        <v>0.01</v>
      </c>
      <c r="K27" s="5">
        <f t="shared" si="15"/>
        <v>8.5199999999999998E-2</v>
      </c>
      <c r="L27">
        <v>4.33</v>
      </c>
      <c r="M27" s="5">
        <f>$V$24*SIN(C27)</f>
        <v>6.1436403321674382E-2</v>
      </c>
      <c r="N27" s="5">
        <f>M27*SQRT((0.001/$V$24)^2+(SIN(C27)/SIN(D27)^2))</f>
        <v>3.1860511105381644</v>
      </c>
      <c r="O27" s="5">
        <f>I27^2+9.81*$V$24*SIN(C27)</f>
        <v>18.750291116585622</v>
      </c>
      <c r="P27" s="5">
        <f t="shared" si="16"/>
        <v>0.68789111658562563</v>
      </c>
      <c r="Q27" s="5">
        <f t="shared" si="20"/>
        <v>7.942726105679121E-2</v>
      </c>
      <c r="R27" s="5">
        <v>17.62</v>
      </c>
      <c r="S27" s="5">
        <f t="shared" si="17"/>
        <v>3.5620614391340157</v>
      </c>
      <c r="T27" s="5">
        <v>6.29</v>
      </c>
      <c r="U27" s="5">
        <f t="shared" si="18"/>
        <v>0.26685136282542149</v>
      </c>
      <c r="V27" s="19"/>
    </row>
    <row r="28" spans="2:22" x14ac:dyDescent="0.3">
      <c r="B28">
        <v>65</v>
      </c>
      <c r="C28">
        <f t="shared" si="19"/>
        <v>1.1344640137963142</v>
      </c>
      <c r="D28">
        <f t="shared" si="14"/>
        <v>1.7453292519943295E-2</v>
      </c>
      <c r="E28" s="7">
        <v>1.415</v>
      </c>
      <c r="F28" s="7">
        <v>1E-3</v>
      </c>
      <c r="G28" s="7">
        <v>0.72</v>
      </c>
      <c r="H28" s="7">
        <v>1E-3</v>
      </c>
      <c r="I28" s="5">
        <v>3.99</v>
      </c>
      <c r="J28" s="5">
        <v>0.01</v>
      </c>
      <c r="K28" s="5">
        <f>2*I28*J28</f>
        <v>7.980000000000001E-2</v>
      </c>
      <c r="L28">
        <v>4.07</v>
      </c>
      <c r="M28" s="5">
        <f>$V$24*SIN(C28)</f>
        <v>6.7973084027748737E-2</v>
      </c>
      <c r="N28" s="5">
        <f>M28*SQRT((0.001/$V$24)^2+(SIN(C28)/SIN(D28)^2))</f>
        <v>3.7078275341399913</v>
      </c>
      <c r="O28" s="5">
        <f>I28^2+9.81*$V$24*SIN(C28)</f>
        <v>16.586915954312218</v>
      </c>
      <c r="P28" s="5">
        <f t="shared" si="16"/>
        <v>0.74661595431221517</v>
      </c>
      <c r="Q28" s="5">
        <f>L28*0.5*P28/O28</f>
        <v>9.1600118503666644E-2</v>
      </c>
      <c r="R28" s="5">
        <v>12.69</v>
      </c>
      <c r="S28" s="5">
        <f t="shared" si="17"/>
        <v>3.1469647291188063</v>
      </c>
      <c r="T28" s="5">
        <v>6.8</v>
      </c>
      <c r="U28" s="5">
        <f t="shared" si="18"/>
        <v>0.33291731121391521</v>
      </c>
      <c r="V28" s="19"/>
    </row>
  </sheetData>
  <mergeCells count="18">
    <mergeCell ref="R22:R23"/>
    <mergeCell ref="B22:B23"/>
    <mergeCell ref="E22:E23"/>
    <mergeCell ref="G22:G23"/>
    <mergeCell ref="I22:I23"/>
    <mergeCell ref="L22:L23"/>
    <mergeCell ref="R4:R5"/>
    <mergeCell ref="B13:B14"/>
    <mergeCell ref="E13:E14"/>
    <mergeCell ref="G13:G14"/>
    <mergeCell ref="I13:I14"/>
    <mergeCell ref="L13:L14"/>
    <mergeCell ref="R13:R14"/>
    <mergeCell ref="B4:B5"/>
    <mergeCell ref="E4:E5"/>
    <mergeCell ref="G4:G5"/>
    <mergeCell ref="I4:I5"/>
    <mergeCell ref="L4:L5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F9B2-4432-45C6-BE1A-94584B7904A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DE7D-AF0C-4C21-9149-0C75B8A6C4C7}">
  <dimension ref="A1:Z141"/>
  <sheetViews>
    <sheetView topLeftCell="D1" workbookViewId="0">
      <selection activeCell="H4" sqref="H4:H5"/>
    </sheetView>
  </sheetViews>
  <sheetFormatPr defaultRowHeight="14.4" x14ac:dyDescent="0.3"/>
  <cols>
    <col min="2" max="2" width="17.5546875" customWidth="1"/>
    <col min="3" max="3" width="17.88671875" customWidth="1"/>
    <col min="4" max="4" width="20.44140625" customWidth="1"/>
    <col min="5" max="5" width="17.5546875" customWidth="1"/>
    <col min="6" max="6" width="29.109375" customWidth="1"/>
    <col min="7" max="7" width="18.21875" customWidth="1"/>
    <col min="8" max="8" width="23" customWidth="1"/>
    <col min="9" max="9" width="21.5546875" customWidth="1"/>
  </cols>
  <sheetData>
    <row r="1" spans="2:26" x14ac:dyDescent="0.3">
      <c r="P1" s="30" t="s">
        <v>20</v>
      </c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2:26" x14ac:dyDescent="0.3">
      <c r="B2" s="27" t="s">
        <v>0</v>
      </c>
      <c r="C2" s="27"/>
      <c r="D2" s="27"/>
      <c r="E2" s="27"/>
      <c r="F2" s="27"/>
      <c r="G2" s="27"/>
      <c r="H2" s="27"/>
      <c r="I2" s="8"/>
    </row>
    <row r="3" spans="2:26" x14ac:dyDescent="0.3">
      <c r="B3" s="28" t="s">
        <v>10</v>
      </c>
      <c r="C3" s="28"/>
      <c r="D3" s="28"/>
      <c r="E3" s="28"/>
      <c r="F3" s="28"/>
      <c r="G3" s="28"/>
      <c r="H3" s="28"/>
      <c r="I3" s="9"/>
    </row>
    <row r="4" spans="2:26" x14ac:dyDescent="0.3">
      <c r="B4" s="24" t="s">
        <v>1</v>
      </c>
      <c r="C4" s="4"/>
      <c r="D4" s="25" t="s">
        <v>2</v>
      </c>
      <c r="E4" s="25" t="s">
        <v>3</v>
      </c>
      <c r="F4" s="23" t="s">
        <v>4</v>
      </c>
      <c r="G4" s="24" t="s">
        <v>5</v>
      </c>
      <c r="H4" s="23" t="s">
        <v>15</v>
      </c>
      <c r="I4" s="6"/>
    </row>
    <row r="5" spans="2:26" x14ac:dyDescent="0.3">
      <c r="B5" s="24"/>
      <c r="C5" s="4"/>
      <c r="D5" s="25"/>
      <c r="E5" s="25"/>
      <c r="F5" s="23"/>
      <c r="G5" s="24"/>
      <c r="H5" s="23"/>
      <c r="I5" s="10" t="s">
        <v>16</v>
      </c>
    </row>
    <row r="6" spans="2:26" x14ac:dyDescent="0.3">
      <c r="B6">
        <v>25</v>
      </c>
      <c r="C6">
        <f>RADIANS(B6)</f>
        <v>0.43633231299858238</v>
      </c>
      <c r="D6" s="7">
        <v>0.48499999999999999</v>
      </c>
      <c r="E6" s="7">
        <v>3.5000000000000003E-2</v>
      </c>
      <c r="F6" s="5">
        <v>2.3199999999999998</v>
      </c>
      <c r="G6">
        <v>2.36</v>
      </c>
      <c r="H6" s="5">
        <v>4.2699999999999996</v>
      </c>
      <c r="I6" s="5">
        <v>0.5</v>
      </c>
    </row>
    <row r="7" spans="2:26" x14ac:dyDescent="0.3">
      <c r="B7">
        <v>35</v>
      </c>
      <c r="C7">
        <f t="shared" ref="C7:C10" si="0">RADIANS(B7)</f>
        <v>0.6108652381980153</v>
      </c>
      <c r="D7" s="7">
        <v>0.56999999999999995</v>
      </c>
      <c r="E7" s="7">
        <v>3.9E-2</v>
      </c>
      <c r="F7" s="5">
        <v>2.29</v>
      </c>
      <c r="G7">
        <v>2.35</v>
      </c>
      <c r="H7" s="5">
        <v>5.19</v>
      </c>
      <c r="I7" s="5">
        <v>0.91</v>
      </c>
    </row>
    <row r="8" spans="2:26" x14ac:dyDescent="0.3">
      <c r="B8">
        <v>45</v>
      </c>
      <c r="C8">
        <f t="shared" si="0"/>
        <v>0.78539816339744828</v>
      </c>
      <c r="D8" s="7">
        <v>0.59</v>
      </c>
      <c r="E8" s="7">
        <v>0.17</v>
      </c>
      <c r="F8" s="5">
        <v>2.2999999999999998</v>
      </c>
      <c r="G8">
        <v>2.37</v>
      </c>
      <c r="H8" s="5">
        <v>5.62</v>
      </c>
      <c r="I8" s="5">
        <v>1.4</v>
      </c>
    </row>
    <row r="9" spans="2:26" x14ac:dyDescent="0.3">
      <c r="B9">
        <v>55</v>
      </c>
      <c r="C9">
        <f t="shared" si="0"/>
        <v>0.95993108859688125</v>
      </c>
      <c r="D9" s="7">
        <v>0.495</v>
      </c>
      <c r="E9" s="7">
        <v>0.21</v>
      </c>
      <c r="F9" s="5">
        <v>2.27</v>
      </c>
      <c r="G9">
        <v>2.36</v>
      </c>
      <c r="H9" s="5">
        <v>5.23</v>
      </c>
      <c r="I9" s="5">
        <v>1.87</v>
      </c>
    </row>
    <row r="10" spans="2:26" x14ac:dyDescent="0.3">
      <c r="B10">
        <v>65</v>
      </c>
      <c r="C10">
        <f t="shared" si="0"/>
        <v>1.1344640137963142</v>
      </c>
      <c r="D10" s="7">
        <v>0.46</v>
      </c>
      <c r="E10" s="7">
        <v>0.25</v>
      </c>
      <c r="F10" s="5">
        <v>2.2999999999999998</v>
      </c>
      <c r="G10">
        <v>2.39</v>
      </c>
      <c r="H10" s="5">
        <v>4.38</v>
      </c>
      <c r="I10" s="5">
        <v>2.35</v>
      </c>
    </row>
    <row r="11" spans="2:26" x14ac:dyDescent="0.3">
      <c r="B11" s="27" t="s">
        <v>6</v>
      </c>
      <c r="C11" s="27"/>
      <c r="D11" s="27"/>
      <c r="E11" s="27"/>
      <c r="F11" s="27"/>
      <c r="G11" s="27"/>
      <c r="H11" s="27"/>
      <c r="I11" s="8"/>
    </row>
    <row r="12" spans="2:26" x14ac:dyDescent="0.3">
      <c r="B12" s="28" t="s">
        <v>9</v>
      </c>
      <c r="C12" s="28"/>
      <c r="D12" s="28"/>
      <c r="E12" s="28"/>
      <c r="F12" s="28"/>
      <c r="G12" s="28"/>
      <c r="H12" s="28"/>
      <c r="I12" s="9"/>
    </row>
    <row r="13" spans="2:26" x14ac:dyDescent="0.3">
      <c r="B13" s="24" t="s">
        <v>1</v>
      </c>
      <c r="C13" s="4"/>
      <c r="D13" s="25" t="s">
        <v>2</v>
      </c>
      <c r="E13" s="25" t="s">
        <v>3</v>
      </c>
      <c r="F13" s="23" t="s">
        <v>4</v>
      </c>
      <c r="G13" s="24" t="s">
        <v>5</v>
      </c>
      <c r="H13" s="23" t="s">
        <v>15</v>
      </c>
      <c r="I13" s="6"/>
    </row>
    <row r="14" spans="2:26" x14ac:dyDescent="0.3">
      <c r="B14" s="24"/>
      <c r="C14" s="4"/>
      <c r="D14" s="25"/>
      <c r="E14" s="25"/>
      <c r="F14" s="23"/>
      <c r="G14" s="24"/>
      <c r="H14" s="23"/>
      <c r="I14" s="10" t="s">
        <v>16</v>
      </c>
    </row>
    <row r="15" spans="2:26" x14ac:dyDescent="0.3">
      <c r="B15">
        <v>25</v>
      </c>
      <c r="C15">
        <f>RADIANS(B15)</f>
        <v>0.43633231299858238</v>
      </c>
      <c r="D15" s="7">
        <v>1.095</v>
      </c>
      <c r="E15" s="7">
        <v>0.08</v>
      </c>
      <c r="F15" s="5">
        <v>3.33</v>
      </c>
      <c r="G15">
        <v>3.37</v>
      </c>
      <c r="H15" s="5">
        <v>8.6999999999999993</v>
      </c>
      <c r="I15" s="5">
        <v>1.01</v>
      </c>
    </row>
    <row r="16" spans="2:26" x14ac:dyDescent="0.3">
      <c r="B16">
        <v>35</v>
      </c>
      <c r="C16">
        <f t="shared" ref="C16:C19" si="1">RADIANS(B16)</f>
        <v>0.6108652381980153</v>
      </c>
      <c r="D16" s="7">
        <v>1.22</v>
      </c>
      <c r="E16" s="7">
        <v>0.19</v>
      </c>
      <c r="F16" s="5">
        <v>3.27</v>
      </c>
      <c r="G16">
        <v>3.33</v>
      </c>
      <c r="H16" s="5">
        <v>10.42</v>
      </c>
      <c r="I16" s="5">
        <v>1.82</v>
      </c>
    </row>
    <row r="17" spans="1:10" x14ac:dyDescent="0.3">
      <c r="B17">
        <v>45</v>
      </c>
      <c r="C17">
        <f t="shared" si="1"/>
        <v>0.78539816339744828</v>
      </c>
      <c r="D17" s="7">
        <v>1.23</v>
      </c>
      <c r="E17" s="7">
        <v>0.28999999999999998</v>
      </c>
      <c r="F17" s="5">
        <v>3.28</v>
      </c>
      <c r="G17">
        <v>3.35</v>
      </c>
      <c r="H17" s="5">
        <v>11.22</v>
      </c>
      <c r="I17" s="5">
        <v>2.81</v>
      </c>
    </row>
    <row r="18" spans="1:10" x14ac:dyDescent="0.3">
      <c r="B18">
        <v>55</v>
      </c>
      <c r="C18">
        <f t="shared" si="1"/>
        <v>0.95993108859688125</v>
      </c>
      <c r="D18" s="7">
        <v>1.17</v>
      </c>
      <c r="E18" s="7">
        <v>0.41</v>
      </c>
      <c r="F18" s="5">
        <v>3.29</v>
      </c>
      <c r="G18">
        <v>3.37</v>
      </c>
      <c r="H18" s="5">
        <v>10.67</v>
      </c>
      <c r="I18" s="5">
        <v>3.81</v>
      </c>
    </row>
    <row r="19" spans="1:10" x14ac:dyDescent="0.3">
      <c r="B19">
        <v>65</v>
      </c>
      <c r="C19">
        <f t="shared" si="1"/>
        <v>1.1344640137963142</v>
      </c>
      <c r="D19" s="7">
        <v>0.78500000000000003</v>
      </c>
      <c r="E19" s="7">
        <v>0.45</v>
      </c>
      <c r="F19" s="5">
        <v>3.12</v>
      </c>
      <c r="G19">
        <v>3.21</v>
      </c>
      <c r="H19" s="5">
        <v>7.89</v>
      </c>
      <c r="I19" s="5">
        <v>4.2300000000000004</v>
      </c>
    </row>
    <row r="20" spans="1:10" x14ac:dyDescent="0.3">
      <c r="B20" s="27" t="s">
        <v>7</v>
      </c>
      <c r="C20" s="27"/>
      <c r="D20" s="27"/>
      <c r="E20" s="27"/>
      <c r="F20" s="27"/>
      <c r="G20" s="27"/>
      <c r="H20" s="27"/>
      <c r="I20" s="8"/>
    </row>
    <row r="21" spans="1:10" x14ac:dyDescent="0.3">
      <c r="B21" s="28" t="s">
        <v>8</v>
      </c>
      <c r="C21" s="28"/>
      <c r="D21" s="28"/>
      <c r="E21" s="28"/>
      <c r="F21" s="28"/>
      <c r="G21" s="28"/>
      <c r="H21" s="28"/>
      <c r="I21" s="9"/>
    </row>
    <row r="22" spans="1:10" x14ac:dyDescent="0.3">
      <c r="B22" s="24" t="s">
        <v>1</v>
      </c>
      <c r="C22" s="4"/>
      <c r="D22" s="25" t="s">
        <v>2</v>
      </c>
      <c r="E22" s="25" t="s">
        <v>3</v>
      </c>
      <c r="F22" s="23" t="s">
        <v>4</v>
      </c>
      <c r="G22" s="24" t="s">
        <v>5</v>
      </c>
      <c r="H22" s="23" t="s">
        <v>15</v>
      </c>
      <c r="I22" s="6"/>
    </row>
    <row r="23" spans="1:10" x14ac:dyDescent="0.3">
      <c r="B23" s="24"/>
      <c r="C23" s="4"/>
      <c r="D23" s="25"/>
      <c r="E23" s="25"/>
      <c r="F23" s="23"/>
      <c r="G23" s="24"/>
      <c r="H23" s="23"/>
      <c r="I23" s="10" t="s">
        <v>16</v>
      </c>
    </row>
    <row r="24" spans="1:10" x14ac:dyDescent="0.3">
      <c r="B24">
        <v>25</v>
      </c>
      <c r="C24">
        <f>RADIANS(B24)</f>
        <v>0.43633231299858238</v>
      </c>
      <c r="D24" s="7">
        <v>1.6850000000000001</v>
      </c>
      <c r="E24" s="7">
        <v>0.16</v>
      </c>
      <c r="F24" s="5">
        <v>4.2699999999999996</v>
      </c>
      <c r="G24">
        <v>4.3099999999999996</v>
      </c>
      <c r="H24" s="5">
        <v>14.23</v>
      </c>
      <c r="I24" s="5">
        <v>1.66</v>
      </c>
    </row>
    <row r="25" spans="1:10" x14ac:dyDescent="0.3">
      <c r="B25">
        <v>35</v>
      </c>
      <c r="C25">
        <f>RADIANS(B25)</f>
        <v>0.6108652381980153</v>
      </c>
      <c r="D25" s="7">
        <v>1.89</v>
      </c>
      <c r="E25" s="7">
        <v>0.33</v>
      </c>
      <c r="F25" s="5">
        <v>4.24</v>
      </c>
      <c r="G25">
        <v>4.29</v>
      </c>
      <c r="H25" s="5">
        <v>17.29</v>
      </c>
      <c r="I25" s="5">
        <v>3.03</v>
      </c>
    </row>
    <row r="26" spans="1:10" x14ac:dyDescent="0.3">
      <c r="B26">
        <v>45</v>
      </c>
      <c r="C26">
        <f t="shared" ref="C26:C28" si="2">RADIANS(B26)</f>
        <v>0.78539816339744828</v>
      </c>
      <c r="D26" s="7">
        <v>2.105</v>
      </c>
      <c r="E26" s="7">
        <v>0.51</v>
      </c>
      <c r="F26" s="5">
        <v>4.2699999999999996</v>
      </c>
      <c r="G26">
        <v>4.33</v>
      </c>
      <c r="H26" s="5">
        <v>18.75</v>
      </c>
      <c r="I26" s="5">
        <v>4.6900000000000004</v>
      </c>
    </row>
    <row r="27" spans="1:10" x14ac:dyDescent="0.3">
      <c r="B27">
        <v>55</v>
      </c>
      <c r="C27">
        <f t="shared" si="2"/>
        <v>0.95993108859688125</v>
      </c>
      <c r="D27" s="7">
        <v>1.9450000000000001</v>
      </c>
      <c r="E27" s="7">
        <v>0.68</v>
      </c>
      <c r="F27" s="5">
        <v>4.26</v>
      </c>
      <c r="G27">
        <v>4.33</v>
      </c>
      <c r="H27" s="5">
        <v>17.62</v>
      </c>
      <c r="I27" s="5">
        <v>6.29</v>
      </c>
    </row>
    <row r="28" spans="1:10" x14ac:dyDescent="0.3">
      <c r="B28">
        <v>65</v>
      </c>
      <c r="C28">
        <f t="shared" si="2"/>
        <v>1.1344640137963142</v>
      </c>
      <c r="D28" s="7">
        <v>1.415</v>
      </c>
      <c r="E28" s="7">
        <v>0.72</v>
      </c>
      <c r="F28" s="5">
        <v>3.99</v>
      </c>
      <c r="G28">
        <v>4.07</v>
      </c>
      <c r="H28" s="5">
        <v>12.69</v>
      </c>
      <c r="I28" s="5">
        <v>6.8</v>
      </c>
    </row>
    <row r="29" spans="1:1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B30" s="1" t="s">
        <v>0</v>
      </c>
      <c r="C30" s="1"/>
      <c r="D30" s="1"/>
      <c r="I30" s="12"/>
    </row>
    <row r="31" spans="1:10" x14ac:dyDescent="0.3">
      <c r="B31" s="11" t="s">
        <v>10</v>
      </c>
      <c r="C31" s="11"/>
      <c r="D31" s="11"/>
      <c r="I31" s="12"/>
    </row>
    <row r="32" spans="1:10" x14ac:dyDescent="0.3">
      <c r="B32" s="24" t="s">
        <v>1</v>
      </c>
      <c r="C32" s="4"/>
      <c r="D32" s="25" t="s">
        <v>2</v>
      </c>
      <c r="E32" s="26"/>
      <c r="F32" s="29"/>
      <c r="G32" s="30"/>
      <c r="H32" s="29"/>
      <c r="I32" s="12"/>
    </row>
    <row r="33" spans="2:9" x14ac:dyDescent="0.3">
      <c r="B33" s="24"/>
      <c r="C33" s="4"/>
      <c r="D33" s="25"/>
      <c r="E33" s="26"/>
      <c r="F33" s="29"/>
      <c r="G33" s="30"/>
      <c r="H33" s="29"/>
      <c r="I33" s="5"/>
    </row>
    <row r="34" spans="2:9" x14ac:dyDescent="0.3">
      <c r="B34">
        <v>25</v>
      </c>
      <c r="C34">
        <f>RADIANS(B34)</f>
        <v>0.43633231299858238</v>
      </c>
      <c r="D34" s="7">
        <v>0.48499999999999999</v>
      </c>
      <c r="E34" s="7"/>
      <c r="F34" s="5"/>
      <c r="H34" s="5"/>
      <c r="I34" s="5"/>
    </row>
    <row r="35" spans="2:9" x14ac:dyDescent="0.3">
      <c r="B35">
        <v>35</v>
      </c>
      <c r="C35">
        <f t="shared" ref="C35:C38" si="3">RADIANS(B35)</f>
        <v>0.6108652381980153</v>
      </c>
      <c r="D35" s="7">
        <v>0.56999999999999995</v>
      </c>
      <c r="E35" s="7"/>
      <c r="F35" s="5"/>
      <c r="H35" s="5"/>
      <c r="I35" s="5"/>
    </row>
    <row r="36" spans="2:9" x14ac:dyDescent="0.3">
      <c r="B36">
        <v>45</v>
      </c>
      <c r="C36">
        <f t="shared" si="3"/>
        <v>0.78539816339744828</v>
      </c>
      <c r="D36" s="7">
        <v>0.59</v>
      </c>
      <c r="E36" s="7"/>
      <c r="F36" s="5"/>
      <c r="H36" s="5"/>
      <c r="I36" s="5"/>
    </row>
    <row r="37" spans="2:9" x14ac:dyDescent="0.3">
      <c r="B37">
        <v>55</v>
      </c>
      <c r="C37">
        <f t="shared" si="3"/>
        <v>0.95993108859688125</v>
      </c>
      <c r="D37" s="7">
        <v>0.495</v>
      </c>
      <c r="E37" s="7"/>
      <c r="F37" s="5"/>
      <c r="H37" s="5"/>
      <c r="I37" s="5"/>
    </row>
    <row r="38" spans="2:9" x14ac:dyDescent="0.3">
      <c r="B38">
        <v>65</v>
      </c>
      <c r="C38">
        <f t="shared" si="3"/>
        <v>1.1344640137963142</v>
      </c>
      <c r="D38" s="7">
        <v>0.46</v>
      </c>
      <c r="E38" s="7"/>
      <c r="F38" s="5"/>
      <c r="H38" s="5"/>
      <c r="I38" s="5"/>
    </row>
    <row r="39" spans="2:9" x14ac:dyDescent="0.3">
      <c r="B39" s="1" t="s">
        <v>6</v>
      </c>
      <c r="C39" s="1"/>
      <c r="D39" s="1"/>
      <c r="I39" s="12"/>
    </row>
    <row r="40" spans="2:9" x14ac:dyDescent="0.3">
      <c r="B40" s="11" t="s">
        <v>9</v>
      </c>
      <c r="C40" s="11"/>
      <c r="D40" s="11"/>
      <c r="I40" s="12"/>
    </row>
    <row r="41" spans="2:9" x14ac:dyDescent="0.3">
      <c r="B41" s="24" t="s">
        <v>1</v>
      </c>
      <c r="C41" s="4"/>
      <c r="D41" s="25" t="s">
        <v>2</v>
      </c>
      <c r="E41" s="26"/>
      <c r="F41" s="29"/>
      <c r="G41" s="30"/>
      <c r="H41" s="29"/>
      <c r="I41" s="12"/>
    </row>
    <row r="42" spans="2:9" x14ac:dyDescent="0.3">
      <c r="B42" s="24"/>
      <c r="C42" s="4"/>
      <c r="D42" s="25"/>
      <c r="E42" s="26"/>
      <c r="F42" s="29"/>
      <c r="G42" s="30"/>
      <c r="H42" s="29"/>
      <c r="I42" s="5"/>
    </row>
    <row r="43" spans="2:9" x14ac:dyDescent="0.3">
      <c r="B43">
        <v>25</v>
      </c>
      <c r="C43">
        <f>RADIANS(B43)</f>
        <v>0.43633231299858238</v>
      </c>
      <c r="D43" s="7">
        <v>1.095</v>
      </c>
      <c r="E43" s="7"/>
      <c r="F43" s="5"/>
      <c r="H43" s="5"/>
      <c r="I43" s="5"/>
    </row>
    <row r="44" spans="2:9" x14ac:dyDescent="0.3">
      <c r="B44">
        <v>35</v>
      </c>
      <c r="C44">
        <f t="shared" ref="C44:C47" si="4">RADIANS(B44)</f>
        <v>0.6108652381980153</v>
      </c>
      <c r="D44" s="7">
        <v>1.22</v>
      </c>
      <c r="E44" s="7"/>
      <c r="F44" s="5"/>
      <c r="H44" s="5"/>
      <c r="I44" s="5"/>
    </row>
    <row r="45" spans="2:9" x14ac:dyDescent="0.3">
      <c r="B45">
        <v>45</v>
      </c>
      <c r="C45">
        <f t="shared" si="4"/>
        <v>0.78539816339744828</v>
      </c>
      <c r="D45" s="7">
        <v>1.23</v>
      </c>
      <c r="E45" s="7"/>
      <c r="F45" s="5"/>
      <c r="H45" s="5"/>
      <c r="I45" s="5"/>
    </row>
    <row r="46" spans="2:9" x14ac:dyDescent="0.3">
      <c r="B46">
        <v>55</v>
      </c>
      <c r="C46">
        <f t="shared" si="4"/>
        <v>0.95993108859688125</v>
      </c>
      <c r="D46" s="7">
        <v>1.17</v>
      </c>
      <c r="E46" s="7"/>
      <c r="F46" s="5"/>
      <c r="H46" s="5"/>
      <c r="I46" s="5"/>
    </row>
    <row r="47" spans="2:9" x14ac:dyDescent="0.3">
      <c r="B47">
        <v>65</v>
      </c>
      <c r="C47">
        <f t="shared" si="4"/>
        <v>1.1344640137963142</v>
      </c>
      <c r="D47" s="7">
        <v>0.78500000000000003</v>
      </c>
      <c r="E47" s="7"/>
      <c r="F47" s="5"/>
      <c r="H47" s="5"/>
      <c r="I47" s="5"/>
    </row>
    <row r="48" spans="2:9" x14ac:dyDescent="0.3">
      <c r="B48" s="1" t="s">
        <v>7</v>
      </c>
      <c r="C48" s="1"/>
      <c r="D48" s="1"/>
      <c r="I48" s="12"/>
    </row>
    <row r="49" spans="1:10" x14ac:dyDescent="0.3">
      <c r="B49" s="11" t="s">
        <v>8</v>
      </c>
      <c r="C49" s="11"/>
      <c r="D49" s="11"/>
      <c r="I49" s="12"/>
    </row>
    <row r="50" spans="1:10" x14ac:dyDescent="0.3">
      <c r="B50" s="24" t="s">
        <v>1</v>
      </c>
      <c r="C50" s="4"/>
      <c r="D50" s="25" t="s">
        <v>2</v>
      </c>
      <c r="E50" s="26"/>
      <c r="F50" s="29"/>
      <c r="G50" s="30"/>
      <c r="H50" s="29"/>
      <c r="I50" s="12"/>
    </row>
    <row r="51" spans="1:10" x14ac:dyDescent="0.3">
      <c r="B51" s="24"/>
      <c r="C51" s="4"/>
      <c r="D51" s="25"/>
      <c r="E51" s="26"/>
      <c r="F51" s="29"/>
      <c r="G51" s="30"/>
      <c r="H51" s="29"/>
      <c r="I51" s="5"/>
    </row>
    <row r="52" spans="1:10" x14ac:dyDescent="0.3">
      <c r="B52">
        <v>25</v>
      </c>
      <c r="C52">
        <f>RADIANS(B52)</f>
        <v>0.43633231299858238</v>
      </c>
      <c r="D52" s="7">
        <v>1.6850000000000001</v>
      </c>
      <c r="E52" s="7"/>
      <c r="F52" s="5"/>
      <c r="H52" s="5"/>
      <c r="I52" s="5"/>
    </row>
    <row r="53" spans="1:10" x14ac:dyDescent="0.3">
      <c r="B53">
        <v>35</v>
      </c>
      <c r="C53">
        <f>RADIANS(B53)</f>
        <v>0.6108652381980153</v>
      </c>
      <c r="D53" s="7">
        <v>1.89</v>
      </c>
      <c r="E53" s="7"/>
      <c r="F53" s="5"/>
      <c r="H53" s="5"/>
      <c r="I53" s="5"/>
    </row>
    <row r="54" spans="1:10" x14ac:dyDescent="0.3">
      <c r="B54">
        <v>45</v>
      </c>
      <c r="C54">
        <f t="shared" ref="C54:C56" si="5">RADIANS(B54)</f>
        <v>0.78539816339744828</v>
      </c>
      <c r="D54" s="7">
        <v>2.105</v>
      </c>
      <c r="E54" s="7"/>
      <c r="F54" s="5"/>
      <c r="H54" s="5"/>
      <c r="I54" s="5"/>
    </row>
    <row r="55" spans="1:10" x14ac:dyDescent="0.3">
      <c r="B55">
        <v>55</v>
      </c>
      <c r="C55">
        <f t="shared" si="5"/>
        <v>0.95993108859688125</v>
      </c>
      <c r="D55" s="7">
        <v>1.9450000000000001</v>
      </c>
      <c r="E55" s="7"/>
      <c r="F55" s="5"/>
      <c r="H55" s="5"/>
      <c r="I55" s="5"/>
    </row>
    <row r="56" spans="1:10" x14ac:dyDescent="0.3">
      <c r="B56">
        <v>65</v>
      </c>
      <c r="C56">
        <f t="shared" si="5"/>
        <v>1.1344640137963142</v>
      </c>
      <c r="D56" s="7">
        <v>1.415</v>
      </c>
      <c r="E56" s="7"/>
      <c r="F56" s="5"/>
      <c r="H56" s="5"/>
      <c r="I56" s="5"/>
    </row>
    <row r="57" spans="1:10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3">
      <c r="B58" s="1" t="s">
        <v>0</v>
      </c>
      <c r="C58" s="1"/>
      <c r="D58" s="1"/>
    </row>
    <row r="59" spans="1:10" x14ac:dyDescent="0.3">
      <c r="B59" s="11" t="s">
        <v>10</v>
      </c>
      <c r="C59" s="11"/>
      <c r="D59" s="11"/>
    </row>
    <row r="60" spans="1:10" x14ac:dyDescent="0.3">
      <c r="B60" s="24" t="s">
        <v>1</v>
      </c>
      <c r="C60" s="4"/>
      <c r="D60" s="25" t="s">
        <v>3</v>
      </c>
    </row>
    <row r="61" spans="1:10" x14ac:dyDescent="0.3">
      <c r="B61" s="24"/>
      <c r="C61" s="4"/>
      <c r="D61" s="25"/>
    </row>
    <row r="62" spans="1:10" x14ac:dyDescent="0.3">
      <c r="B62">
        <v>25</v>
      </c>
      <c r="C62">
        <f>RADIANS(B62)</f>
        <v>0.43633231299858238</v>
      </c>
      <c r="D62" s="7">
        <v>3.5000000000000003E-2</v>
      </c>
      <c r="F62">
        <v>25</v>
      </c>
      <c r="G62" s="7">
        <v>3.5000000000000003E-2</v>
      </c>
    </row>
    <row r="63" spans="1:10" x14ac:dyDescent="0.3">
      <c r="B63">
        <v>35</v>
      </c>
      <c r="C63">
        <f t="shared" ref="C63:C66" si="6">RADIANS(B63)</f>
        <v>0.6108652381980153</v>
      </c>
      <c r="D63" s="7">
        <v>3.9E-2</v>
      </c>
      <c r="F63">
        <v>35</v>
      </c>
      <c r="G63" s="7">
        <v>3.9E-2</v>
      </c>
    </row>
    <row r="64" spans="1:10" x14ac:dyDescent="0.3">
      <c r="B64">
        <v>45</v>
      </c>
      <c r="C64">
        <f t="shared" si="6"/>
        <v>0.78539816339744828</v>
      </c>
      <c r="D64" s="7">
        <v>0.17</v>
      </c>
      <c r="F64">
        <v>45</v>
      </c>
      <c r="G64" s="7">
        <v>0.17</v>
      </c>
    </row>
    <row r="65" spans="2:7" x14ac:dyDescent="0.3">
      <c r="B65">
        <v>55</v>
      </c>
      <c r="C65">
        <f t="shared" si="6"/>
        <v>0.95993108859688125</v>
      </c>
      <c r="D65" s="7">
        <v>0.21</v>
      </c>
      <c r="F65">
        <v>55</v>
      </c>
      <c r="G65" s="7">
        <v>0.21</v>
      </c>
    </row>
    <row r="66" spans="2:7" x14ac:dyDescent="0.3">
      <c r="B66">
        <v>65</v>
      </c>
      <c r="C66">
        <f t="shared" si="6"/>
        <v>1.1344640137963142</v>
      </c>
      <c r="D66" s="7">
        <v>0.25</v>
      </c>
      <c r="F66">
        <v>65</v>
      </c>
      <c r="G66" s="7">
        <v>0.25</v>
      </c>
    </row>
    <row r="67" spans="2:7" x14ac:dyDescent="0.3">
      <c r="B67" s="1" t="s">
        <v>6</v>
      </c>
      <c r="C67" s="1"/>
      <c r="D67" s="1"/>
      <c r="G67" s="7"/>
    </row>
    <row r="68" spans="2:7" x14ac:dyDescent="0.3">
      <c r="B68" s="11" t="s">
        <v>9</v>
      </c>
      <c r="C68" s="11"/>
      <c r="D68" s="11"/>
      <c r="F68">
        <v>25</v>
      </c>
      <c r="G68" s="7">
        <v>0.08</v>
      </c>
    </row>
    <row r="69" spans="2:7" x14ac:dyDescent="0.3">
      <c r="B69" s="24" t="s">
        <v>1</v>
      </c>
      <c r="C69" s="4"/>
      <c r="D69" s="25" t="s">
        <v>3</v>
      </c>
      <c r="F69">
        <v>35</v>
      </c>
      <c r="G69" s="7">
        <v>0.19</v>
      </c>
    </row>
    <row r="70" spans="2:7" x14ac:dyDescent="0.3">
      <c r="B70" s="24"/>
      <c r="C70" s="4"/>
      <c r="D70" s="25"/>
      <c r="F70">
        <v>45</v>
      </c>
      <c r="G70" s="7">
        <v>0.28999999999999998</v>
      </c>
    </row>
    <row r="71" spans="2:7" x14ac:dyDescent="0.3">
      <c r="B71">
        <v>25</v>
      </c>
      <c r="C71">
        <f>RADIANS(B71)</f>
        <v>0.43633231299858238</v>
      </c>
      <c r="D71" s="7">
        <v>0.08</v>
      </c>
      <c r="F71">
        <v>55</v>
      </c>
      <c r="G71" s="7">
        <v>0.41</v>
      </c>
    </row>
    <row r="72" spans="2:7" x14ac:dyDescent="0.3">
      <c r="B72">
        <v>35</v>
      </c>
      <c r="C72">
        <f t="shared" ref="C72:C75" si="7">RADIANS(B72)</f>
        <v>0.6108652381980153</v>
      </c>
      <c r="D72" s="7">
        <v>0.19</v>
      </c>
      <c r="F72">
        <v>65</v>
      </c>
      <c r="G72" s="7">
        <v>0.45</v>
      </c>
    </row>
    <row r="73" spans="2:7" x14ac:dyDescent="0.3">
      <c r="B73">
        <v>45</v>
      </c>
      <c r="C73">
        <f t="shared" si="7"/>
        <v>0.78539816339744828</v>
      </c>
      <c r="D73" s="7">
        <v>0.28999999999999998</v>
      </c>
      <c r="G73" s="7"/>
    </row>
    <row r="74" spans="2:7" x14ac:dyDescent="0.3">
      <c r="B74">
        <v>55</v>
      </c>
      <c r="C74">
        <f t="shared" si="7"/>
        <v>0.95993108859688125</v>
      </c>
      <c r="D74" s="7">
        <v>0.41</v>
      </c>
      <c r="F74">
        <v>25</v>
      </c>
      <c r="G74" s="7">
        <v>0.16</v>
      </c>
    </row>
    <row r="75" spans="2:7" x14ac:dyDescent="0.3">
      <c r="B75">
        <v>65</v>
      </c>
      <c r="C75">
        <f t="shared" si="7"/>
        <v>1.1344640137963142</v>
      </c>
      <c r="D75" s="7">
        <v>0.45</v>
      </c>
      <c r="F75">
        <v>35</v>
      </c>
      <c r="G75" s="7">
        <v>0.33</v>
      </c>
    </row>
    <row r="76" spans="2:7" x14ac:dyDescent="0.3">
      <c r="B76" s="1" t="s">
        <v>7</v>
      </c>
      <c r="C76" s="1"/>
      <c r="D76" s="1"/>
      <c r="F76">
        <v>45</v>
      </c>
      <c r="G76" s="7">
        <v>0.51</v>
      </c>
    </row>
    <row r="77" spans="2:7" x14ac:dyDescent="0.3">
      <c r="B77" s="11" t="s">
        <v>8</v>
      </c>
      <c r="C77" s="11"/>
      <c r="D77" s="11"/>
      <c r="F77">
        <v>55</v>
      </c>
      <c r="G77" s="7">
        <v>0.68</v>
      </c>
    </row>
    <row r="78" spans="2:7" x14ac:dyDescent="0.3">
      <c r="B78" s="24" t="s">
        <v>1</v>
      </c>
      <c r="C78" s="4"/>
      <c r="D78" s="25" t="s">
        <v>3</v>
      </c>
      <c r="F78">
        <v>65</v>
      </c>
      <c r="G78" s="7">
        <v>0.72</v>
      </c>
    </row>
    <row r="79" spans="2:7" x14ac:dyDescent="0.3">
      <c r="B79" s="24"/>
      <c r="C79" s="4"/>
      <c r="D79" s="25"/>
    </row>
    <row r="80" spans="2:7" x14ac:dyDescent="0.3">
      <c r="B80">
        <v>25</v>
      </c>
      <c r="C80">
        <f>RADIANS(B80)</f>
        <v>0.43633231299858238</v>
      </c>
      <c r="D80" s="7">
        <v>0.16</v>
      </c>
    </row>
    <row r="81" spans="1:10" x14ac:dyDescent="0.3">
      <c r="B81">
        <v>35</v>
      </c>
      <c r="C81">
        <f>RADIANS(B81)</f>
        <v>0.6108652381980153</v>
      </c>
      <c r="D81" s="7">
        <v>0.33</v>
      </c>
    </row>
    <row r="82" spans="1:10" x14ac:dyDescent="0.3">
      <c r="B82">
        <v>45</v>
      </c>
      <c r="C82">
        <f t="shared" ref="C82:C84" si="8">RADIANS(B82)</f>
        <v>0.78539816339744828</v>
      </c>
      <c r="D82" s="7">
        <v>0.51</v>
      </c>
    </row>
    <row r="83" spans="1:10" x14ac:dyDescent="0.3">
      <c r="B83">
        <v>55</v>
      </c>
      <c r="C83">
        <f t="shared" si="8"/>
        <v>0.95993108859688125</v>
      </c>
      <c r="D83" s="7">
        <v>0.68</v>
      </c>
    </row>
    <row r="84" spans="1:10" x14ac:dyDescent="0.3">
      <c r="B84">
        <v>65</v>
      </c>
      <c r="C84">
        <f t="shared" si="8"/>
        <v>1.1344640137963142</v>
      </c>
      <c r="D84" s="7">
        <v>0.72</v>
      </c>
    </row>
    <row r="85" spans="1:10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B86" s="1" t="s">
        <v>0</v>
      </c>
      <c r="C86" s="1"/>
      <c r="D86" s="1"/>
    </row>
    <row r="87" spans="1:10" x14ac:dyDescent="0.3">
      <c r="B87" s="11" t="s">
        <v>10</v>
      </c>
      <c r="C87" s="11"/>
      <c r="D87" s="11"/>
    </row>
    <row r="88" spans="1:10" x14ac:dyDescent="0.3">
      <c r="B88" s="24" t="s">
        <v>1</v>
      </c>
      <c r="C88" s="4"/>
      <c r="D88" s="23" t="s">
        <v>15</v>
      </c>
    </row>
    <row r="89" spans="1:10" x14ac:dyDescent="0.3">
      <c r="B89" s="24"/>
      <c r="C89" s="4"/>
      <c r="D89" s="23"/>
    </row>
    <row r="90" spans="1:10" x14ac:dyDescent="0.3">
      <c r="B90">
        <v>25</v>
      </c>
      <c r="C90">
        <f>RADIANS(B90)</f>
        <v>0.43633231299858238</v>
      </c>
      <c r="D90" s="5">
        <v>4.2699999999999996</v>
      </c>
      <c r="F90" s="7">
        <v>0.48499999999999999</v>
      </c>
      <c r="G90" s="5">
        <v>4.2699999999999996</v>
      </c>
      <c r="I90" s="26"/>
    </row>
    <row r="91" spans="1:10" x14ac:dyDescent="0.3">
      <c r="B91">
        <v>35</v>
      </c>
      <c r="C91">
        <f t="shared" ref="C91:C94" si="9">RADIANS(B91)</f>
        <v>0.6108652381980153</v>
      </c>
      <c r="D91" s="5">
        <v>5.19</v>
      </c>
      <c r="F91" s="7">
        <v>0.56999999999999995</v>
      </c>
      <c r="G91" s="5">
        <v>5.19</v>
      </c>
      <c r="I91" s="26"/>
    </row>
    <row r="92" spans="1:10" x14ac:dyDescent="0.3">
      <c r="B92">
        <v>45</v>
      </c>
      <c r="C92">
        <f t="shared" si="9"/>
        <v>0.78539816339744828</v>
      </c>
      <c r="D92" s="5">
        <v>5.62</v>
      </c>
      <c r="F92" s="7">
        <v>0.59</v>
      </c>
      <c r="G92" s="5">
        <v>5.62</v>
      </c>
    </row>
    <row r="93" spans="1:10" x14ac:dyDescent="0.3">
      <c r="B93">
        <v>55</v>
      </c>
      <c r="C93">
        <f t="shared" si="9"/>
        <v>0.95993108859688125</v>
      </c>
      <c r="D93" s="5">
        <v>5.23</v>
      </c>
      <c r="F93" s="7">
        <v>0.495</v>
      </c>
      <c r="G93" s="5">
        <v>5.23</v>
      </c>
    </row>
    <row r="94" spans="1:10" x14ac:dyDescent="0.3">
      <c r="B94">
        <v>65</v>
      </c>
      <c r="C94">
        <f t="shared" si="9"/>
        <v>1.1344640137963142</v>
      </c>
      <c r="D94" s="5">
        <v>4.38</v>
      </c>
      <c r="F94" s="7">
        <v>0.46</v>
      </c>
      <c r="G94" s="5">
        <v>4.38</v>
      </c>
    </row>
    <row r="95" spans="1:10" x14ac:dyDescent="0.3">
      <c r="B95" s="1" t="s">
        <v>6</v>
      </c>
      <c r="C95" s="1"/>
      <c r="D95" s="1"/>
    </row>
    <row r="96" spans="1:10" x14ac:dyDescent="0.3">
      <c r="B96" s="11" t="s">
        <v>9</v>
      </c>
      <c r="C96" s="11"/>
      <c r="D96" s="11"/>
    </row>
    <row r="97" spans="2:9" x14ac:dyDescent="0.3">
      <c r="B97" s="24" t="s">
        <v>1</v>
      </c>
      <c r="C97" s="4"/>
      <c r="D97" s="23" t="s">
        <v>15</v>
      </c>
    </row>
    <row r="98" spans="2:9" x14ac:dyDescent="0.3">
      <c r="B98" s="24"/>
      <c r="C98" s="4"/>
      <c r="D98" s="23"/>
    </row>
    <row r="99" spans="2:9" x14ac:dyDescent="0.3">
      <c r="B99">
        <v>25</v>
      </c>
      <c r="C99">
        <f>RADIANS(B99)</f>
        <v>0.43633231299858238</v>
      </c>
      <c r="D99" s="5">
        <v>8.6999999999999993</v>
      </c>
      <c r="F99" s="7">
        <v>1.095</v>
      </c>
      <c r="G99" s="5">
        <v>8.6999999999999993</v>
      </c>
      <c r="I99" s="26"/>
    </row>
    <row r="100" spans="2:9" x14ac:dyDescent="0.3">
      <c r="B100">
        <v>35</v>
      </c>
      <c r="C100">
        <f t="shared" ref="C100:C103" si="10">RADIANS(B100)</f>
        <v>0.6108652381980153</v>
      </c>
      <c r="D100" s="5">
        <v>10.42</v>
      </c>
      <c r="F100" s="7">
        <v>1.22</v>
      </c>
      <c r="G100" s="5">
        <v>10.42</v>
      </c>
      <c r="I100" s="26"/>
    </row>
    <row r="101" spans="2:9" x14ac:dyDescent="0.3">
      <c r="B101">
        <v>45</v>
      </c>
      <c r="C101">
        <f t="shared" si="10"/>
        <v>0.78539816339744828</v>
      </c>
      <c r="D101" s="5">
        <v>11.22</v>
      </c>
      <c r="F101" s="7">
        <v>1.23</v>
      </c>
      <c r="G101" s="5">
        <v>11.22</v>
      </c>
    </row>
    <row r="102" spans="2:9" x14ac:dyDescent="0.3">
      <c r="B102">
        <v>55</v>
      </c>
      <c r="C102">
        <f t="shared" si="10"/>
        <v>0.95993108859688125</v>
      </c>
      <c r="D102" s="5">
        <v>10.67</v>
      </c>
      <c r="F102" s="7">
        <v>1.17</v>
      </c>
      <c r="G102" s="5">
        <v>10.67</v>
      </c>
    </row>
    <row r="103" spans="2:9" x14ac:dyDescent="0.3">
      <c r="B103">
        <v>65</v>
      </c>
      <c r="C103">
        <f t="shared" si="10"/>
        <v>1.1344640137963142</v>
      </c>
      <c r="D103" s="5">
        <v>7.89</v>
      </c>
      <c r="F103" s="7">
        <v>0.78500000000000003</v>
      </c>
      <c r="G103" s="5">
        <v>7.89</v>
      </c>
    </row>
    <row r="104" spans="2:9" x14ac:dyDescent="0.3">
      <c r="B104" s="1" t="s">
        <v>7</v>
      </c>
      <c r="C104" s="1"/>
      <c r="D104" s="1"/>
    </row>
    <row r="105" spans="2:9" x14ac:dyDescent="0.3">
      <c r="B105" s="11" t="s">
        <v>8</v>
      </c>
      <c r="C105" s="11"/>
      <c r="D105" s="11"/>
    </row>
    <row r="106" spans="2:9" x14ac:dyDescent="0.3">
      <c r="B106" s="24" t="s">
        <v>1</v>
      </c>
      <c r="C106" s="4"/>
      <c r="D106" s="23" t="s">
        <v>15</v>
      </c>
    </row>
    <row r="107" spans="2:9" x14ac:dyDescent="0.3">
      <c r="B107" s="24"/>
      <c r="C107" s="4"/>
      <c r="D107" s="23"/>
    </row>
    <row r="108" spans="2:9" x14ac:dyDescent="0.3">
      <c r="B108">
        <v>25</v>
      </c>
      <c r="C108">
        <f>RADIANS(B108)</f>
        <v>0.43633231299858238</v>
      </c>
      <c r="D108" s="5">
        <v>14.23</v>
      </c>
      <c r="F108" s="7">
        <v>1.6850000000000001</v>
      </c>
      <c r="G108" s="5">
        <v>14.23</v>
      </c>
      <c r="I108" s="26"/>
    </row>
    <row r="109" spans="2:9" x14ac:dyDescent="0.3">
      <c r="B109">
        <v>35</v>
      </c>
      <c r="C109">
        <f>RADIANS(B109)</f>
        <v>0.6108652381980153</v>
      </c>
      <c r="D109" s="5">
        <v>17.29</v>
      </c>
      <c r="F109" s="7">
        <v>1.89</v>
      </c>
      <c r="G109" s="5">
        <v>17.29</v>
      </c>
      <c r="I109" s="26"/>
    </row>
    <row r="110" spans="2:9" x14ac:dyDescent="0.3">
      <c r="B110">
        <v>45</v>
      </c>
      <c r="C110">
        <f t="shared" ref="C110:C112" si="11">RADIANS(B110)</f>
        <v>0.78539816339744828</v>
      </c>
      <c r="D110" s="5">
        <v>18.75</v>
      </c>
      <c r="F110" s="7">
        <v>2.105</v>
      </c>
      <c r="G110" s="5">
        <v>18.75</v>
      </c>
    </row>
    <row r="111" spans="2:9" x14ac:dyDescent="0.3">
      <c r="B111">
        <v>55</v>
      </c>
      <c r="C111">
        <f t="shared" si="11"/>
        <v>0.95993108859688125</v>
      </c>
      <c r="D111" s="5">
        <v>17.62</v>
      </c>
      <c r="F111" s="7">
        <v>1.9450000000000001</v>
      </c>
      <c r="G111" s="5">
        <v>17.62</v>
      </c>
    </row>
    <row r="112" spans="2:9" x14ac:dyDescent="0.3">
      <c r="B112">
        <v>65</v>
      </c>
      <c r="C112">
        <f t="shared" si="11"/>
        <v>1.1344640137963142</v>
      </c>
      <c r="D112" s="5">
        <v>12.69</v>
      </c>
      <c r="F112" s="7">
        <v>1.415</v>
      </c>
      <c r="G112" s="5">
        <v>12.69</v>
      </c>
    </row>
    <row r="113" spans="1:10" x14ac:dyDescent="0.3">
      <c r="A113" s="14"/>
      <c r="B113" s="14"/>
      <c r="C113" s="14"/>
      <c r="D113" s="14"/>
      <c r="E113" s="14"/>
      <c r="F113" s="14"/>
      <c r="G113" s="14"/>
      <c r="H113" s="14"/>
      <c r="I113" s="13"/>
      <c r="J113" s="14"/>
    </row>
    <row r="114" spans="1:10" x14ac:dyDescent="0.3">
      <c r="B114" s="1" t="s">
        <v>0</v>
      </c>
      <c r="C114" s="1"/>
      <c r="D114" s="8"/>
    </row>
    <row r="115" spans="1:10" x14ac:dyDescent="0.3">
      <c r="B115" s="11" t="s">
        <v>10</v>
      </c>
      <c r="C115" s="11"/>
      <c r="D115" s="9"/>
      <c r="I115" s="26"/>
    </row>
    <row r="116" spans="1:10" x14ac:dyDescent="0.3">
      <c r="B116" s="24" t="s">
        <v>1</v>
      </c>
      <c r="C116" s="4"/>
      <c r="D116" s="6"/>
      <c r="I116" s="26"/>
    </row>
    <row r="117" spans="1:10" x14ac:dyDescent="0.3">
      <c r="B117" s="24"/>
      <c r="C117" s="4"/>
      <c r="D117" s="10" t="s">
        <v>16</v>
      </c>
      <c r="H117" s="5"/>
    </row>
    <row r="118" spans="1:10" x14ac:dyDescent="0.3">
      <c r="B118">
        <v>25</v>
      </c>
      <c r="C118">
        <f>RADIANS(B118)</f>
        <v>0.43633231299858238</v>
      </c>
      <c r="D118" s="5">
        <v>0.5</v>
      </c>
      <c r="G118" s="7">
        <v>3.5000000000000003E-2</v>
      </c>
      <c r="H118" s="5">
        <v>0.5</v>
      </c>
    </row>
    <row r="119" spans="1:10" x14ac:dyDescent="0.3">
      <c r="B119">
        <v>35</v>
      </c>
      <c r="C119">
        <f t="shared" ref="C119:C122" si="12">RADIANS(B119)</f>
        <v>0.6108652381980153</v>
      </c>
      <c r="D119" s="5">
        <v>0.91</v>
      </c>
      <c r="G119" s="7">
        <v>3.9E-2</v>
      </c>
      <c r="H119" s="5">
        <v>0.91</v>
      </c>
    </row>
    <row r="120" spans="1:10" x14ac:dyDescent="0.3">
      <c r="B120">
        <v>45</v>
      </c>
      <c r="C120">
        <f t="shared" si="12"/>
        <v>0.78539816339744828</v>
      </c>
      <c r="D120" s="5">
        <v>1.4</v>
      </c>
      <c r="G120" s="7">
        <v>0.17</v>
      </c>
      <c r="H120" s="5">
        <v>1.4</v>
      </c>
    </row>
    <row r="121" spans="1:10" x14ac:dyDescent="0.3">
      <c r="B121">
        <v>55</v>
      </c>
      <c r="C121">
        <f t="shared" si="12"/>
        <v>0.95993108859688125</v>
      </c>
      <c r="D121" s="5">
        <v>1.87</v>
      </c>
      <c r="G121" s="7">
        <v>0.21</v>
      </c>
      <c r="H121" s="5">
        <v>1.87</v>
      </c>
    </row>
    <row r="122" spans="1:10" x14ac:dyDescent="0.3">
      <c r="B122">
        <v>65</v>
      </c>
      <c r="C122">
        <f t="shared" si="12"/>
        <v>1.1344640137963142</v>
      </c>
      <c r="D122" s="5">
        <v>2.35</v>
      </c>
      <c r="G122" s="7">
        <v>0.25</v>
      </c>
      <c r="H122" s="5">
        <v>2.35</v>
      </c>
    </row>
    <row r="123" spans="1:10" x14ac:dyDescent="0.3">
      <c r="B123" s="1" t="s">
        <v>6</v>
      </c>
      <c r="C123" s="1"/>
      <c r="D123" s="8"/>
      <c r="H123" s="12"/>
    </row>
    <row r="124" spans="1:10" x14ac:dyDescent="0.3">
      <c r="B124" s="11" t="s">
        <v>9</v>
      </c>
      <c r="C124" s="11"/>
      <c r="D124" s="9"/>
      <c r="H124" s="12"/>
      <c r="I124" s="26"/>
    </row>
    <row r="125" spans="1:10" x14ac:dyDescent="0.3">
      <c r="B125" s="24" t="s">
        <v>1</v>
      </c>
      <c r="C125" s="4"/>
      <c r="D125" s="6"/>
      <c r="H125" s="12"/>
      <c r="I125" s="26"/>
    </row>
    <row r="126" spans="1:10" x14ac:dyDescent="0.3">
      <c r="B126" s="24"/>
      <c r="C126" s="4"/>
      <c r="D126" s="10" t="s">
        <v>16</v>
      </c>
      <c r="H126" s="5"/>
    </row>
    <row r="127" spans="1:10" x14ac:dyDescent="0.3">
      <c r="B127">
        <v>25</v>
      </c>
      <c r="C127">
        <f>RADIANS(B127)</f>
        <v>0.43633231299858238</v>
      </c>
      <c r="D127" s="5">
        <v>1.01</v>
      </c>
      <c r="G127" s="7">
        <v>0.08</v>
      </c>
      <c r="H127" s="5">
        <v>1.01</v>
      </c>
    </row>
    <row r="128" spans="1:10" x14ac:dyDescent="0.3">
      <c r="B128">
        <v>35</v>
      </c>
      <c r="C128">
        <f t="shared" ref="C128:C131" si="13">RADIANS(B128)</f>
        <v>0.6108652381980153</v>
      </c>
      <c r="D128" s="5">
        <v>1.82</v>
      </c>
      <c r="G128" s="7">
        <v>0.19</v>
      </c>
      <c r="H128" s="5">
        <v>1.82</v>
      </c>
    </row>
    <row r="129" spans="1:10" x14ac:dyDescent="0.3">
      <c r="B129">
        <v>45</v>
      </c>
      <c r="C129">
        <f t="shared" si="13"/>
        <v>0.78539816339744828</v>
      </c>
      <c r="D129" s="5">
        <v>2.81</v>
      </c>
      <c r="G129" s="7">
        <v>0.28999999999999998</v>
      </c>
      <c r="H129" s="5">
        <v>2.81</v>
      </c>
    </row>
    <row r="130" spans="1:10" x14ac:dyDescent="0.3">
      <c r="B130">
        <v>55</v>
      </c>
      <c r="C130">
        <f t="shared" si="13"/>
        <v>0.95993108859688125</v>
      </c>
      <c r="D130" s="5">
        <v>3.81</v>
      </c>
      <c r="G130" s="7">
        <v>0.41</v>
      </c>
      <c r="H130" s="5">
        <v>3.81</v>
      </c>
    </row>
    <row r="131" spans="1:10" x14ac:dyDescent="0.3">
      <c r="B131">
        <v>65</v>
      </c>
      <c r="C131">
        <f t="shared" si="13"/>
        <v>1.1344640137963142</v>
      </c>
      <c r="D131" s="5">
        <v>4.2300000000000004</v>
      </c>
      <c r="G131" s="7">
        <v>0.45</v>
      </c>
      <c r="H131" s="5">
        <v>4.2300000000000004</v>
      </c>
    </row>
    <row r="132" spans="1:10" x14ac:dyDescent="0.3">
      <c r="B132" s="1" t="s">
        <v>7</v>
      </c>
      <c r="C132" s="1"/>
      <c r="D132" s="8"/>
      <c r="H132" s="12"/>
    </row>
    <row r="133" spans="1:10" x14ac:dyDescent="0.3">
      <c r="B133" s="11" t="s">
        <v>8</v>
      </c>
      <c r="C133" s="11"/>
      <c r="D133" s="9"/>
      <c r="H133" s="12"/>
      <c r="I133" s="26"/>
    </row>
    <row r="134" spans="1:10" x14ac:dyDescent="0.3">
      <c r="B134" s="24" t="s">
        <v>1</v>
      </c>
      <c r="C134" s="4"/>
      <c r="D134" s="6"/>
      <c r="H134" s="12"/>
      <c r="I134" s="26"/>
    </row>
    <row r="135" spans="1:10" x14ac:dyDescent="0.3">
      <c r="B135" s="24"/>
      <c r="C135" s="4"/>
      <c r="D135" s="10" t="s">
        <v>16</v>
      </c>
      <c r="H135" s="5"/>
    </row>
    <row r="136" spans="1:10" x14ac:dyDescent="0.3">
      <c r="B136">
        <v>25</v>
      </c>
      <c r="C136">
        <f>RADIANS(B136)</f>
        <v>0.43633231299858238</v>
      </c>
      <c r="D136" s="5">
        <v>1.66</v>
      </c>
      <c r="G136" s="7">
        <v>0.16</v>
      </c>
      <c r="H136" s="5">
        <v>1.66</v>
      </c>
    </row>
    <row r="137" spans="1:10" x14ac:dyDescent="0.3">
      <c r="B137">
        <v>35</v>
      </c>
      <c r="C137">
        <f>RADIANS(B137)</f>
        <v>0.6108652381980153</v>
      </c>
      <c r="D137" s="5">
        <v>3.03</v>
      </c>
      <c r="G137" s="7">
        <v>0.33</v>
      </c>
      <c r="H137" s="5">
        <v>3.03</v>
      </c>
    </row>
    <row r="138" spans="1:10" x14ac:dyDescent="0.3">
      <c r="B138">
        <v>45</v>
      </c>
      <c r="C138">
        <f t="shared" ref="C138:C140" si="14">RADIANS(B138)</f>
        <v>0.78539816339744828</v>
      </c>
      <c r="D138" s="5">
        <v>4.6900000000000004</v>
      </c>
      <c r="G138" s="7">
        <v>0.51</v>
      </c>
      <c r="H138" s="5">
        <v>4.6900000000000004</v>
      </c>
    </row>
    <row r="139" spans="1:10" x14ac:dyDescent="0.3">
      <c r="B139">
        <v>55</v>
      </c>
      <c r="C139">
        <f t="shared" si="14"/>
        <v>0.95993108859688125</v>
      </c>
      <c r="D139" s="5">
        <v>6.29</v>
      </c>
      <c r="G139" s="7">
        <v>0.68</v>
      </c>
      <c r="H139" s="5">
        <v>6.29</v>
      </c>
    </row>
    <row r="140" spans="1:10" x14ac:dyDescent="0.3">
      <c r="B140">
        <v>65</v>
      </c>
      <c r="C140">
        <f t="shared" si="14"/>
        <v>1.1344640137963142</v>
      </c>
      <c r="D140" s="5">
        <v>6.8</v>
      </c>
      <c r="G140" s="7">
        <v>0.72</v>
      </c>
      <c r="H140" s="5">
        <v>6.8</v>
      </c>
    </row>
    <row r="141" spans="1:10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</sheetData>
  <mergeCells count="64">
    <mergeCell ref="P1:Z1"/>
    <mergeCell ref="B134:B135"/>
    <mergeCell ref="B78:B79"/>
    <mergeCell ref="D106:D107"/>
    <mergeCell ref="B88:B89"/>
    <mergeCell ref="B97:B98"/>
    <mergeCell ref="D97:D98"/>
    <mergeCell ref="B106:B107"/>
    <mergeCell ref="D88:D89"/>
    <mergeCell ref="D78:D79"/>
    <mergeCell ref="E50:E51"/>
    <mergeCell ref="B116:B117"/>
    <mergeCell ref="B125:B126"/>
    <mergeCell ref="F50:F51"/>
    <mergeCell ref="B69:B70"/>
    <mergeCell ref="D69:D70"/>
    <mergeCell ref="G50:G51"/>
    <mergeCell ref="H50:H51"/>
    <mergeCell ref="B60:B61"/>
    <mergeCell ref="D60:D61"/>
    <mergeCell ref="B41:B42"/>
    <mergeCell ref="D41:D42"/>
    <mergeCell ref="E41:E42"/>
    <mergeCell ref="F41:F42"/>
    <mergeCell ref="G41:G42"/>
    <mergeCell ref="H41:H42"/>
    <mergeCell ref="B50:B51"/>
    <mergeCell ref="D50:D51"/>
    <mergeCell ref="H32:H33"/>
    <mergeCell ref="B20:H20"/>
    <mergeCell ref="B21:H21"/>
    <mergeCell ref="B22:B23"/>
    <mergeCell ref="D22:D23"/>
    <mergeCell ref="E22:E23"/>
    <mergeCell ref="F22:F23"/>
    <mergeCell ref="G22:G23"/>
    <mergeCell ref="H22:H23"/>
    <mergeCell ref="B32:B33"/>
    <mergeCell ref="D32:D33"/>
    <mergeCell ref="E32:E33"/>
    <mergeCell ref="F32:F33"/>
    <mergeCell ref="G32:G33"/>
    <mergeCell ref="B11:H11"/>
    <mergeCell ref="B12:H12"/>
    <mergeCell ref="B13:B14"/>
    <mergeCell ref="D13:D14"/>
    <mergeCell ref="E13:E14"/>
    <mergeCell ref="F13:F14"/>
    <mergeCell ref="G13:G14"/>
    <mergeCell ref="H13:H14"/>
    <mergeCell ref="B2:H2"/>
    <mergeCell ref="B3:H3"/>
    <mergeCell ref="B4:B5"/>
    <mergeCell ref="D4:D5"/>
    <mergeCell ref="E4:E5"/>
    <mergeCell ref="F4:F5"/>
    <mergeCell ref="G4:G5"/>
    <mergeCell ref="H4:H5"/>
    <mergeCell ref="I115:I116"/>
    <mergeCell ref="I124:I125"/>
    <mergeCell ref="I133:I134"/>
    <mergeCell ref="I90:I91"/>
    <mergeCell ref="I99:I100"/>
    <mergeCell ref="I108:I10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328-1993-4A46-BDC6-8A674DA50983}">
  <dimension ref="A2:U26"/>
  <sheetViews>
    <sheetView tabSelected="1" topLeftCell="K1" workbookViewId="0">
      <selection activeCell="Q28" sqref="Q28"/>
    </sheetView>
  </sheetViews>
  <sheetFormatPr defaultRowHeight="14.4" x14ac:dyDescent="0.3"/>
  <cols>
    <col min="2" max="4" width="26.44140625" customWidth="1"/>
    <col min="5" max="5" width="20.109375" style="5" customWidth="1"/>
    <col min="6" max="6" width="22.109375" customWidth="1"/>
    <col min="7" max="7" width="27.21875" customWidth="1"/>
    <col min="8" max="9" width="22.109375" customWidth="1"/>
    <col min="10" max="10" width="14.5546875" customWidth="1"/>
    <col min="11" max="11" width="13.21875" customWidth="1"/>
    <col min="12" max="12" width="15.6640625" customWidth="1"/>
    <col min="13" max="13" width="21.21875" customWidth="1"/>
    <col min="14" max="14" width="27.21875" customWidth="1"/>
    <col min="15" max="15" width="20.6640625" customWidth="1"/>
    <col min="16" max="16" width="24.33203125" customWidth="1"/>
    <col min="17" max="17" width="28.6640625" customWidth="1"/>
    <col min="18" max="18" width="30.33203125" customWidth="1"/>
    <col min="19" max="19" width="32.88671875" customWidth="1"/>
    <col min="20" max="20" width="23.109375" customWidth="1"/>
    <col min="21" max="21" width="25.5546875" customWidth="1"/>
  </cols>
  <sheetData>
    <row r="2" spans="1:9" x14ac:dyDescent="0.3">
      <c r="B2" s="3" t="s">
        <v>12</v>
      </c>
      <c r="C2" s="1" t="s">
        <v>13</v>
      </c>
      <c r="D2" s="1" t="s">
        <v>2</v>
      </c>
      <c r="E2" s="15" t="s">
        <v>11</v>
      </c>
      <c r="F2" t="s">
        <v>21</v>
      </c>
    </row>
    <row r="3" spans="1:9" x14ac:dyDescent="0.3">
      <c r="A3">
        <f>RADIANS(45)</f>
        <v>0.78539816339744828</v>
      </c>
      <c r="B3">
        <v>2.31</v>
      </c>
      <c r="C3">
        <v>0.05</v>
      </c>
      <c r="D3">
        <v>0.59499999999999997</v>
      </c>
      <c r="E3" s="5">
        <f>SQRT(B3^2+9.81*C3*SIN(A3))</f>
        <v>2.3838909111307927</v>
      </c>
      <c r="F3" s="5">
        <f>(E3^2)*SIN(2*$A$3)</f>
        <v>5.6829358761720004</v>
      </c>
      <c r="G3" s="5"/>
      <c r="H3" s="5"/>
      <c r="I3" s="5"/>
    </row>
    <row r="4" spans="1:9" x14ac:dyDescent="0.3">
      <c r="B4">
        <v>2.95</v>
      </c>
      <c r="C4">
        <v>6.5000000000000002E-2</v>
      </c>
      <c r="D4">
        <v>1.2150000000000001</v>
      </c>
      <c r="E4" s="5">
        <f>SQRT(B4^2+9.81*C4*SIN(A3))</f>
        <v>3.0254564348249344</v>
      </c>
      <c r="F4" s="5">
        <f t="shared" ref="F4" si="0">(E4^2)*SIN(2*$A$3)</f>
        <v>9.1533866390236032</v>
      </c>
    </row>
    <row r="5" spans="1:9" x14ac:dyDescent="0.3">
      <c r="B5" s="2">
        <v>4.08</v>
      </c>
      <c r="C5" s="2">
        <v>7.4999999999999997E-2</v>
      </c>
      <c r="D5" s="2">
        <v>2.1</v>
      </c>
      <c r="E5" s="5">
        <f>SQRT(B5^2+9.81*C5*SIN(A3))</f>
        <v>4.1432660805526362</v>
      </c>
      <c r="F5" s="5">
        <f>(E5^2)*SIN(2*$A$3)</f>
        <v>17.166653814258005</v>
      </c>
    </row>
    <row r="6" spans="1:9" x14ac:dyDescent="0.3">
      <c r="E6"/>
    </row>
    <row r="7" spans="1:9" x14ac:dyDescent="0.3">
      <c r="E7"/>
    </row>
    <row r="8" spans="1:9" x14ac:dyDescent="0.3">
      <c r="E8"/>
    </row>
    <row r="9" spans="1:9" x14ac:dyDescent="0.3">
      <c r="E9"/>
    </row>
    <row r="10" spans="1:9" x14ac:dyDescent="0.3">
      <c r="E10"/>
    </row>
    <row r="11" spans="1:9" x14ac:dyDescent="0.3">
      <c r="E11"/>
    </row>
    <row r="12" spans="1:9" x14ac:dyDescent="0.3">
      <c r="E12"/>
    </row>
    <row r="13" spans="1:9" x14ac:dyDescent="0.3">
      <c r="E13"/>
    </row>
    <row r="14" spans="1:9" x14ac:dyDescent="0.3">
      <c r="E14"/>
    </row>
    <row r="15" spans="1:9" x14ac:dyDescent="0.3">
      <c r="B15" s="5"/>
      <c r="E15"/>
    </row>
    <row r="16" spans="1:9" x14ac:dyDescent="0.3">
      <c r="B16" s="5"/>
      <c r="E16"/>
    </row>
    <row r="18" spans="2:21" x14ac:dyDescent="0.3">
      <c r="B18" s="1" t="s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6"/>
    </row>
    <row r="19" spans="2:2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7"/>
      <c r="T19" s="17"/>
    </row>
    <row r="20" spans="2:21" x14ac:dyDescent="0.3">
      <c r="B20" s="24" t="s">
        <v>1</v>
      </c>
      <c r="C20" s="4"/>
      <c r="D20" s="4"/>
      <c r="E20" s="25" t="s">
        <v>2</v>
      </c>
      <c r="F20" s="18"/>
      <c r="G20" s="23" t="s">
        <v>4</v>
      </c>
      <c r="H20" s="6"/>
      <c r="I20" s="6"/>
      <c r="J20" s="24" t="s">
        <v>29</v>
      </c>
      <c r="K20" s="6"/>
      <c r="L20" s="6"/>
      <c r="M20" s="6"/>
      <c r="N20" s="6"/>
      <c r="O20" s="6"/>
      <c r="P20" s="23" t="s">
        <v>15</v>
      </c>
      <c r="Q20" s="6"/>
      <c r="R20" s="6"/>
      <c r="S20" s="6"/>
      <c r="T20" s="6"/>
    </row>
    <row r="21" spans="2:21" x14ac:dyDescent="0.3">
      <c r="B21" s="24"/>
      <c r="C21" s="4" t="s">
        <v>27</v>
      </c>
      <c r="D21" s="4" t="s">
        <v>36</v>
      </c>
      <c r="E21" s="25"/>
      <c r="F21" s="18" t="s">
        <v>35</v>
      </c>
      <c r="G21" s="23"/>
      <c r="H21" s="6" t="s">
        <v>30</v>
      </c>
      <c r="I21" s="6" t="s">
        <v>28</v>
      </c>
      <c r="J21" s="24"/>
      <c r="K21" s="6" t="s">
        <v>26</v>
      </c>
      <c r="L21" s="6" t="s">
        <v>37</v>
      </c>
      <c r="M21" s="6" t="s">
        <v>24</v>
      </c>
      <c r="N21" s="6" t="s">
        <v>32</v>
      </c>
      <c r="O21" s="6" t="s">
        <v>33</v>
      </c>
      <c r="P21" s="23"/>
      <c r="Q21" s="6" t="s">
        <v>22</v>
      </c>
      <c r="R21" s="10" t="s">
        <v>16</v>
      </c>
      <c r="S21" s="10" t="s">
        <v>23</v>
      </c>
      <c r="T21" s="21" t="s">
        <v>25</v>
      </c>
    </row>
    <row r="22" spans="2:21" x14ac:dyDescent="0.3">
      <c r="B22">
        <v>45</v>
      </c>
      <c r="C22">
        <f>RADIANS(B22)</f>
        <v>0.78539816339744828</v>
      </c>
      <c r="D22">
        <f>RADIANS(1)</f>
        <v>1.7453292519943295E-2</v>
      </c>
      <c r="E22" s="7">
        <v>0.59499999999999997</v>
      </c>
      <c r="F22" s="7">
        <v>1E-3</v>
      </c>
      <c r="G22" s="5">
        <v>2.31</v>
      </c>
      <c r="H22" s="5">
        <v>0.01</v>
      </c>
      <c r="I22" s="5">
        <f>2*G22*H22</f>
        <v>4.6200000000000005E-2</v>
      </c>
      <c r="J22">
        <v>2.38</v>
      </c>
      <c r="K22" s="5">
        <f>T22*SIN(C22)</f>
        <v>3.5355339059327376E-2</v>
      </c>
      <c r="L22" s="5">
        <f>K22*SQRT((0.001/T22)^2+(SIN(C22)/SIN(D22)^2))</f>
        <v>1.7035003478266653</v>
      </c>
      <c r="M22" s="5">
        <f>G22^2+9.81*T22*SIN(C22)</f>
        <v>5.6829358761720012</v>
      </c>
      <c r="N22" s="5">
        <f>I22+9.81*K22</f>
        <v>0.39303587617200159</v>
      </c>
      <c r="O22" s="5">
        <f>J22*0.5*N22/M22</f>
        <v>8.2301244081559283E-2</v>
      </c>
      <c r="P22" s="5">
        <v>5.68</v>
      </c>
      <c r="Q22" s="5">
        <f>P22*SQRT((2*O22/J22)^ 2+(SIN(2*D22)/SIN(2*C22)^2))</f>
        <v>1.1314853750142913</v>
      </c>
      <c r="R22" s="5">
        <v>0.5</v>
      </c>
      <c r="S22" s="5">
        <f>R22*SQRT((2*O22/J22)^2+(SIN(D22)/SIN(C22))^2)</f>
        <v>3.6716401966545201E-2</v>
      </c>
      <c r="T22">
        <v>0.05</v>
      </c>
    </row>
    <row r="23" spans="2:21" x14ac:dyDescent="0.3">
      <c r="B23">
        <v>45</v>
      </c>
      <c r="C23">
        <f t="shared" ref="C23:C24" si="1">RADIANS(B23)</f>
        <v>0.78539816339744828</v>
      </c>
      <c r="D23">
        <f t="shared" ref="D23:D24" si="2">RADIANS(1)</f>
        <v>1.7453292519943295E-2</v>
      </c>
      <c r="E23" s="7">
        <v>1.2150000000000001</v>
      </c>
      <c r="F23" s="7">
        <v>1E-3</v>
      </c>
      <c r="G23" s="5">
        <v>2.95</v>
      </c>
      <c r="H23" s="5">
        <v>0.01</v>
      </c>
      <c r="I23" s="5">
        <f>2*G23*H23</f>
        <v>5.9000000000000004E-2</v>
      </c>
      <c r="J23">
        <v>3.03</v>
      </c>
      <c r="K23" s="5">
        <f>T23*SIN(C23)</f>
        <v>4.5961940777125586E-2</v>
      </c>
      <c r="L23" s="5">
        <f>K23*SQRT((0.001/T23)^2+(SIN(C23)/SIN(D23)^2))</f>
        <v>2.2145503742807504</v>
      </c>
      <c r="M23" s="5">
        <f>G23^2+9.81*T23*SIN(C23)</f>
        <v>9.1533866390236032</v>
      </c>
      <c r="N23" s="5">
        <f t="shared" ref="N23:N24" si="3">I23+9.81*K23</f>
        <v>0.5098866390236021</v>
      </c>
      <c r="O23" s="5">
        <f t="shared" ref="O23:O24" si="4">J23*0.5*N23/M23</f>
        <v>8.4392617572544473E-2</v>
      </c>
      <c r="P23" s="5">
        <v>3.03</v>
      </c>
      <c r="Q23" s="5">
        <f>P23*SQRT((2*O23/J23)^2+(SIN(2*D23)/SIN(2*C23)^2))</f>
        <v>0.59067524485031031</v>
      </c>
      <c r="R23" s="5">
        <v>0.91</v>
      </c>
      <c r="S23" s="5">
        <f>R23*SQRT((2*O23/J23)^2+(SIN(D23)/SIN(C23))^2)</f>
        <v>5.544421999727208E-2</v>
      </c>
      <c r="T23">
        <v>6.5000000000000002E-2</v>
      </c>
    </row>
    <row r="24" spans="2:21" x14ac:dyDescent="0.3">
      <c r="B24">
        <v>45</v>
      </c>
      <c r="C24">
        <f t="shared" si="1"/>
        <v>0.78539816339744828</v>
      </c>
      <c r="D24">
        <f t="shared" si="2"/>
        <v>1.7453292519943295E-2</v>
      </c>
      <c r="E24" s="7">
        <v>2.1</v>
      </c>
      <c r="F24" s="7">
        <v>1E-3</v>
      </c>
      <c r="G24" s="5">
        <v>4.08</v>
      </c>
      <c r="H24" s="5">
        <v>0.01</v>
      </c>
      <c r="I24" s="5">
        <f t="shared" ref="I23:I24" si="5">2*G24*H24</f>
        <v>8.1600000000000006E-2</v>
      </c>
      <c r="J24">
        <v>4.1399999999999997</v>
      </c>
      <c r="K24" s="5">
        <f>T24*SIN(C24)</f>
        <v>5.3033008588991057E-2</v>
      </c>
      <c r="L24" s="5">
        <f>K24*SQRT((0.001/T24)^2+(SIN(C24)/SIN(D24)^2))</f>
        <v>2.5552503994427886</v>
      </c>
      <c r="M24" s="5">
        <f>G24^2+9.81*T24*SIN(C24)</f>
        <v>17.166653814258002</v>
      </c>
      <c r="N24" s="5">
        <f t="shared" si="3"/>
        <v>0.60185381425800233</v>
      </c>
      <c r="O24" s="5">
        <f t="shared" si="4"/>
        <v>7.2573106500191512E-2</v>
      </c>
      <c r="P24" s="5">
        <v>4.1399999999999997</v>
      </c>
      <c r="Q24" s="5">
        <f>P24*SQRT((2*O24/J24)^2+(SIN(2*D24)/SIN(2*C24)^2))</f>
        <v>0.7869122167246726</v>
      </c>
      <c r="R24" s="5">
        <v>1.4</v>
      </c>
      <c r="S24" s="5">
        <f>R24*SQRT((2*O24/J24)^2+(SIN(D24)/SIN(C24))^2)</f>
        <v>6.0026206755831077E-2</v>
      </c>
      <c r="T24">
        <v>7.4999999999999997E-2</v>
      </c>
    </row>
    <row r="25" spans="2:21" x14ac:dyDescent="0.3">
      <c r="E25" s="7"/>
      <c r="F25" s="7"/>
      <c r="G25" s="7"/>
      <c r="H25" s="7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">
      <c r="E26" s="7"/>
      <c r="F26" s="7"/>
      <c r="G26" s="7"/>
      <c r="H26" s="7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</row>
  </sheetData>
  <mergeCells count="5">
    <mergeCell ref="G20:G21"/>
    <mergeCell ref="J20:J21"/>
    <mergeCell ref="P20:P21"/>
    <mergeCell ref="B20:B21"/>
    <mergeCell ref="E20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D72C-8DDC-4E52-BAA8-74FC8069EF3E}">
  <dimension ref="B2:L28"/>
  <sheetViews>
    <sheetView topLeftCell="A4" workbookViewId="0">
      <selection activeCell="E10" sqref="E10"/>
    </sheetView>
  </sheetViews>
  <sheetFormatPr defaultRowHeight="14.4" x14ac:dyDescent="0.3"/>
  <cols>
    <col min="2" max="5" width="15.5546875" customWidth="1"/>
    <col min="6" max="6" width="23.21875" style="5" customWidth="1"/>
    <col min="7" max="8" width="15.5546875" customWidth="1"/>
    <col min="9" max="9" width="25.6640625" customWidth="1"/>
    <col min="10" max="10" width="29" customWidth="1"/>
    <col min="11" max="12" width="15.5546875" customWidth="1"/>
  </cols>
  <sheetData>
    <row r="2" spans="2:12" x14ac:dyDescent="0.3">
      <c r="B2" s="1" t="s">
        <v>0</v>
      </c>
      <c r="C2" s="1"/>
      <c r="D2" s="1"/>
      <c r="E2" s="1"/>
      <c r="F2" s="15"/>
      <c r="G2" s="1"/>
      <c r="H2" s="1"/>
      <c r="I2" s="1"/>
      <c r="J2" s="1"/>
      <c r="K2" s="1"/>
      <c r="L2" s="8"/>
    </row>
    <row r="3" spans="2:12" x14ac:dyDescent="0.3">
      <c r="B3" s="11" t="s">
        <v>41</v>
      </c>
      <c r="C3" s="11"/>
      <c r="D3" s="11"/>
      <c r="E3" s="11"/>
      <c r="F3" s="22"/>
      <c r="G3" s="11"/>
      <c r="H3" s="11"/>
      <c r="I3" s="11"/>
      <c r="J3" s="11"/>
      <c r="K3" s="11"/>
      <c r="L3" s="9"/>
    </row>
    <row r="4" spans="2:12" x14ac:dyDescent="0.3">
      <c r="B4" s="24" t="s">
        <v>1</v>
      </c>
      <c r="C4" s="4"/>
      <c r="D4" s="25" t="s">
        <v>2</v>
      </c>
      <c r="E4" s="18"/>
      <c r="F4" s="6"/>
      <c r="G4" s="25" t="s">
        <v>3</v>
      </c>
      <c r="H4" s="18"/>
      <c r="I4" s="18"/>
      <c r="J4" s="23" t="s">
        <v>4</v>
      </c>
      <c r="K4" s="24" t="s">
        <v>29</v>
      </c>
      <c r="L4" s="6"/>
    </row>
    <row r="5" spans="2:12" x14ac:dyDescent="0.3">
      <c r="B5" s="24"/>
      <c r="C5" s="4" t="s">
        <v>27</v>
      </c>
      <c r="D5" s="25"/>
      <c r="E5" s="18" t="s">
        <v>43</v>
      </c>
      <c r="F5" s="6" t="s">
        <v>42</v>
      </c>
      <c r="G5" s="25"/>
      <c r="H5" s="18" t="s">
        <v>44</v>
      </c>
      <c r="I5" s="18" t="s">
        <v>42</v>
      </c>
      <c r="J5" s="23"/>
      <c r="K5" s="24"/>
      <c r="L5" s="20" t="s">
        <v>25</v>
      </c>
    </row>
    <row r="6" spans="2:12" x14ac:dyDescent="0.3">
      <c r="B6">
        <v>25</v>
      </c>
      <c r="C6">
        <f>RADIANS(B6)</f>
        <v>0.43633231299858238</v>
      </c>
      <c r="D6" s="7">
        <v>0.48499999999999999</v>
      </c>
      <c r="E6" s="7">
        <f>(((K6)^2)*SIN(2*C6))/9.81</f>
        <v>0.43491958515753915</v>
      </c>
      <c r="F6" s="5">
        <f>ABS((D6-E6)/E6*100)</f>
        <v>11.514867702340977</v>
      </c>
      <c r="G6" s="7">
        <v>3.5000000000000003E-2</v>
      </c>
      <c r="H6" s="7">
        <f>((K6*SIN(C6))^2)/(2*9.81)</f>
        <v>5.0701583310138902E-2</v>
      </c>
      <c r="I6" s="5">
        <f>ABS((G6-H6)/H6*100)</f>
        <v>30.968625208591899</v>
      </c>
      <c r="J6" s="5">
        <v>2.3199999999999998</v>
      </c>
      <c r="K6">
        <v>2.36</v>
      </c>
      <c r="L6" s="19">
        <v>0.05</v>
      </c>
    </row>
    <row r="7" spans="2:12" x14ac:dyDescent="0.3">
      <c r="B7">
        <v>35</v>
      </c>
      <c r="C7">
        <f t="shared" ref="C7:C10" si="0">RADIANS(B7)</f>
        <v>0.6108652381980153</v>
      </c>
      <c r="D7" s="7">
        <v>0.56999999999999995</v>
      </c>
      <c r="E7" s="7">
        <f t="shared" ref="E7:E10" si="1">(((K7)^2)*SIN(2*C7))/9.81</f>
        <v>0.52899617719573688</v>
      </c>
      <c r="F7" s="5">
        <f t="shared" ref="F7:F10" si="2">ABS((D7-E7)/E7*100)</f>
        <v>7.7512512513093279</v>
      </c>
      <c r="G7" s="7">
        <v>3.9E-2</v>
      </c>
      <c r="H7" s="7">
        <f t="shared" ref="H7:H10" si="3">((K7*SIN(C7))^2)/(2*9.81)</f>
        <v>9.2601777739143576E-2</v>
      </c>
      <c r="I7" s="5">
        <f t="shared" ref="I7:I10" si="4">ABS((G7-H7)/H7*100)</f>
        <v>57.884177871982303</v>
      </c>
      <c r="J7" s="5">
        <v>2.29</v>
      </c>
      <c r="K7">
        <v>2.35</v>
      </c>
      <c r="L7" s="19"/>
    </row>
    <row r="8" spans="2:12" x14ac:dyDescent="0.3">
      <c r="B8">
        <v>45</v>
      </c>
      <c r="C8">
        <f t="shared" si="0"/>
        <v>0.78539816339744828</v>
      </c>
      <c r="D8" s="7">
        <v>0.59</v>
      </c>
      <c r="E8" s="7">
        <f t="shared" si="1"/>
        <v>0.57256880733944948</v>
      </c>
      <c r="F8" s="5">
        <f t="shared" si="2"/>
        <v>3.0443839128344869</v>
      </c>
      <c r="G8" s="7">
        <v>0.17</v>
      </c>
      <c r="H8" s="7">
        <f t="shared" si="3"/>
        <v>0.14314220183486237</v>
      </c>
      <c r="I8" s="5">
        <f t="shared" si="4"/>
        <v>18.763018746995694</v>
      </c>
      <c r="J8" s="5">
        <v>2.2999999999999998</v>
      </c>
      <c r="K8">
        <v>2.37</v>
      </c>
      <c r="L8" s="19"/>
    </row>
    <row r="9" spans="2:12" x14ac:dyDescent="0.3">
      <c r="B9">
        <v>55</v>
      </c>
      <c r="C9">
        <f t="shared" si="0"/>
        <v>0.95993108859688125</v>
      </c>
      <c r="D9" s="7">
        <v>0.495</v>
      </c>
      <c r="E9" s="7">
        <f t="shared" si="1"/>
        <v>0.53350785124660494</v>
      </c>
      <c r="F9" s="5">
        <f t="shared" si="2"/>
        <v>7.2178602726514214</v>
      </c>
      <c r="G9" s="7">
        <v>0.21</v>
      </c>
      <c r="H9" s="7">
        <f t="shared" si="3"/>
        <v>0.19048204358477688</v>
      </c>
      <c r="I9" s="5">
        <f t="shared" si="4"/>
        <v>10.246612251687834</v>
      </c>
      <c r="J9" s="5">
        <v>2.27</v>
      </c>
      <c r="K9">
        <v>2.36</v>
      </c>
      <c r="L9" s="19"/>
    </row>
    <row r="10" spans="2:12" x14ac:dyDescent="0.3">
      <c r="B10">
        <v>65</v>
      </c>
      <c r="C10">
        <f t="shared" si="0"/>
        <v>1.1344640137963142</v>
      </c>
      <c r="D10" s="7">
        <v>0.46</v>
      </c>
      <c r="E10" s="7">
        <f t="shared" si="1"/>
        <v>0.44604714205299839</v>
      </c>
      <c r="F10" s="5">
        <f t="shared" si="2"/>
        <v>3.128112845378074</v>
      </c>
      <c r="G10" s="7">
        <v>0.25</v>
      </c>
      <c r="H10" s="7">
        <f t="shared" si="3"/>
        <v>0.23913779575154134</v>
      </c>
      <c r="I10" s="5">
        <f t="shared" si="4"/>
        <v>4.5422365018971051</v>
      </c>
      <c r="J10" s="5">
        <v>2.2999999999999998</v>
      </c>
      <c r="K10">
        <v>2.39</v>
      </c>
      <c r="L10" s="19"/>
    </row>
    <row r="11" spans="2:12" x14ac:dyDescent="0.3">
      <c r="B11" s="1" t="s">
        <v>6</v>
      </c>
      <c r="C11" s="1"/>
      <c r="D11" s="1"/>
      <c r="E11" s="1"/>
      <c r="F11" s="15"/>
      <c r="G11" s="1"/>
      <c r="H11" s="1"/>
      <c r="I11" s="1"/>
      <c r="J11" s="1"/>
      <c r="K11" s="1"/>
      <c r="L11" s="8"/>
    </row>
    <row r="12" spans="2:12" x14ac:dyDescent="0.3">
      <c r="B12" s="11" t="s">
        <v>40</v>
      </c>
      <c r="C12" s="11"/>
      <c r="D12" s="11"/>
      <c r="E12" s="11"/>
      <c r="F12" s="22"/>
      <c r="G12" s="11"/>
      <c r="H12" s="11"/>
      <c r="I12" s="11"/>
      <c r="J12" s="11"/>
      <c r="K12" s="11"/>
      <c r="L12" s="9"/>
    </row>
    <row r="13" spans="2:12" x14ac:dyDescent="0.3">
      <c r="B13" s="24" t="s">
        <v>1</v>
      </c>
      <c r="C13" s="4"/>
      <c r="D13" s="25" t="s">
        <v>2</v>
      </c>
      <c r="E13" s="18"/>
      <c r="F13" s="6"/>
      <c r="G13" s="25" t="s">
        <v>3</v>
      </c>
      <c r="H13" s="18"/>
      <c r="I13" s="18"/>
      <c r="J13" s="23" t="s">
        <v>4</v>
      </c>
      <c r="K13" s="24" t="s">
        <v>29</v>
      </c>
      <c r="L13" s="6"/>
    </row>
    <row r="14" spans="2:12" x14ac:dyDescent="0.3">
      <c r="B14" s="24"/>
      <c r="C14" s="4" t="s">
        <v>27</v>
      </c>
      <c r="D14" s="25"/>
      <c r="E14" s="18" t="s">
        <v>43</v>
      </c>
      <c r="F14" s="6" t="s">
        <v>42</v>
      </c>
      <c r="G14" s="25"/>
      <c r="H14" s="18" t="s">
        <v>44</v>
      </c>
      <c r="I14" s="18" t="s">
        <v>42</v>
      </c>
      <c r="J14" s="23"/>
      <c r="K14" s="24"/>
      <c r="L14" s="20" t="s">
        <v>25</v>
      </c>
    </row>
    <row r="15" spans="2:12" x14ac:dyDescent="0.3">
      <c r="B15">
        <v>25</v>
      </c>
      <c r="C15">
        <f>RADIANS(B15)</f>
        <v>0.43633231299858238</v>
      </c>
      <c r="D15" s="7">
        <v>1.095</v>
      </c>
      <c r="E15" s="7">
        <f>(((K15)^2)*SIN(2*C15))/9.81</f>
        <v>0.88683895372659749</v>
      </c>
      <c r="F15" s="5">
        <f>ABS((D15-E15)/E15*100)</f>
        <v>23.472248867585961</v>
      </c>
      <c r="G15" s="7">
        <v>0.08</v>
      </c>
      <c r="H15" s="7">
        <f>((K15*SIN(C15))^2)/(2*9.81)</f>
        <v>0.1033849489182197</v>
      </c>
      <c r="I15" s="5">
        <f>ABS((G15-H15)/H15*100)</f>
        <v>22.619297260298332</v>
      </c>
      <c r="J15" s="5">
        <v>3.33</v>
      </c>
      <c r="K15">
        <v>3.37</v>
      </c>
      <c r="L15" s="19">
        <v>6.5000000000000002E-2</v>
      </c>
    </row>
    <row r="16" spans="2:12" x14ac:dyDescent="0.3">
      <c r="B16">
        <v>35</v>
      </c>
      <c r="C16">
        <f t="shared" ref="C16:C19" si="5">RADIANS(B16)</f>
        <v>0.6108652381980153</v>
      </c>
      <c r="D16" s="7">
        <v>1.22</v>
      </c>
      <c r="E16" s="7">
        <f t="shared" ref="E16:E19" si="6">(((K16)^2)*SIN(2*C16))/9.81</f>
        <v>1.0621975028168051</v>
      </c>
      <c r="F16" s="5">
        <f t="shared" ref="F16:F19" si="7">ABS((D16-E16)/E16*100)</f>
        <v>14.856229351389342</v>
      </c>
      <c r="G16" s="7">
        <v>0.19</v>
      </c>
      <c r="H16" s="7">
        <f t="shared" ref="H16:H19" si="8">((K16*SIN(C16))^2)/(2*9.81)</f>
        <v>0.18593967463496408</v>
      </c>
      <c r="I16" s="5">
        <f t="shared" ref="I16:I19" si="9">ABS((G16-H16)/H16*100)</f>
        <v>2.1836788587519766</v>
      </c>
      <c r="J16" s="5">
        <v>3.27</v>
      </c>
      <c r="K16">
        <v>3.33</v>
      </c>
      <c r="L16" s="19"/>
    </row>
    <row r="17" spans="2:12" x14ac:dyDescent="0.3">
      <c r="B17">
        <v>45</v>
      </c>
      <c r="C17">
        <f t="shared" si="5"/>
        <v>0.78539816339744828</v>
      </c>
      <c r="D17" s="7">
        <v>1.23</v>
      </c>
      <c r="E17" s="7">
        <f t="shared" si="6"/>
        <v>1.1439857288481141</v>
      </c>
      <c r="F17" s="5">
        <f t="shared" si="7"/>
        <v>7.5188237914903127</v>
      </c>
      <c r="G17" s="7">
        <v>0.28999999999999998</v>
      </c>
      <c r="H17" s="7">
        <f t="shared" si="8"/>
        <v>0.28599643221202847</v>
      </c>
      <c r="I17" s="5">
        <f t="shared" si="9"/>
        <v>1.3998663399420983</v>
      </c>
      <c r="J17" s="5">
        <v>3.28</v>
      </c>
      <c r="K17">
        <v>3.35</v>
      </c>
      <c r="L17" s="19"/>
    </row>
    <row r="18" spans="2:12" x14ac:dyDescent="0.3">
      <c r="B18">
        <v>55</v>
      </c>
      <c r="C18">
        <f t="shared" si="5"/>
        <v>0.95993108859688125</v>
      </c>
      <c r="D18" s="7">
        <v>1.17</v>
      </c>
      <c r="E18" s="7">
        <f t="shared" si="6"/>
        <v>1.0878690239555029</v>
      </c>
      <c r="F18" s="5">
        <f t="shared" si="7"/>
        <v>7.5497117976452683</v>
      </c>
      <c r="G18" s="7">
        <v>0.41</v>
      </c>
      <c r="H18" s="7">
        <f t="shared" si="8"/>
        <v>0.3884094945396353</v>
      </c>
      <c r="I18" s="5">
        <f t="shared" si="9"/>
        <v>5.5586966240243303</v>
      </c>
      <c r="J18" s="5">
        <v>3.29</v>
      </c>
      <c r="K18">
        <v>3.37</v>
      </c>
      <c r="L18" s="19"/>
    </row>
    <row r="19" spans="2:12" x14ac:dyDescent="0.3">
      <c r="B19">
        <v>65</v>
      </c>
      <c r="C19">
        <f t="shared" si="5"/>
        <v>1.1344640137963142</v>
      </c>
      <c r="D19" s="7">
        <v>0.78500000000000003</v>
      </c>
      <c r="E19" s="7">
        <f t="shared" si="6"/>
        <v>0.80462778250175959</v>
      </c>
      <c r="F19" s="5">
        <f t="shared" si="7"/>
        <v>2.4393617680876734</v>
      </c>
      <c r="G19" s="7">
        <v>0.45</v>
      </c>
      <c r="H19" s="7">
        <f t="shared" si="8"/>
        <v>0.43138246200232083</v>
      </c>
      <c r="I19" s="5">
        <f t="shared" si="9"/>
        <v>4.3157846314065074</v>
      </c>
      <c r="J19" s="5">
        <v>3.12</v>
      </c>
      <c r="K19">
        <v>3.21</v>
      </c>
      <c r="L19" s="19"/>
    </row>
    <row r="20" spans="2:12" x14ac:dyDescent="0.3">
      <c r="B20" s="1" t="s">
        <v>7</v>
      </c>
      <c r="C20" s="1"/>
      <c r="D20" s="1"/>
      <c r="E20" s="1"/>
      <c r="F20" s="15"/>
      <c r="G20" s="1"/>
      <c r="H20" s="1"/>
      <c r="I20" s="1"/>
      <c r="J20" s="1"/>
      <c r="K20" s="1"/>
      <c r="L20" s="8"/>
    </row>
    <row r="21" spans="2:12" x14ac:dyDescent="0.3">
      <c r="B21" s="11" t="s">
        <v>39</v>
      </c>
      <c r="C21" s="11"/>
      <c r="D21" s="11"/>
      <c r="E21" s="11"/>
      <c r="F21" s="22"/>
      <c r="G21" s="11"/>
      <c r="H21" s="11"/>
      <c r="I21" s="11"/>
      <c r="J21" s="11"/>
      <c r="K21" s="11"/>
      <c r="L21" s="9"/>
    </row>
    <row r="22" spans="2:12" x14ac:dyDescent="0.3">
      <c r="B22" s="24" t="s">
        <v>1</v>
      </c>
      <c r="C22" s="4"/>
      <c r="D22" s="25" t="s">
        <v>2</v>
      </c>
      <c r="E22" s="18"/>
      <c r="F22" s="6"/>
      <c r="G22" s="25" t="s">
        <v>3</v>
      </c>
      <c r="H22" s="18"/>
      <c r="I22" s="18"/>
      <c r="J22" s="23" t="s">
        <v>4</v>
      </c>
      <c r="K22" s="24" t="s">
        <v>29</v>
      </c>
      <c r="L22" s="6"/>
    </row>
    <row r="23" spans="2:12" x14ac:dyDescent="0.3">
      <c r="B23" s="24"/>
      <c r="C23" s="4" t="s">
        <v>27</v>
      </c>
      <c r="D23" s="25"/>
      <c r="E23" s="18" t="s">
        <v>43</v>
      </c>
      <c r="F23" s="6" t="s">
        <v>42</v>
      </c>
      <c r="G23" s="25"/>
      <c r="H23" s="18" t="s">
        <v>44</v>
      </c>
      <c r="I23" s="18" t="s">
        <v>42</v>
      </c>
      <c r="J23" s="23"/>
      <c r="K23" s="24"/>
      <c r="L23" s="20" t="s">
        <v>25</v>
      </c>
    </row>
    <row r="24" spans="2:12" x14ac:dyDescent="0.3">
      <c r="B24">
        <v>25</v>
      </c>
      <c r="C24">
        <f>RADIANS(B24)</f>
        <v>0.43633231299858238</v>
      </c>
      <c r="D24" s="7">
        <v>1.6850000000000001</v>
      </c>
      <c r="E24" s="7">
        <f>(((K24)^2)*SIN(2*C24))/9.81</f>
        <v>1.4505726992683428</v>
      </c>
      <c r="F24" s="5">
        <f>ABS((D24-E24)/E24*100)</f>
        <v>16.161017014169683</v>
      </c>
      <c r="G24" s="7">
        <v>0.16</v>
      </c>
      <c r="H24" s="7">
        <f>((K24*SIN(C24))^2)/(2*9.81)</f>
        <v>0.16910328959484899</v>
      </c>
      <c r="I24" s="5">
        <f>ABS((G24-H24)/H24*100)</f>
        <v>5.3832717368534757</v>
      </c>
      <c r="J24" s="5">
        <v>4.2699999999999996</v>
      </c>
      <c r="K24">
        <v>4.3099999999999996</v>
      </c>
      <c r="L24" s="19">
        <v>7.4999999999999997E-2</v>
      </c>
    </row>
    <row r="25" spans="2:12" x14ac:dyDescent="0.3">
      <c r="B25">
        <v>35</v>
      </c>
      <c r="C25">
        <f>RADIANS(B25)</f>
        <v>0.6108652381980153</v>
      </c>
      <c r="D25" s="7">
        <v>1.89</v>
      </c>
      <c r="E25" s="7">
        <f t="shared" ref="E25:E28" si="10">(((K25)^2)*SIN(2*C25))/9.81</f>
        <v>1.762915082793673</v>
      </c>
      <c r="F25" s="5">
        <f t="shared" ref="F25:F28" si="11">ABS((D25-E25)/E25*100)</f>
        <v>7.208794027953787</v>
      </c>
      <c r="G25" s="7">
        <v>0.33</v>
      </c>
      <c r="H25" s="7">
        <f t="shared" ref="H25:H28" si="12">((K25*SIN(C25))^2)/(2*9.81)</f>
        <v>0.30860160754893112</v>
      </c>
      <c r="I25" s="5">
        <f t="shared" ref="I25:I28" si="13">ABS((G25-H25)/H25*100)</f>
        <v>6.9339860608717068</v>
      </c>
      <c r="J25" s="5">
        <v>4.24</v>
      </c>
      <c r="K25">
        <v>4.29</v>
      </c>
      <c r="L25" s="19"/>
    </row>
    <row r="26" spans="2:12" x14ac:dyDescent="0.3">
      <c r="B26">
        <v>45</v>
      </c>
      <c r="C26">
        <f t="shared" ref="C26:C28" si="14">RADIANS(B26)</f>
        <v>0.78539816339744828</v>
      </c>
      <c r="D26" s="7">
        <v>2.105</v>
      </c>
      <c r="E26" s="7">
        <f t="shared" si="10"/>
        <v>1.9112028542303769</v>
      </c>
      <c r="F26" s="5">
        <f t="shared" si="11"/>
        <v>10.140061550277627</v>
      </c>
      <c r="G26" s="7">
        <v>0.51</v>
      </c>
      <c r="H26" s="7">
        <f t="shared" si="12"/>
        <v>0.47780071355759413</v>
      </c>
      <c r="I26" s="5">
        <f t="shared" si="13"/>
        <v>6.7390620249721698</v>
      </c>
      <c r="J26" s="5">
        <v>4.2699999999999996</v>
      </c>
      <c r="K26">
        <v>4.33</v>
      </c>
      <c r="L26" s="19"/>
    </row>
    <row r="27" spans="2:12" x14ac:dyDescent="0.3">
      <c r="B27">
        <v>55</v>
      </c>
      <c r="C27">
        <f t="shared" si="14"/>
        <v>0.95993108859688125</v>
      </c>
      <c r="D27" s="7">
        <v>1.9450000000000001</v>
      </c>
      <c r="E27" s="7">
        <f t="shared" si="10"/>
        <v>1.7959432189452513</v>
      </c>
      <c r="F27" s="5">
        <f t="shared" si="11"/>
        <v>8.2996377325497548</v>
      </c>
      <c r="G27" s="7">
        <v>0.68</v>
      </c>
      <c r="H27" s="7">
        <f t="shared" si="12"/>
        <v>0.64121818208966952</v>
      </c>
      <c r="I27" s="5">
        <f t="shared" si="13"/>
        <v>6.0481469480394718</v>
      </c>
      <c r="J27" s="5">
        <v>4.26</v>
      </c>
      <c r="K27">
        <v>4.33</v>
      </c>
      <c r="L27" s="19"/>
    </row>
    <row r="28" spans="2:12" x14ac:dyDescent="0.3">
      <c r="B28">
        <v>65</v>
      </c>
      <c r="C28">
        <f t="shared" si="14"/>
        <v>1.1344640137963142</v>
      </c>
      <c r="D28" s="7">
        <v>1.415</v>
      </c>
      <c r="E28" s="7">
        <f t="shared" si="10"/>
        <v>1.2935218752111681</v>
      </c>
      <c r="F28" s="5">
        <f t="shared" si="11"/>
        <v>9.3912694571941842</v>
      </c>
      <c r="G28" s="7">
        <v>0.72</v>
      </c>
      <c r="H28" s="7">
        <f t="shared" si="12"/>
        <v>0.69349165330521301</v>
      </c>
      <c r="I28" s="5">
        <f t="shared" si="13"/>
        <v>3.8224463940477107</v>
      </c>
      <c r="J28" s="5">
        <v>3.99</v>
      </c>
      <c r="K28">
        <v>4.07</v>
      </c>
      <c r="L28" s="19"/>
    </row>
  </sheetData>
  <mergeCells count="15">
    <mergeCell ref="B22:B23"/>
    <mergeCell ref="D22:D23"/>
    <mergeCell ref="G22:G23"/>
    <mergeCell ref="J22:J23"/>
    <mergeCell ref="K22:K23"/>
    <mergeCell ref="B13:B14"/>
    <mergeCell ref="D13:D14"/>
    <mergeCell ref="G13:G14"/>
    <mergeCell ref="J13:J14"/>
    <mergeCell ref="K13:K14"/>
    <mergeCell ref="B4:B5"/>
    <mergeCell ref="D4:D5"/>
    <mergeCell ref="G4:G5"/>
    <mergeCell ref="J4:J5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36A2-1DF8-4B7A-BE12-ED98AAA54C75}">
  <dimension ref="A2:D8"/>
  <sheetViews>
    <sheetView workbookViewId="0">
      <selection activeCell="F21" sqref="F21"/>
    </sheetView>
  </sheetViews>
  <sheetFormatPr defaultRowHeight="14.4" x14ac:dyDescent="0.3"/>
  <cols>
    <col min="2" max="2" width="13.44140625" customWidth="1"/>
    <col min="3" max="3" width="13.109375" customWidth="1"/>
    <col min="4" max="4" width="17.21875" customWidth="1"/>
  </cols>
  <sheetData>
    <row r="2" spans="1:4" x14ac:dyDescent="0.3">
      <c r="B2" t="s">
        <v>17</v>
      </c>
      <c r="C2" t="s">
        <v>18</v>
      </c>
      <c r="D2" t="s">
        <v>19</v>
      </c>
    </row>
    <row r="3" spans="1:4" x14ac:dyDescent="0.3">
      <c r="A3">
        <v>1</v>
      </c>
      <c r="B3">
        <v>8.0132400000000006E-2</v>
      </c>
      <c r="C3">
        <f>1/B3</f>
        <v>12.479346681242543</v>
      </c>
      <c r="D3">
        <f>(C3-9.81)/9.81*100</f>
        <v>27.210465659964754</v>
      </c>
    </row>
    <row r="4" spans="1:4" x14ac:dyDescent="0.3">
      <c r="A4">
        <v>2</v>
      </c>
      <c r="B4">
        <v>0.11568199999999999</v>
      </c>
      <c r="C4">
        <f t="shared" ref="C4:C8" si="0">1/B4</f>
        <v>8.644387199391435</v>
      </c>
      <c r="D4">
        <f t="shared" ref="D4:D8" si="1">(C4-9.81)/9.81*100</f>
        <v>-11.881883798252451</v>
      </c>
    </row>
    <row r="5" spans="1:4" x14ac:dyDescent="0.3">
      <c r="A5">
        <v>3</v>
      </c>
      <c r="B5">
        <v>0.102927</v>
      </c>
      <c r="C5">
        <f t="shared" si="0"/>
        <v>9.7156236944630656</v>
      </c>
      <c r="D5">
        <f t="shared" si="1"/>
        <v>-0.96204185052940738</v>
      </c>
    </row>
    <row r="6" spans="1:4" x14ac:dyDescent="0.3">
      <c r="A6">
        <v>1</v>
      </c>
      <c r="B6">
        <v>0.129464</v>
      </c>
      <c r="C6">
        <f t="shared" si="0"/>
        <v>7.7241549774454681</v>
      </c>
      <c r="D6">
        <f t="shared" si="1"/>
        <v>-21.262436519414194</v>
      </c>
    </row>
    <row r="7" spans="1:4" x14ac:dyDescent="0.3">
      <c r="A7">
        <v>2</v>
      </c>
      <c r="B7">
        <v>0.114019</v>
      </c>
      <c r="C7">
        <f t="shared" si="0"/>
        <v>8.7704680798814234</v>
      </c>
      <c r="D7">
        <f t="shared" si="1"/>
        <v>-10.596655658701092</v>
      </c>
    </row>
    <row r="8" spans="1:4" x14ac:dyDescent="0.3">
      <c r="A8">
        <v>3</v>
      </c>
      <c r="B8">
        <v>0.109029</v>
      </c>
      <c r="C8">
        <f t="shared" si="0"/>
        <v>9.1718717038586064</v>
      </c>
      <c r="D8">
        <f t="shared" si="1"/>
        <v>-6.5048755977716004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A </vt:lpstr>
      <vt:lpstr>Sheet2</vt:lpstr>
      <vt:lpstr>Part A (1)</vt:lpstr>
      <vt:lpstr>Part B</vt:lpstr>
      <vt:lpstr>Sheet1</vt:lpstr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2023-12-22T11:29:31Z</dcterms:modified>
</cp:coreProperties>
</file>