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vsd" ContentType="application/vnd.visi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filterPrivacy="1" defaultThemeVersion="124226"/>
  <xr:revisionPtr revIDLastSave="0" documentId="13_ncr:1_{292DE1B4-4381-443C-A116-98E26484F07F}" xr6:coauthVersionLast="47" xr6:coauthVersionMax="47" xr10:uidLastSave="{00000000-0000-0000-0000-000000000000}"/>
  <bookViews>
    <workbookView xWindow="-120" yWindow="-120" windowWidth="29040" windowHeight="15840" tabRatio="722" activeTab="2" xr2:uid="{00000000-000D-0000-FFFF-FFFF00000000}"/>
  </bookViews>
  <sheets>
    <sheet name="перечень" sheetId="1" r:id="rId1"/>
    <sheet name="Перечень " sheetId="22" r:id="rId2"/>
    <sheet name="Схема укладки на паллет" sheetId="21" r:id="rId3"/>
  </sheets>
  <definedNames>
    <definedName name="_xlnm._FilterDatabase" localSheetId="1" hidden="1">'Перечень '!$A$1:$Y$281</definedName>
    <definedName name="_xlnm._FilterDatabase" localSheetId="2" hidden="1">'Схема укладки на паллет'!$I$47:$I$112</definedName>
    <definedName name="_xlnm.Print_Area" localSheetId="2">'Схема укладки на паллет'!$A$1:$K$17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S33" i="1" l="1"/>
  <c r="L28" i="1"/>
  <c r="L29" i="1"/>
  <c r="L30" i="1"/>
  <c r="L31" i="1"/>
  <c r="L32" i="1"/>
  <c r="L33" i="1"/>
  <c r="J28" i="1"/>
  <c r="J29" i="1"/>
  <c r="J30" i="1"/>
  <c r="J31" i="1"/>
  <c r="J32" i="1"/>
  <c r="J33" i="1"/>
  <c r="L26" i="1"/>
  <c r="L27" i="1"/>
  <c r="J26" i="1"/>
  <c r="J27" i="1"/>
  <c r="L24" i="1"/>
  <c r="L25" i="1"/>
  <c r="J24" i="1"/>
  <c r="J25" i="1"/>
  <c r="L22" i="1"/>
  <c r="L23" i="1"/>
  <c r="J22" i="1"/>
  <c r="J23" i="1"/>
  <c r="L20" i="1"/>
  <c r="L21" i="1"/>
  <c r="J20" i="1"/>
  <c r="J21" i="1"/>
  <c r="L18" i="1"/>
  <c r="L19" i="1"/>
  <c r="J18" i="1"/>
  <c r="J19" i="1"/>
  <c r="L16" i="1"/>
  <c r="L17" i="1"/>
  <c r="J16" i="1"/>
  <c r="J17" i="1"/>
  <c r="L14" i="1"/>
  <c r="L15" i="1"/>
  <c r="J14" i="1"/>
  <c r="J15" i="1"/>
  <c r="L12" i="1"/>
  <c r="L13" i="1"/>
  <c r="J12" i="1"/>
  <c r="J13" i="1"/>
  <c r="L10" i="1"/>
  <c r="L11" i="1"/>
  <c r="J10" i="1"/>
  <c r="J11" i="1"/>
  <c r="L8" i="1"/>
  <c r="L9" i="1"/>
  <c r="J8" i="1"/>
  <c r="J9" i="1"/>
  <c r="J6" i="1"/>
  <c r="J7" i="1"/>
  <c r="L6" i="1"/>
  <c r="L7" i="1"/>
  <c r="L5" i="1"/>
  <c r="J5" i="1"/>
  <c r="K4" i="1"/>
  <c r="L4" i="1"/>
  <c r="J4" i="1"/>
  <c r="L3" i="1"/>
  <c r="J3" i="1"/>
  <c r="L2" i="1"/>
  <c r="J2" i="1"/>
  <c r="L3" i="22"/>
  <c r="L4" i="22"/>
  <c r="L5" i="22"/>
  <c r="O5" i="22" s="1"/>
  <c r="L6" i="22"/>
  <c r="L7" i="22"/>
  <c r="L8" i="22"/>
  <c r="L9" i="22"/>
  <c r="L10" i="22"/>
  <c r="L11" i="22"/>
  <c r="L12" i="22"/>
  <c r="L13" i="22"/>
  <c r="M13" i="22" s="1"/>
  <c r="N13" i="22" s="1"/>
  <c r="L14" i="22"/>
  <c r="L15" i="22"/>
  <c r="L16" i="22"/>
  <c r="L17" i="22"/>
  <c r="M17" i="22" s="1"/>
  <c r="N17" i="22" s="1"/>
  <c r="L18" i="22"/>
  <c r="L19" i="22"/>
  <c r="L20" i="22"/>
  <c r="L21" i="22"/>
  <c r="M21" i="22" s="1"/>
  <c r="N21" i="22" s="1"/>
  <c r="L22" i="22"/>
  <c r="L23" i="22"/>
  <c r="L24" i="22"/>
  <c r="L25" i="22"/>
  <c r="L26" i="22"/>
  <c r="L27" i="22"/>
  <c r="L28" i="22"/>
  <c r="L29" i="22"/>
  <c r="L30" i="22"/>
  <c r="L31" i="22"/>
  <c r="L32" i="22"/>
  <c r="L33" i="22"/>
  <c r="M33" i="22" s="1"/>
  <c r="N33" i="22" s="1"/>
  <c r="L34" i="22"/>
  <c r="L35" i="22"/>
  <c r="L36" i="22"/>
  <c r="L37" i="22"/>
  <c r="M37" i="22" s="1"/>
  <c r="N37" i="22" s="1"/>
  <c r="L38" i="22"/>
  <c r="L39" i="22"/>
  <c r="L40" i="22"/>
  <c r="L41" i="22"/>
  <c r="L42" i="22"/>
  <c r="L43" i="22"/>
  <c r="L44" i="22"/>
  <c r="L45" i="22"/>
  <c r="L46" i="22"/>
  <c r="L47" i="22"/>
  <c r="L48" i="22"/>
  <c r="L49" i="22"/>
  <c r="O49" i="22" s="1"/>
  <c r="L50" i="22"/>
  <c r="L51" i="22"/>
  <c r="L52" i="22"/>
  <c r="L53" i="22"/>
  <c r="M53" i="22" s="1"/>
  <c r="N53" i="22" s="1"/>
  <c r="L54" i="22"/>
  <c r="L55" i="22"/>
  <c r="L56" i="22"/>
  <c r="L57" i="22"/>
  <c r="M57" i="22" s="1"/>
  <c r="N57" i="22" s="1"/>
  <c r="L58" i="22"/>
  <c r="L59" i="22"/>
  <c r="L60" i="22"/>
  <c r="L61" i="22"/>
  <c r="O61" i="22" s="1"/>
  <c r="L62" i="22"/>
  <c r="L63" i="22"/>
  <c r="L64" i="22"/>
  <c r="L65" i="22"/>
  <c r="O65" i="22" s="1"/>
  <c r="L66" i="22"/>
  <c r="L67" i="22"/>
  <c r="L68" i="22"/>
  <c r="L69" i="22"/>
  <c r="O69" i="22" s="1"/>
  <c r="L70" i="22"/>
  <c r="L71" i="22"/>
  <c r="L72" i="22"/>
  <c r="L73" i="22"/>
  <c r="O73" i="22" s="1"/>
  <c r="L74" i="22"/>
  <c r="L75" i="22"/>
  <c r="L76" i="22"/>
  <c r="L77" i="22"/>
  <c r="M77" i="22" s="1"/>
  <c r="N77" i="22" s="1"/>
  <c r="L78" i="22"/>
  <c r="L79" i="22"/>
  <c r="L80" i="22"/>
  <c r="L81" i="22"/>
  <c r="O81" i="22" s="1"/>
  <c r="L82" i="22"/>
  <c r="L83" i="22"/>
  <c r="L84" i="22"/>
  <c r="L85" i="22"/>
  <c r="O85" i="22" s="1"/>
  <c r="L86" i="22"/>
  <c r="L87" i="22"/>
  <c r="L88" i="22"/>
  <c r="L89" i="22"/>
  <c r="M89" i="22" s="1"/>
  <c r="N89" i="22" s="1"/>
  <c r="L90" i="22"/>
  <c r="L91" i="22"/>
  <c r="L92" i="22"/>
  <c r="L93" i="22"/>
  <c r="O93" i="22" s="1"/>
  <c r="L94" i="22"/>
  <c r="L95" i="22"/>
  <c r="L96" i="22"/>
  <c r="L97" i="22"/>
  <c r="L98" i="22"/>
  <c r="M98" i="22" s="1"/>
  <c r="N98" i="22" s="1"/>
  <c r="L99" i="22"/>
  <c r="L100" i="22"/>
  <c r="L101" i="22"/>
  <c r="L102" i="22"/>
  <c r="M102" i="22" s="1"/>
  <c r="N102" i="22" s="1"/>
  <c r="L103" i="22"/>
  <c r="L104" i="22"/>
  <c r="L105" i="22"/>
  <c r="L106" i="22"/>
  <c r="O106" i="22" s="1"/>
  <c r="L107" i="22"/>
  <c r="L108" i="22"/>
  <c r="L109" i="22"/>
  <c r="L110" i="22"/>
  <c r="M110" i="22" s="1"/>
  <c r="P110" i="22" s="1"/>
  <c r="L111" i="22"/>
  <c r="L112" i="22"/>
  <c r="L113" i="22"/>
  <c r="L114" i="22"/>
  <c r="M114" i="22" s="1"/>
  <c r="N114" i="22" s="1"/>
  <c r="L115" i="22"/>
  <c r="L116" i="22"/>
  <c r="L117" i="22"/>
  <c r="L118" i="22"/>
  <c r="M118" i="22" s="1"/>
  <c r="N118" i="22" s="1"/>
  <c r="L119" i="22"/>
  <c r="L120" i="22"/>
  <c r="L121" i="22"/>
  <c r="L122" i="22"/>
  <c r="M122" i="22" s="1"/>
  <c r="N122" i="22" s="1"/>
  <c r="L123" i="22"/>
  <c r="L124" i="22"/>
  <c r="L125" i="22"/>
  <c r="L126" i="22"/>
  <c r="O126" i="22" s="1"/>
  <c r="L127" i="22"/>
  <c r="L128" i="22"/>
  <c r="L129" i="22"/>
  <c r="L130" i="22"/>
  <c r="M130" i="22" s="1"/>
  <c r="N130" i="22" s="1"/>
  <c r="L131" i="22"/>
  <c r="L132" i="22"/>
  <c r="L133" i="22"/>
  <c r="L134" i="22"/>
  <c r="L135" i="22"/>
  <c r="L136" i="22"/>
  <c r="L137" i="22"/>
  <c r="L138" i="22"/>
  <c r="M138" i="22" s="1"/>
  <c r="N138" i="22" s="1"/>
  <c r="L139" i="22"/>
  <c r="L140" i="22"/>
  <c r="L141" i="22"/>
  <c r="L142" i="22"/>
  <c r="L143" i="22"/>
  <c r="L144" i="22"/>
  <c r="L145" i="22"/>
  <c r="L146" i="22"/>
  <c r="M146" i="22" s="1"/>
  <c r="N146" i="22" s="1"/>
  <c r="L147" i="22"/>
  <c r="L148" i="22"/>
  <c r="L149" i="22"/>
  <c r="L150" i="22"/>
  <c r="M150" i="22" s="1"/>
  <c r="N150" i="22" s="1"/>
  <c r="L151" i="22"/>
  <c r="L152" i="22"/>
  <c r="L153" i="22"/>
  <c r="L154" i="22"/>
  <c r="L155" i="22"/>
  <c r="L156" i="22"/>
  <c r="L157" i="22"/>
  <c r="L158" i="22"/>
  <c r="M158" i="22" s="1"/>
  <c r="N158" i="22" s="1"/>
  <c r="L159" i="22"/>
  <c r="L160" i="22"/>
  <c r="L161" i="22"/>
  <c r="L162" i="22"/>
  <c r="M162" i="22" s="1"/>
  <c r="N162" i="22" s="1"/>
  <c r="L163" i="22"/>
  <c r="L164" i="22"/>
  <c r="L165" i="22"/>
  <c r="L166" i="22"/>
  <c r="M166" i="22" s="1"/>
  <c r="N166" i="22" s="1"/>
  <c r="L167" i="22"/>
  <c r="L168" i="22"/>
  <c r="L169" i="22"/>
  <c r="L170" i="22"/>
  <c r="M170" i="22" s="1"/>
  <c r="N170" i="22" s="1"/>
  <c r="L171" i="22"/>
  <c r="L172" i="22"/>
  <c r="L173" i="22"/>
  <c r="L174" i="22"/>
  <c r="M174" i="22" s="1"/>
  <c r="N174" i="22" s="1"/>
  <c r="L175" i="22"/>
  <c r="L176" i="22"/>
  <c r="L177" i="22"/>
  <c r="L178" i="22"/>
  <c r="M178" i="22" s="1"/>
  <c r="N178" i="22" s="1"/>
  <c r="L179" i="22"/>
  <c r="L180" i="22"/>
  <c r="L181" i="22"/>
  <c r="L182" i="22"/>
  <c r="M182" i="22" s="1"/>
  <c r="N182" i="22" s="1"/>
  <c r="L183" i="22"/>
  <c r="L184" i="22"/>
  <c r="L185" i="22"/>
  <c r="O185" i="22" s="1"/>
  <c r="L186" i="22"/>
  <c r="M186" i="22" s="1"/>
  <c r="L187" i="22"/>
  <c r="L188" i="22"/>
  <c r="L189" i="22"/>
  <c r="O189" i="22" s="1"/>
  <c r="L190" i="22"/>
  <c r="O190" i="22" s="1"/>
  <c r="L191" i="22"/>
  <c r="L192" i="22"/>
  <c r="L193" i="22"/>
  <c r="O193" i="22" s="1"/>
  <c r="L194" i="22"/>
  <c r="O194" i="22" s="1"/>
  <c r="L195" i="22"/>
  <c r="L196" i="22"/>
  <c r="L197" i="22"/>
  <c r="O197" i="22" s="1"/>
  <c r="L198" i="22"/>
  <c r="O198" i="22" s="1"/>
  <c r="L199" i="22"/>
  <c r="L200" i="22"/>
  <c r="L201" i="22"/>
  <c r="O201" i="22" s="1"/>
  <c r="L202" i="22"/>
  <c r="O202" i="22" s="1"/>
  <c r="L203" i="22"/>
  <c r="L204" i="22"/>
  <c r="L205" i="22"/>
  <c r="O205" i="22" s="1"/>
  <c r="L206" i="22"/>
  <c r="O206" i="22" s="1"/>
  <c r="L207" i="22"/>
  <c r="L208" i="22"/>
  <c r="L209" i="22"/>
  <c r="O209" i="22" s="1"/>
  <c r="L210" i="22"/>
  <c r="M210" i="22" s="1"/>
  <c r="N210" i="22" s="1"/>
  <c r="L211" i="22"/>
  <c r="L212" i="22"/>
  <c r="L213" i="22"/>
  <c r="O213" i="22" s="1"/>
  <c r="L214" i="22"/>
  <c r="O214" i="22" s="1"/>
  <c r="L215" i="22"/>
  <c r="L216" i="22"/>
  <c r="L217" i="22"/>
  <c r="L218" i="22"/>
  <c r="L219" i="22"/>
  <c r="L220" i="22"/>
  <c r="L221" i="22"/>
  <c r="L222" i="22"/>
  <c r="O222" i="22" s="1"/>
  <c r="L223" i="22"/>
  <c r="L224" i="22"/>
  <c r="L225" i="22"/>
  <c r="L226" i="22"/>
  <c r="L227" i="22"/>
  <c r="L228" i="22"/>
  <c r="L229" i="22"/>
  <c r="L230" i="22"/>
  <c r="O230" i="22" s="1"/>
  <c r="L231" i="22"/>
  <c r="L232" i="22"/>
  <c r="L233" i="22"/>
  <c r="M233" i="22" s="1"/>
  <c r="L234" i="22"/>
  <c r="O234" i="22" s="1"/>
  <c r="L235" i="22"/>
  <c r="L236" i="22"/>
  <c r="L237" i="22"/>
  <c r="O237" i="22" s="1"/>
  <c r="L238" i="22"/>
  <c r="O238" i="22" s="1"/>
  <c r="L239" i="22"/>
  <c r="L240" i="22"/>
  <c r="L241" i="22"/>
  <c r="L242" i="22"/>
  <c r="O242" i="22" s="1"/>
  <c r="L243" i="22"/>
  <c r="L244" i="22"/>
  <c r="L245" i="22"/>
  <c r="L246" i="22"/>
  <c r="M246" i="22" s="1"/>
  <c r="N246" i="22" s="1"/>
  <c r="L247" i="22"/>
  <c r="L248" i="22"/>
  <c r="L249" i="22"/>
  <c r="L250" i="22"/>
  <c r="M250" i="22" s="1"/>
  <c r="N250" i="22" s="1"/>
  <c r="L251" i="22"/>
  <c r="L252" i="22"/>
  <c r="L253" i="22"/>
  <c r="L254" i="22"/>
  <c r="M254" i="22" s="1"/>
  <c r="N254" i="22" s="1"/>
  <c r="L255" i="22"/>
  <c r="L256" i="22"/>
  <c r="L257" i="22"/>
  <c r="L258" i="22"/>
  <c r="M258" i="22" s="1"/>
  <c r="N258" i="22" s="1"/>
  <c r="L259" i="22"/>
  <c r="L260" i="22"/>
  <c r="L261" i="22"/>
  <c r="O261" i="22" s="1"/>
  <c r="L262" i="22"/>
  <c r="O262" i="22" s="1"/>
  <c r="L263" i="22"/>
  <c r="L264" i="22"/>
  <c r="L265" i="22"/>
  <c r="O265" i="22" s="1"/>
  <c r="L266" i="22"/>
  <c r="M266" i="22" s="1"/>
  <c r="N266" i="22" s="1"/>
  <c r="L267" i="22"/>
  <c r="L268" i="22"/>
  <c r="L269" i="22"/>
  <c r="O269" i="22" s="1"/>
  <c r="L270" i="22"/>
  <c r="O270" i="22" s="1"/>
  <c r="L271" i="22"/>
  <c r="L272" i="22"/>
  <c r="L273" i="22"/>
  <c r="O273" i="22" s="1"/>
  <c r="L274" i="22"/>
  <c r="O274" i="22" s="1"/>
  <c r="L275" i="22"/>
  <c r="L276" i="22"/>
  <c r="L277" i="22"/>
  <c r="O277" i="22" s="1"/>
  <c r="L278" i="22"/>
  <c r="O278" i="22" s="1"/>
  <c r="L279" i="22"/>
  <c r="L280" i="22"/>
  <c r="L281" i="22"/>
  <c r="O281" i="22" s="1"/>
  <c r="L2" i="22"/>
  <c r="M2" i="22" s="1"/>
  <c r="M3" i="22"/>
  <c r="N3" i="22" s="1"/>
  <c r="M4" i="22"/>
  <c r="O4" i="22"/>
  <c r="M5" i="22"/>
  <c r="N5" i="22" s="1"/>
  <c r="M7" i="22"/>
  <c r="M8" i="22"/>
  <c r="P8" i="22" s="1"/>
  <c r="O9" i="22"/>
  <c r="M11" i="22"/>
  <c r="N11" i="22" s="1"/>
  <c r="M12" i="22"/>
  <c r="M15" i="22"/>
  <c r="N15" i="22" s="1"/>
  <c r="M16" i="22"/>
  <c r="M19" i="22"/>
  <c r="N19" i="22" s="1"/>
  <c r="M20" i="22"/>
  <c r="N20" i="22" s="1"/>
  <c r="M23" i="22"/>
  <c r="O24" i="22"/>
  <c r="M25" i="22"/>
  <c r="N25" i="22" s="1"/>
  <c r="M27" i="22"/>
  <c r="O28" i="22"/>
  <c r="M29" i="22"/>
  <c r="N29" i="22" s="1"/>
  <c r="M31" i="22"/>
  <c r="P31" i="22" s="1"/>
  <c r="O32" i="22"/>
  <c r="M35" i="22"/>
  <c r="P35" i="22" s="1"/>
  <c r="O36" i="22"/>
  <c r="M39" i="22"/>
  <c r="N39" i="22" s="1"/>
  <c r="O40" i="22"/>
  <c r="M41" i="22"/>
  <c r="N41" i="22" s="1"/>
  <c r="M43" i="22"/>
  <c r="N43" i="22" s="1"/>
  <c r="M44" i="22"/>
  <c r="M45" i="22"/>
  <c r="N45" i="22" s="1"/>
  <c r="M47" i="22"/>
  <c r="N47" i="22" s="1"/>
  <c r="M48" i="22"/>
  <c r="M51" i="22"/>
  <c r="N51" i="22" s="1"/>
  <c r="M52" i="22"/>
  <c r="P52" i="22" s="1"/>
  <c r="O52" i="22"/>
  <c r="M55" i="22"/>
  <c r="N55" i="22" s="1"/>
  <c r="M56" i="22"/>
  <c r="P56" i="22" s="1"/>
  <c r="M59" i="22"/>
  <c r="N59" i="22" s="1"/>
  <c r="M60" i="22"/>
  <c r="P60" i="22" s="1"/>
  <c r="O60" i="22"/>
  <c r="M63" i="22"/>
  <c r="P63" i="22" s="1"/>
  <c r="O64" i="22"/>
  <c r="M67" i="22"/>
  <c r="N67" i="22" s="1"/>
  <c r="O67" i="22"/>
  <c r="O68" i="22"/>
  <c r="M68" i="22"/>
  <c r="M69" i="22"/>
  <c r="N69" i="22" s="1"/>
  <c r="M71" i="22"/>
  <c r="N71" i="22" s="1"/>
  <c r="M72" i="22"/>
  <c r="M75" i="22"/>
  <c r="N75" i="22" s="1"/>
  <c r="M76" i="22"/>
  <c r="N76" i="22" s="1"/>
  <c r="M79" i="22"/>
  <c r="N79" i="22" s="1"/>
  <c r="O80" i="22"/>
  <c r="O83" i="22"/>
  <c r="M84" i="22"/>
  <c r="N84" i="22" s="1"/>
  <c r="M87" i="22"/>
  <c r="N87" i="22" s="1"/>
  <c r="O87" i="22"/>
  <c r="O88" i="22"/>
  <c r="M91" i="22"/>
  <c r="N91" i="22" s="1"/>
  <c r="O92" i="22"/>
  <c r="M95" i="22"/>
  <c r="P95" i="22" s="1"/>
  <c r="O96" i="22"/>
  <c r="M96" i="22"/>
  <c r="N96" i="22" s="1"/>
  <c r="M99" i="22"/>
  <c r="P99" i="22" s="1"/>
  <c r="O99" i="22"/>
  <c r="O100" i="22"/>
  <c r="O103" i="22"/>
  <c r="M104" i="22"/>
  <c r="N104" i="22" s="1"/>
  <c r="O104" i="22"/>
  <c r="O107" i="22"/>
  <c r="M108" i="22"/>
  <c r="N108" i="22" s="1"/>
  <c r="O108" i="22"/>
  <c r="O111" i="22"/>
  <c r="M112" i="22"/>
  <c r="N112" i="22" s="1"/>
  <c r="O112" i="22"/>
  <c r="M115" i="22"/>
  <c r="P115" i="22" s="1"/>
  <c r="M116" i="22"/>
  <c r="N116" i="22" s="1"/>
  <c r="M119" i="22"/>
  <c r="P119" i="22" s="1"/>
  <c r="O119" i="22"/>
  <c r="M120" i="22"/>
  <c r="N120" i="22" s="1"/>
  <c r="O123" i="22"/>
  <c r="M124" i="22"/>
  <c r="N124" i="22" s="1"/>
  <c r="O124" i="22"/>
  <c r="O127" i="22"/>
  <c r="M128" i="22"/>
  <c r="N128" i="22" s="1"/>
  <c r="O128" i="22"/>
  <c r="M131" i="22"/>
  <c r="P131" i="22" s="1"/>
  <c r="M132" i="22"/>
  <c r="N132" i="22" s="1"/>
  <c r="O132" i="22"/>
  <c r="M135" i="22"/>
  <c r="M136" i="22"/>
  <c r="N136" i="22" s="1"/>
  <c r="M139" i="22"/>
  <c r="P139" i="22" s="1"/>
  <c r="O140" i="22"/>
  <c r="M140" i="22"/>
  <c r="N140" i="22" s="1"/>
  <c r="O143" i="22"/>
  <c r="M144" i="22"/>
  <c r="N144" i="22" s="1"/>
  <c r="O147" i="22"/>
  <c r="M148" i="22"/>
  <c r="N148" i="22" s="1"/>
  <c r="O148" i="22"/>
  <c r="M151" i="22"/>
  <c r="P151" i="22" s="1"/>
  <c r="O151" i="22"/>
  <c r="O152" i="22"/>
  <c r="M155" i="22"/>
  <c r="O155" i="22"/>
  <c r="M156" i="22"/>
  <c r="N156" i="22" s="1"/>
  <c r="M159" i="22"/>
  <c r="M160" i="22"/>
  <c r="N160" i="22" s="1"/>
  <c r="O160" i="22"/>
  <c r="M163" i="22"/>
  <c r="M164" i="22"/>
  <c r="N164" i="22" s="1"/>
  <c r="M167" i="22"/>
  <c r="O168" i="22"/>
  <c r="M168" i="22"/>
  <c r="N168" i="22" s="1"/>
  <c r="M171" i="22"/>
  <c r="O171" i="22"/>
  <c r="M172" i="22"/>
  <c r="N172" i="22" s="1"/>
  <c r="M175" i="22"/>
  <c r="O176" i="22"/>
  <c r="M179" i="22"/>
  <c r="O179" i="22"/>
  <c r="M180" i="22"/>
  <c r="N180" i="22" s="1"/>
  <c r="M183" i="22"/>
  <c r="O184" i="22"/>
  <c r="M184" i="22"/>
  <c r="N184" i="22" s="1"/>
  <c r="M187" i="22"/>
  <c r="P187" i="22" s="1"/>
  <c r="M188" i="22"/>
  <c r="P188" i="22" s="1"/>
  <c r="O188" i="22"/>
  <c r="M191" i="22"/>
  <c r="P191" i="22" s="1"/>
  <c r="M192" i="22"/>
  <c r="O192" i="22"/>
  <c r="M195" i="22"/>
  <c r="N195" i="22" s="1"/>
  <c r="M196" i="22"/>
  <c r="O196" i="22"/>
  <c r="M199" i="22"/>
  <c r="N199" i="22" s="1"/>
  <c r="M200" i="22"/>
  <c r="P200" i="22" s="1"/>
  <c r="M203" i="22"/>
  <c r="N203" i="22" s="1"/>
  <c r="M204" i="22"/>
  <c r="O204" i="22"/>
  <c r="M207" i="22"/>
  <c r="N207" i="22" s="1"/>
  <c r="M208" i="22"/>
  <c r="O208" i="22"/>
  <c r="M211" i="22"/>
  <c r="N211" i="22" s="1"/>
  <c r="O212" i="22"/>
  <c r="M215" i="22"/>
  <c r="N215" i="22" s="1"/>
  <c r="O216" i="22"/>
  <c r="M216" i="22"/>
  <c r="O217" i="22"/>
  <c r="M219" i="22"/>
  <c r="N219" i="22" s="1"/>
  <c r="O220" i="22"/>
  <c r="M220" i="22"/>
  <c r="P220" i="22" s="1"/>
  <c r="O221" i="22"/>
  <c r="M223" i="22"/>
  <c r="N223" i="22" s="1"/>
  <c r="O224" i="22"/>
  <c r="M224" i="22"/>
  <c r="O225" i="22"/>
  <c r="M227" i="22"/>
  <c r="N227" i="22" s="1"/>
  <c r="O228" i="22"/>
  <c r="M228" i="22"/>
  <c r="O229" i="22"/>
  <c r="M231" i="22"/>
  <c r="N231" i="22" s="1"/>
  <c r="O232" i="22"/>
  <c r="M232" i="22"/>
  <c r="O233" i="22"/>
  <c r="M235" i="22"/>
  <c r="N235" i="22" s="1"/>
  <c r="M236" i="22"/>
  <c r="O236" i="22"/>
  <c r="M239" i="22"/>
  <c r="N239" i="22" s="1"/>
  <c r="M240" i="22"/>
  <c r="O240" i="22"/>
  <c r="O241" i="22"/>
  <c r="M243" i="22"/>
  <c r="N243" i="22" s="1"/>
  <c r="O244" i="22"/>
  <c r="M244" i="22"/>
  <c r="O245" i="22"/>
  <c r="M247" i="22"/>
  <c r="N247" i="22" s="1"/>
  <c r="O248" i="22"/>
  <c r="M248" i="22"/>
  <c r="O249" i="22"/>
  <c r="M251" i="22"/>
  <c r="N251" i="22" s="1"/>
  <c r="O252" i="22"/>
  <c r="M252" i="22"/>
  <c r="O253" i="22"/>
  <c r="M255" i="22"/>
  <c r="N255" i="22" s="1"/>
  <c r="O256" i="22"/>
  <c r="M256" i="22"/>
  <c r="O257" i="22"/>
  <c r="M259" i="22"/>
  <c r="N259" i="22" s="1"/>
  <c r="O260" i="22"/>
  <c r="M260" i="22"/>
  <c r="M263" i="22"/>
  <c r="N263" i="22" s="1"/>
  <c r="O264" i="22"/>
  <c r="M264" i="22"/>
  <c r="M267" i="22"/>
  <c r="N267" i="22" s="1"/>
  <c r="O268" i="22"/>
  <c r="M268" i="22"/>
  <c r="M271" i="22"/>
  <c r="N271" i="22" s="1"/>
  <c r="M272" i="22"/>
  <c r="N272" i="22" s="1"/>
  <c r="O272" i="22"/>
  <c r="M275" i="22"/>
  <c r="N275" i="22" s="1"/>
  <c r="M276" i="22"/>
  <c r="N276" i="22" s="1"/>
  <c r="M279" i="22"/>
  <c r="N279" i="22" s="1"/>
  <c r="M280" i="22"/>
  <c r="N280" i="22" s="1"/>
  <c r="O280" i="22"/>
  <c r="M73" i="22" l="1"/>
  <c r="N73" i="22" s="1"/>
  <c r="O250" i="22"/>
  <c r="M230" i="22"/>
  <c r="N230" i="22" s="1"/>
  <c r="P233" i="22"/>
  <c r="N233" i="22"/>
  <c r="M274" i="22"/>
  <c r="N274" i="22" s="1"/>
  <c r="O266" i="22"/>
  <c r="M237" i="22"/>
  <c r="P237" i="22" s="1"/>
  <c r="M201" i="22"/>
  <c r="N201" i="22" s="1"/>
  <c r="M106" i="22"/>
  <c r="N106" i="22" s="1"/>
  <c r="M93" i="22"/>
  <c r="N93" i="22" s="1"/>
  <c r="M85" i="22"/>
  <c r="N85" i="22" s="1"/>
  <c r="M81" i="22"/>
  <c r="N81" i="22" s="1"/>
  <c r="O57" i="22"/>
  <c r="O210" i="22"/>
  <c r="O258" i="22"/>
  <c r="N186" i="22"/>
  <c r="P186" i="22"/>
  <c r="P208" i="22"/>
  <c r="N208" i="22"/>
  <c r="O226" i="22"/>
  <c r="M226" i="22"/>
  <c r="N226" i="22" s="1"/>
  <c r="M142" i="22"/>
  <c r="N142" i="22" s="1"/>
  <c r="O142" i="22"/>
  <c r="M270" i="22"/>
  <c r="N270" i="22" s="1"/>
  <c r="P232" i="22"/>
  <c r="N232" i="22"/>
  <c r="P16" i="22"/>
  <c r="N16" i="22"/>
  <c r="N110" i="22"/>
  <c r="P204" i="22"/>
  <c r="N204" i="22"/>
  <c r="P159" i="22"/>
  <c r="N159" i="22"/>
  <c r="P44" i="22"/>
  <c r="N44" i="22"/>
  <c r="P12" i="22"/>
  <c r="N12" i="22"/>
  <c r="P4" i="22"/>
  <c r="N4" i="22"/>
  <c r="M154" i="22"/>
  <c r="N154" i="22" s="1"/>
  <c r="O154" i="22"/>
  <c r="M134" i="22"/>
  <c r="N134" i="22" s="1"/>
  <c r="O134" i="22"/>
  <c r="M262" i="22"/>
  <c r="N262" i="22" s="1"/>
  <c r="P183" i="22"/>
  <c r="N183" i="22"/>
  <c r="O162" i="22"/>
  <c r="P72" i="22"/>
  <c r="N72" i="22"/>
  <c r="P68" i="22"/>
  <c r="N68" i="22"/>
  <c r="P48" i="22"/>
  <c r="N48" i="22"/>
  <c r="P27" i="22"/>
  <c r="N27" i="22"/>
  <c r="M278" i="22"/>
  <c r="N278" i="22" s="1"/>
  <c r="P264" i="22"/>
  <c r="N264" i="22"/>
  <c r="P256" i="22"/>
  <c r="N256" i="22"/>
  <c r="O254" i="22"/>
  <c r="P248" i="22"/>
  <c r="N248" i="22"/>
  <c r="O246" i="22"/>
  <c r="P240" i="22"/>
  <c r="N240" i="22"/>
  <c r="M222" i="22"/>
  <c r="N222" i="22" s="1"/>
  <c r="M202" i="22"/>
  <c r="N202" i="22" s="1"/>
  <c r="P196" i="22"/>
  <c r="N196" i="22"/>
  <c r="P192" i="22"/>
  <c r="N192" i="22"/>
  <c r="P175" i="22"/>
  <c r="N175" i="22"/>
  <c r="P171" i="22"/>
  <c r="N171" i="22"/>
  <c r="P167" i="22"/>
  <c r="N167" i="22"/>
  <c r="P268" i="22"/>
  <c r="N268" i="22"/>
  <c r="P260" i="22"/>
  <c r="N260" i="22"/>
  <c r="P252" i="22"/>
  <c r="N252" i="22"/>
  <c r="P244" i="22"/>
  <c r="N244" i="22"/>
  <c r="P236" i="22"/>
  <c r="N236" i="22"/>
  <c r="P179" i="22"/>
  <c r="N179" i="22"/>
  <c r="P163" i="22"/>
  <c r="N163" i="22"/>
  <c r="P135" i="22"/>
  <c r="N135" i="22"/>
  <c r="P23" i="22"/>
  <c r="N23" i="22"/>
  <c r="P7" i="22"/>
  <c r="N7" i="22"/>
  <c r="O218" i="22"/>
  <c r="M218" i="22"/>
  <c r="N218" i="22" s="1"/>
  <c r="P216" i="22"/>
  <c r="N216" i="22"/>
  <c r="P228" i="22"/>
  <c r="N228" i="22"/>
  <c r="P224" i="22"/>
  <c r="N224" i="22"/>
  <c r="O170" i="22"/>
  <c r="P155" i="22"/>
  <c r="N155" i="22"/>
  <c r="M126" i="22"/>
  <c r="N220" i="22"/>
  <c r="N200" i="22"/>
  <c r="N188" i="22"/>
  <c r="N60" i="22"/>
  <c r="N56" i="22"/>
  <c r="N52" i="22"/>
  <c r="N8" i="22"/>
  <c r="N191" i="22"/>
  <c r="N187" i="22"/>
  <c r="N151" i="22"/>
  <c r="N139" i="22"/>
  <c r="N131" i="22"/>
  <c r="N119" i="22"/>
  <c r="N115" i="22"/>
  <c r="N99" i="22"/>
  <c r="N95" i="22"/>
  <c r="N63" i="22"/>
  <c r="N35" i="22"/>
  <c r="N31" i="22"/>
  <c r="O2" i="22"/>
  <c r="M212" i="22"/>
  <c r="M205" i="22"/>
  <c r="O200" i="22"/>
  <c r="M193" i="22"/>
  <c r="M189" i="22"/>
  <c r="N189" i="22" s="1"/>
  <c r="M176" i="22"/>
  <c r="N176" i="22" s="1"/>
  <c r="O167" i="22"/>
  <c r="O139" i="22"/>
  <c r="O120" i="22"/>
  <c r="O116" i="22"/>
  <c r="M100" i="22"/>
  <c r="N100" i="22" s="1"/>
  <c r="M61" i="22"/>
  <c r="N61" i="22" s="1"/>
  <c r="O47" i="22"/>
  <c r="O45" i="22"/>
  <c r="O19" i="22"/>
  <c r="O17" i="22"/>
  <c r="O11" i="22"/>
  <c r="M214" i="22"/>
  <c r="N214" i="22" s="1"/>
  <c r="P201" i="22"/>
  <c r="M197" i="22"/>
  <c r="M190" i="22"/>
  <c r="N190" i="22" s="1"/>
  <c r="O183" i="22"/>
  <c r="O178" i="22"/>
  <c r="O172" i="22"/>
  <c r="O163" i="22"/>
  <c r="O156" i="22"/>
  <c r="M152" i="22"/>
  <c r="N152" i="22" s="1"/>
  <c r="O150" i="22"/>
  <c r="O122" i="22"/>
  <c r="O118" i="22"/>
  <c r="O110" i="22"/>
  <c r="O95" i="22"/>
  <c r="M83" i="22"/>
  <c r="O77" i="22"/>
  <c r="O63" i="22"/>
  <c r="O59" i="22"/>
  <c r="O53" i="22"/>
  <c r="O48" i="22"/>
  <c r="O7" i="22"/>
  <c r="P20" i="22"/>
  <c r="P150" i="22"/>
  <c r="P39" i="22"/>
  <c r="P15" i="22"/>
  <c r="P102" i="22"/>
  <c r="P59" i="22"/>
  <c r="P84" i="22"/>
  <c r="P43" i="22"/>
  <c r="P98" i="22"/>
  <c r="O276" i="22"/>
  <c r="M234" i="22"/>
  <c r="N234" i="22" s="1"/>
  <c r="M198" i="22"/>
  <c r="N198" i="22" s="1"/>
  <c r="O191" i="22"/>
  <c r="O187" i="22"/>
  <c r="O186" i="22"/>
  <c r="O174" i="22"/>
  <c r="O158" i="22"/>
  <c r="M147" i="22"/>
  <c r="N147" i="22" s="1"/>
  <c r="O135" i="22"/>
  <c r="O130" i="22"/>
  <c r="O114" i="22"/>
  <c r="O102" i="22"/>
  <c r="O98" i="22"/>
  <c r="O84" i="22"/>
  <c r="O79" i="22"/>
  <c r="O75" i="22"/>
  <c r="O71" i="22"/>
  <c r="M65" i="22"/>
  <c r="N65" i="22" s="1"/>
  <c r="O55" i="22"/>
  <c r="M49" i="22"/>
  <c r="N49" i="22" s="1"/>
  <c r="O39" i="22"/>
  <c r="O37" i="22"/>
  <c r="O35" i="22"/>
  <c r="O33" i="22"/>
  <c r="O31" i="22"/>
  <c r="O29" i="22"/>
  <c r="O27" i="22"/>
  <c r="O25" i="22"/>
  <c r="O23" i="22"/>
  <c r="O21" i="22"/>
  <c r="O20" i="22"/>
  <c r="P19" i="22"/>
  <c r="O12" i="22"/>
  <c r="O8" i="22"/>
  <c r="O180" i="22"/>
  <c r="O175" i="22"/>
  <c r="O164" i="22"/>
  <c r="O159" i="22"/>
  <c r="O144" i="22"/>
  <c r="O136" i="22"/>
  <c r="O131" i="22"/>
  <c r="O115" i="22"/>
  <c r="O89" i="22"/>
  <c r="O72" i="22"/>
  <c r="O51" i="22"/>
  <c r="P47" i="22"/>
  <c r="O44" i="22"/>
  <c r="O43" i="22"/>
  <c r="O41" i="22"/>
  <c r="M40" i="22"/>
  <c r="N40" i="22" s="1"/>
  <c r="O16" i="22"/>
  <c r="O15" i="22"/>
  <c r="O13" i="22"/>
  <c r="O3" i="22"/>
  <c r="M242" i="22"/>
  <c r="N242" i="22" s="1"/>
  <c r="M238" i="22"/>
  <c r="N238" i="22" s="1"/>
  <c r="M206" i="22"/>
  <c r="N206" i="22" s="1"/>
  <c r="M194" i="22"/>
  <c r="N194" i="22" s="1"/>
  <c r="M185" i="22"/>
  <c r="N185" i="22" s="1"/>
  <c r="O182" i="22"/>
  <c r="O166" i="22"/>
  <c r="O146" i="22"/>
  <c r="O138" i="22"/>
  <c r="M103" i="22"/>
  <c r="N103" i="22" s="1"/>
  <c r="O91" i="22"/>
  <c r="O76" i="22"/>
  <c r="O56" i="22"/>
  <c r="M9" i="22"/>
  <c r="N9" i="22" s="1"/>
  <c r="P235" i="22"/>
  <c r="P203" i="22"/>
  <c r="P199" i="22"/>
  <c r="P272" i="22"/>
  <c r="P276" i="22"/>
  <c r="P271" i="22"/>
  <c r="P267" i="22"/>
  <c r="P263" i="22"/>
  <c r="P259" i="22"/>
  <c r="P255" i="22"/>
  <c r="P251" i="22"/>
  <c r="P247" i="22"/>
  <c r="P243" i="22"/>
  <c r="P239" i="22"/>
  <c r="P231" i="22"/>
  <c r="P227" i="22"/>
  <c r="P223" i="22"/>
  <c r="P219" i="22"/>
  <c r="P215" i="22"/>
  <c r="P211" i="22"/>
  <c r="P207" i="22"/>
  <c r="P195" i="22"/>
  <c r="P279" i="22"/>
  <c r="P280" i="22"/>
  <c r="P275" i="22"/>
  <c r="M145" i="22"/>
  <c r="N145" i="22" s="1"/>
  <c r="O145" i="22"/>
  <c r="P122" i="22"/>
  <c r="P120" i="22"/>
  <c r="M117" i="22"/>
  <c r="N117" i="22" s="1"/>
  <c r="O117" i="22"/>
  <c r="P112" i="22"/>
  <c r="M109" i="22"/>
  <c r="N109" i="22" s="1"/>
  <c r="O109" i="22"/>
  <c r="P79" i="22"/>
  <c r="P33" i="22"/>
  <c r="M281" i="22"/>
  <c r="O279" i="22"/>
  <c r="P278" i="22"/>
  <c r="M277" i="22"/>
  <c r="N277" i="22" s="1"/>
  <c r="O275" i="22"/>
  <c r="P274" i="22"/>
  <c r="M273" i="22"/>
  <c r="N273" i="22" s="1"/>
  <c r="O271" i="22"/>
  <c r="P270" i="22"/>
  <c r="M269" i="22"/>
  <c r="N269" i="22" s="1"/>
  <c r="O267" i="22"/>
  <c r="P266" i="22"/>
  <c r="M265" i="22"/>
  <c r="N265" i="22" s="1"/>
  <c r="O263" i="22"/>
  <c r="P262" i="22"/>
  <c r="M261" i="22"/>
  <c r="N261" i="22" s="1"/>
  <c r="O259" i="22"/>
  <c r="P258" i="22"/>
  <c r="M257" i="22"/>
  <c r="N257" i="22" s="1"/>
  <c r="O255" i="22"/>
  <c r="P254" i="22"/>
  <c r="M253" i="22"/>
  <c r="N253" i="22" s="1"/>
  <c r="O251" i="22"/>
  <c r="P250" i="22"/>
  <c r="M249" i="22"/>
  <c r="N249" i="22" s="1"/>
  <c r="O247" i="22"/>
  <c r="P246" i="22"/>
  <c r="M245" i="22"/>
  <c r="N245" i="22" s="1"/>
  <c r="O243" i="22"/>
  <c r="M241" i="22"/>
  <c r="N241" i="22" s="1"/>
  <c r="O239" i="22"/>
  <c r="O235" i="22"/>
  <c r="P234" i="22"/>
  <c r="O231" i="22"/>
  <c r="P230" i="22"/>
  <c r="M229" i="22"/>
  <c r="N229" i="22" s="1"/>
  <c r="O227" i="22"/>
  <c r="P226" i="22"/>
  <c r="M225" i="22"/>
  <c r="N225" i="22" s="1"/>
  <c r="O223" i="22"/>
  <c r="M221" i="22"/>
  <c r="N221" i="22" s="1"/>
  <c r="O219" i="22"/>
  <c r="P218" i="22"/>
  <c r="M217" i="22"/>
  <c r="N217" i="22" s="1"/>
  <c r="O215" i="22"/>
  <c r="M213" i="22"/>
  <c r="N213" i="22" s="1"/>
  <c r="O211" i="22"/>
  <c r="P210" i="22"/>
  <c r="M209" i="22"/>
  <c r="N209" i="22" s="1"/>
  <c r="O207" i="22"/>
  <c r="O203" i="22"/>
  <c r="P202" i="22"/>
  <c r="O199" i="22"/>
  <c r="O195" i="22"/>
  <c r="P182" i="22"/>
  <c r="P180" i="22"/>
  <c r="M177" i="22"/>
  <c r="N177" i="22" s="1"/>
  <c r="O177" i="22"/>
  <c r="P174" i="22"/>
  <c r="P172" i="22"/>
  <c r="M169" i="22"/>
  <c r="N169" i="22" s="1"/>
  <c r="O169" i="22"/>
  <c r="P166" i="22"/>
  <c r="P164" i="22"/>
  <c r="M161" i="22"/>
  <c r="N161" i="22" s="1"/>
  <c r="O161" i="22"/>
  <c r="P158" i="22"/>
  <c r="P156" i="22"/>
  <c r="M153" i="22"/>
  <c r="N153" i="22" s="1"/>
  <c r="O153" i="22"/>
  <c r="M149" i="22"/>
  <c r="N149" i="22" s="1"/>
  <c r="O149" i="22"/>
  <c r="M141" i="22"/>
  <c r="N141" i="22" s="1"/>
  <c r="O141" i="22"/>
  <c r="P138" i="22"/>
  <c r="P136" i="22"/>
  <c r="M133" i="22"/>
  <c r="N133" i="22" s="1"/>
  <c r="O133" i="22"/>
  <c r="P130" i="22"/>
  <c r="P128" i="22"/>
  <c r="M125" i="22"/>
  <c r="N125" i="22" s="1"/>
  <c r="O125" i="22"/>
  <c r="M105" i="22"/>
  <c r="N105" i="22" s="1"/>
  <c r="O105" i="22"/>
  <c r="M101" i="22"/>
  <c r="N101" i="22" s="1"/>
  <c r="O101" i="22"/>
  <c r="M86" i="22"/>
  <c r="N86" i="22" s="1"/>
  <c r="O86" i="22"/>
  <c r="M74" i="22"/>
  <c r="N74" i="22" s="1"/>
  <c r="O74" i="22"/>
  <c r="M38" i="22"/>
  <c r="N38" i="22" s="1"/>
  <c r="O38" i="22"/>
  <c r="P25" i="22"/>
  <c r="P114" i="22"/>
  <c r="P146" i="22"/>
  <c r="P144" i="22"/>
  <c r="M121" i="22"/>
  <c r="N121" i="22" s="1"/>
  <c r="O121" i="22"/>
  <c r="P118" i="22"/>
  <c r="P116" i="22"/>
  <c r="M113" i="22"/>
  <c r="N113" i="22" s="1"/>
  <c r="O113" i="22"/>
  <c r="P108" i="22"/>
  <c r="M97" i="22"/>
  <c r="N97" i="22" s="1"/>
  <c r="O97" i="22"/>
  <c r="P76" i="22"/>
  <c r="M62" i="22"/>
  <c r="N62" i="22" s="1"/>
  <c r="O62" i="22"/>
  <c r="M42" i="22"/>
  <c r="N42" i="22" s="1"/>
  <c r="O42" i="22"/>
  <c r="M30" i="22"/>
  <c r="N30" i="22" s="1"/>
  <c r="O30" i="22"/>
  <c r="P184" i="22"/>
  <c r="M181" i="22"/>
  <c r="N181" i="22" s="1"/>
  <c r="O181" i="22"/>
  <c r="P178" i="22"/>
  <c r="M173" i="22"/>
  <c r="N173" i="22" s="1"/>
  <c r="O173" i="22"/>
  <c r="P170" i="22"/>
  <c r="P168" i="22"/>
  <c r="M165" i="22"/>
  <c r="N165" i="22" s="1"/>
  <c r="O165" i="22"/>
  <c r="P162" i="22"/>
  <c r="P160" i="22"/>
  <c r="M157" i="22"/>
  <c r="N157" i="22" s="1"/>
  <c r="O157" i="22"/>
  <c r="P154" i="22"/>
  <c r="P148" i="22"/>
  <c r="P140" i="22"/>
  <c r="M137" i="22"/>
  <c r="N137" i="22" s="1"/>
  <c r="O137" i="22"/>
  <c r="P132" i="22"/>
  <c r="M129" i="22"/>
  <c r="N129" i="22" s="1"/>
  <c r="O129" i="22"/>
  <c r="P124" i="22"/>
  <c r="P106" i="22"/>
  <c r="P104" i="22"/>
  <c r="P96" i="22"/>
  <c r="P77" i="22"/>
  <c r="M46" i="22"/>
  <c r="N46" i="22" s="1"/>
  <c r="O46" i="22"/>
  <c r="M22" i="22"/>
  <c r="N22" i="22" s="1"/>
  <c r="O22" i="22"/>
  <c r="M143" i="22"/>
  <c r="N143" i="22" s="1"/>
  <c r="M127" i="22"/>
  <c r="N127" i="22" s="1"/>
  <c r="M123" i="22"/>
  <c r="N123" i="22" s="1"/>
  <c r="M111" i="22"/>
  <c r="N111" i="22" s="1"/>
  <c r="M107" i="22"/>
  <c r="N107" i="22" s="1"/>
  <c r="P91" i="22"/>
  <c r="P89" i="22"/>
  <c r="M82" i="22"/>
  <c r="N82" i="22" s="1"/>
  <c r="O82" i="22"/>
  <c r="P73" i="22"/>
  <c r="M70" i="22"/>
  <c r="N70" i="22" s="1"/>
  <c r="O70" i="22"/>
  <c r="P67" i="22"/>
  <c r="M58" i="22"/>
  <c r="N58" i="22" s="1"/>
  <c r="O58" i="22"/>
  <c r="P55" i="22"/>
  <c r="P53" i="22"/>
  <c r="M50" i="22"/>
  <c r="N50" i="22" s="1"/>
  <c r="O50" i="22"/>
  <c r="P17" i="22"/>
  <c r="P13" i="22"/>
  <c r="M10" i="22"/>
  <c r="N10" i="22" s="1"/>
  <c r="O10" i="22"/>
  <c r="P5" i="22"/>
  <c r="P87" i="22"/>
  <c r="P85" i="22"/>
  <c r="M78" i="22"/>
  <c r="N78" i="22" s="1"/>
  <c r="O78" i="22"/>
  <c r="P75" i="22"/>
  <c r="P69" i="22"/>
  <c r="P49" i="22"/>
  <c r="P45" i="22"/>
  <c r="P41" i="22"/>
  <c r="P37" i="22"/>
  <c r="M34" i="22"/>
  <c r="N34" i="22" s="1"/>
  <c r="O34" i="22"/>
  <c r="P29" i="22"/>
  <c r="M26" i="22"/>
  <c r="N26" i="22" s="1"/>
  <c r="O26" i="22"/>
  <c r="P21" i="22"/>
  <c r="P9" i="22"/>
  <c r="M94" i="22"/>
  <c r="N94" i="22" s="1"/>
  <c r="O94" i="22"/>
  <c r="M90" i="22"/>
  <c r="N90" i="22" s="1"/>
  <c r="O90" i="22"/>
  <c r="P81" i="22"/>
  <c r="P71" i="22"/>
  <c r="M66" i="22"/>
  <c r="N66" i="22" s="1"/>
  <c r="O66" i="22"/>
  <c r="P57" i="22"/>
  <c r="M54" i="22"/>
  <c r="N54" i="22" s="1"/>
  <c r="O54" i="22"/>
  <c r="P51" i="22"/>
  <c r="M18" i="22"/>
  <c r="N18" i="22" s="1"/>
  <c r="O18" i="22"/>
  <c r="M14" i="22"/>
  <c r="N14" i="22" s="1"/>
  <c r="O14" i="22"/>
  <c r="P11" i="22"/>
  <c r="M6" i="22"/>
  <c r="N6" i="22" s="1"/>
  <c r="O6" i="22"/>
  <c r="P3" i="22"/>
  <c r="M92" i="22"/>
  <c r="N92" i="22" s="1"/>
  <c r="M88" i="22"/>
  <c r="N88" i="22" s="1"/>
  <c r="M80" i="22"/>
  <c r="N80" i="22" s="1"/>
  <c r="M64" i="22"/>
  <c r="N64" i="22" s="1"/>
  <c r="M36" i="22"/>
  <c r="N36" i="22" s="1"/>
  <c r="M32" i="22"/>
  <c r="N32" i="22" s="1"/>
  <c r="M28" i="22"/>
  <c r="N28" i="22" s="1"/>
  <c r="M24" i="22"/>
  <c r="N24" i="22" s="1"/>
  <c r="N237" i="22" l="1"/>
  <c r="P222" i="22"/>
  <c r="P242" i="22"/>
  <c r="P93" i="22"/>
  <c r="P152" i="22"/>
  <c r="P100" i="22"/>
  <c r="P65" i="22"/>
  <c r="P134" i="22"/>
  <c r="P142" i="22"/>
  <c r="P193" i="22"/>
  <c r="N193" i="22"/>
  <c r="P61" i="22"/>
  <c r="P185" i="22"/>
  <c r="P126" i="22"/>
  <c r="N126" i="22"/>
  <c r="P197" i="22"/>
  <c r="N197" i="22"/>
  <c r="P205" i="22"/>
  <c r="N205" i="22"/>
  <c r="P83" i="22"/>
  <c r="N83" i="22"/>
  <c r="P212" i="22"/>
  <c r="N212" i="22"/>
  <c r="P194" i="22"/>
  <c r="P190" i="22"/>
  <c r="P176" i="22"/>
  <c r="P214" i="22"/>
  <c r="P189" i="22"/>
  <c r="P198" i="22"/>
  <c r="P40" i="22"/>
  <c r="P147" i="22"/>
  <c r="P103" i="22"/>
  <c r="P206" i="22"/>
  <c r="P238" i="22"/>
  <c r="P123" i="22"/>
  <c r="P277" i="22"/>
  <c r="P36" i="22"/>
  <c r="P54" i="22"/>
  <c r="P94" i="22"/>
  <c r="P107" i="22"/>
  <c r="P22" i="22"/>
  <c r="P30" i="22"/>
  <c r="P62" i="22"/>
  <c r="P97" i="22"/>
  <c r="P121" i="22"/>
  <c r="P74" i="22"/>
  <c r="P105" i="22"/>
  <c r="P133" i="22"/>
  <c r="P149" i="22"/>
  <c r="P161" i="22"/>
  <c r="P177" i="22"/>
  <c r="P273" i="22"/>
  <c r="P145" i="22"/>
  <c r="P82" i="22"/>
  <c r="P129" i="22"/>
  <c r="P181" i="22"/>
  <c r="P28" i="22"/>
  <c r="P66" i="22"/>
  <c r="P58" i="22"/>
  <c r="P127" i="22"/>
  <c r="P137" i="22"/>
  <c r="P157" i="22"/>
  <c r="P173" i="22"/>
  <c r="P241" i="22"/>
  <c r="P245" i="22"/>
  <c r="P249" i="22"/>
  <c r="P253" i="22"/>
  <c r="P257" i="22"/>
  <c r="P261" i="22"/>
  <c r="P265" i="22"/>
  <c r="P269" i="22"/>
  <c r="P80" i="22"/>
  <c r="P50" i="22"/>
  <c r="P70" i="22"/>
  <c r="P165" i="22"/>
  <c r="P18" i="22"/>
  <c r="P88" i="22"/>
  <c r="P78" i="22"/>
  <c r="P10" i="22"/>
  <c r="P24" i="22"/>
  <c r="P32" i="22"/>
  <c r="P64" i="22"/>
  <c r="P92" i="22"/>
  <c r="P6" i="22"/>
  <c r="P14" i="22"/>
  <c r="P90" i="22"/>
  <c r="P26" i="22"/>
  <c r="P34" i="22"/>
  <c r="P111" i="22"/>
  <c r="P143" i="22"/>
  <c r="P46" i="22"/>
  <c r="P42" i="22"/>
  <c r="P113" i="22"/>
  <c r="P38" i="22"/>
  <c r="P86" i="22"/>
  <c r="P101" i="22"/>
  <c r="P125" i="22"/>
  <c r="P141" i="22"/>
  <c r="P153" i="22"/>
  <c r="P169" i="22"/>
  <c r="P209" i="22"/>
  <c r="P213" i="22"/>
  <c r="P217" i="22"/>
  <c r="P221" i="22"/>
  <c r="P225" i="22"/>
  <c r="P229" i="22"/>
  <c r="P281" i="22"/>
  <c r="N281" i="22"/>
  <c r="P109" i="22"/>
  <c r="P117" i="22"/>
  <c r="P2" i="22" l="1"/>
  <c r="T30" i="1"/>
  <c r="T31" i="1"/>
  <c r="T32" i="1"/>
  <c r="U32" i="1"/>
  <c r="T33" i="1"/>
  <c r="U33" i="1"/>
  <c r="K33" i="1"/>
  <c r="K32" i="1"/>
  <c r="K31" i="1"/>
  <c r="K30" i="1"/>
  <c r="D32" i="1"/>
  <c r="E32" i="1"/>
  <c r="F32" i="1"/>
  <c r="D33" i="1"/>
  <c r="E33" i="1"/>
  <c r="F33" i="1"/>
  <c r="D30" i="1"/>
  <c r="E30" i="1"/>
  <c r="F30" i="1"/>
  <c r="D31" i="1"/>
  <c r="E31" i="1"/>
  <c r="F31" i="1"/>
  <c r="T28" i="1"/>
  <c r="U28" i="1"/>
  <c r="T29" i="1"/>
  <c r="U29" i="1"/>
  <c r="K29" i="1"/>
  <c r="K28" i="1"/>
  <c r="D28" i="1"/>
  <c r="E28" i="1"/>
  <c r="F28" i="1"/>
  <c r="D29" i="1"/>
  <c r="E29" i="1"/>
  <c r="F29" i="1"/>
  <c r="T26" i="1"/>
  <c r="U26" i="1"/>
  <c r="T27" i="1"/>
  <c r="U27" i="1"/>
  <c r="K27" i="1"/>
  <c r="K26" i="1"/>
  <c r="D26" i="1"/>
  <c r="E26" i="1"/>
  <c r="F26" i="1"/>
  <c r="D27" i="1"/>
  <c r="E27" i="1"/>
  <c r="F27" i="1"/>
  <c r="T24" i="1"/>
  <c r="U24" i="1"/>
  <c r="T25" i="1"/>
  <c r="U25" i="1"/>
  <c r="K25" i="1"/>
  <c r="K24" i="1"/>
  <c r="D24" i="1"/>
  <c r="E24" i="1"/>
  <c r="F24" i="1"/>
  <c r="D25" i="1"/>
  <c r="E25" i="1"/>
  <c r="F25" i="1"/>
  <c r="T22" i="1"/>
  <c r="U22" i="1"/>
  <c r="T23" i="1"/>
  <c r="U23" i="1"/>
  <c r="K23" i="1"/>
  <c r="K22" i="1"/>
  <c r="D22" i="1"/>
  <c r="E22" i="1"/>
  <c r="F22" i="1"/>
  <c r="D23" i="1"/>
  <c r="E23" i="1"/>
  <c r="F23" i="1"/>
  <c r="T20" i="1"/>
  <c r="U20" i="1"/>
  <c r="T21" i="1"/>
  <c r="U21" i="1"/>
  <c r="K21" i="1"/>
  <c r="K20" i="1"/>
  <c r="D20" i="1"/>
  <c r="E20" i="1"/>
  <c r="F20" i="1"/>
  <c r="D21" i="1"/>
  <c r="E21" i="1"/>
  <c r="F21" i="1"/>
  <c r="T18" i="1"/>
  <c r="U18" i="1"/>
  <c r="T19" i="1"/>
  <c r="U19" i="1"/>
  <c r="K19" i="1"/>
  <c r="K18" i="1"/>
  <c r="D18" i="1"/>
  <c r="E18" i="1"/>
  <c r="F18" i="1"/>
  <c r="D19" i="1"/>
  <c r="E19" i="1"/>
  <c r="F19" i="1"/>
  <c r="T16" i="1"/>
  <c r="U16" i="1"/>
  <c r="T17" i="1"/>
  <c r="U17" i="1"/>
  <c r="K17" i="1"/>
  <c r="K16" i="1"/>
  <c r="D16" i="1"/>
  <c r="E16" i="1"/>
  <c r="F16" i="1"/>
  <c r="D17" i="1"/>
  <c r="E17" i="1"/>
  <c r="F17" i="1"/>
  <c r="T14" i="1"/>
  <c r="U14" i="1"/>
  <c r="T15" i="1"/>
  <c r="U15" i="1"/>
  <c r="K15" i="1"/>
  <c r="K14" i="1"/>
  <c r="D14" i="1"/>
  <c r="E14" i="1"/>
  <c r="F14" i="1"/>
  <c r="D15" i="1"/>
  <c r="E15" i="1"/>
  <c r="F15" i="1"/>
  <c r="T12" i="1"/>
  <c r="U12" i="1"/>
  <c r="T13" i="1"/>
  <c r="U13" i="1"/>
  <c r="K13" i="1"/>
  <c r="K12" i="1"/>
  <c r="D12" i="1"/>
  <c r="E12" i="1"/>
  <c r="F12" i="1"/>
  <c r="D13" i="1"/>
  <c r="E13" i="1"/>
  <c r="F13" i="1"/>
  <c r="T10" i="1"/>
  <c r="U10" i="1"/>
  <c r="T11" i="1"/>
  <c r="U11" i="1"/>
  <c r="K11" i="1"/>
  <c r="K10" i="1"/>
  <c r="T8" i="1"/>
  <c r="U8" i="1"/>
  <c r="T9" i="1"/>
  <c r="U9" i="1"/>
  <c r="K9" i="1"/>
  <c r="K8" i="1"/>
  <c r="D10" i="1"/>
  <c r="E10" i="1"/>
  <c r="F10" i="1"/>
  <c r="D11" i="1"/>
  <c r="E11" i="1"/>
  <c r="F11" i="1"/>
  <c r="D8" i="1"/>
  <c r="E8" i="1"/>
  <c r="F8" i="1"/>
  <c r="D9" i="1"/>
  <c r="E9" i="1"/>
  <c r="F9" i="1"/>
  <c r="C33" i="1"/>
  <c r="C32" i="1"/>
  <c r="C31" i="1"/>
  <c r="C30" i="1"/>
  <c r="C29" i="1"/>
  <c r="C28" i="1"/>
  <c r="C27" i="1"/>
  <c r="C26" i="1"/>
  <c r="C25" i="1"/>
  <c r="C24" i="1"/>
  <c r="C23" i="1"/>
  <c r="C22" i="1"/>
  <c r="C21" i="1"/>
  <c r="C20" i="1"/>
  <c r="C19" i="1"/>
  <c r="C18" i="1"/>
  <c r="C17" i="1"/>
  <c r="C16" i="1"/>
  <c r="C15" i="1"/>
  <c r="C14" i="1"/>
  <c r="C13" i="1"/>
  <c r="C12" i="1"/>
  <c r="C11" i="1"/>
  <c r="C10" i="1"/>
  <c r="C9" i="1"/>
  <c r="C8" i="1"/>
  <c r="T6" i="1"/>
  <c r="T7" i="1"/>
  <c r="K7" i="1"/>
  <c r="K6" i="1"/>
  <c r="D6" i="1"/>
  <c r="E6" i="1"/>
  <c r="F6" i="1"/>
  <c r="D7" i="1"/>
  <c r="E7" i="1"/>
  <c r="F7" i="1"/>
  <c r="C7" i="1"/>
  <c r="C6" i="1"/>
  <c r="T4" i="1"/>
  <c r="U4" i="1"/>
  <c r="T5" i="1"/>
  <c r="U5" i="1"/>
  <c r="K5" i="1"/>
  <c r="D4" i="1"/>
  <c r="E4" i="1"/>
  <c r="F4" i="1"/>
  <c r="D5" i="1"/>
  <c r="E5" i="1"/>
  <c r="F5" i="1"/>
  <c r="C5" i="1"/>
  <c r="C4" i="1"/>
  <c r="T3" i="1"/>
  <c r="T2" i="1"/>
  <c r="K3" i="1"/>
  <c r="K2" i="1"/>
  <c r="D3" i="1"/>
  <c r="E3" i="1"/>
  <c r="F3" i="1"/>
  <c r="D2" i="1"/>
  <c r="E2" i="1"/>
  <c r="F2" i="1"/>
  <c r="C3" i="1"/>
  <c r="C2" i="1"/>
  <c r="Y281" i="22"/>
  <c r="V281" i="22"/>
  <c r="G281" i="22"/>
  <c r="H281" i="22" s="1"/>
  <c r="S281" i="22" s="1"/>
  <c r="X281" i="22" s="1"/>
  <c r="W281" i="22" s="1"/>
  <c r="Y280" i="22"/>
  <c r="V280" i="22"/>
  <c r="G280" i="22"/>
  <c r="R280" i="22" s="1"/>
  <c r="Y279" i="22"/>
  <c r="V279" i="22"/>
  <c r="G279" i="22"/>
  <c r="Y278" i="22"/>
  <c r="G278" i="22"/>
  <c r="R278" i="22" s="1"/>
  <c r="Y277" i="22"/>
  <c r="V277" i="22"/>
  <c r="G277" i="22"/>
  <c r="R277" i="22" s="1"/>
  <c r="Y276" i="22"/>
  <c r="V276" i="22"/>
  <c r="G276" i="22"/>
  <c r="R276" i="22" s="1"/>
  <c r="Y275" i="22"/>
  <c r="V275" i="22"/>
  <c r="G275" i="22"/>
  <c r="R275" i="22" s="1"/>
  <c r="Y274" i="22"/>
  <c r="U274" i="22"/>
  <c r="G274" i="22"/>
  <c r="R274" i="22" s="1"/>
  <c r="Y273" i="22"/>
  <c r="V273" i="22"/>
  <c r="G273" i="22"/>
  <c r="Y272" i="22"/>
  <c r="V272" i="22"/>
  <c r="G272" i="22"/>
  <c r="R272" i="22" s="1"/>
  <c r="Y271" i="22"/>
  <c r="V271" i="22"/>
  <c r="G271" i="22"/>
  <c r="R271" i="22" s="1"/>
  <c r="Y270" i="22"/>
  <c r="G270" i="22"/>
  <c r="Y269" i="22"/>
  <c r="V269" i="22"/>
  <c r="G269" i="22"/>
  <c r="Y268" i="22"/>
  <c r="V268" i="22"/>
  <c r="G268" i="22"/>
  <c r="Y267" i="22"/>
  <c r="V267" i="22"/>
  <c r="G267" i="22"/>
  <c r="Y266" i="22"/>
  <c r="V266" i="22"/>
  <c r="G266" i="22"/>
  <c r="Y265" i="22"/>
  <c r="V265" i="22"/>
  <c r="G265" i="22"/>
  <c r="Y264" i="22"/>
  <c r="V264" i="22"/>
  <c r="G264" i="22"/>
  <c r="Y263" i="22"/>
  <c r="V263" i="22"/>
  <c r="G263" i="22"/>
  <c r="Y262" i="22"/>
  <c r="V262" i="22"/>
  <c r="G262" i="22"/>
  <c r="Y261" i="22"/>
  <c r="V261" i="22"/>
  <c r="G261" i="22"/>
  <c r="Y260" i="22"/>
  <c r="V260" i="22"/>
  <c r="G260" i="22"/>
  <c r="R260" i="22" s="1"/>
  <c r="Y259" i="22"/>
  <c r="V259" i="22"/>
  <c r="G259" i="22"/>
  <c r="R259" i="22" s="1"/>
  <c r="Y258" i="22"/>
  <c r="V258" i="22"/>
  <c r="G258" i="22"/>
  <c r="R258" i="22" s="1"/>
  <c r="Y257" i="22"/>
  <c r="V257" i="22"/>
  <c r="G257" i="22"/>
  <c r="R257" i="22" s="1"/>
  <c r="Y256" i="22"/>
  <c r="V256" i="22"/>
  <c r="G256" i="22"/>
  <c r="R256" i="22" s="1"/>
  <c r="Y255" i="22"/>
  <c r="V255" i="22"/>
  <c r="G255" i="22"/>
  <c r="R255" i="22" s="1"/>
  <c r="Y254" i="22"/>
  <c r="V254" i="22"/>
  <c r="G254" i="22"/>
  <c r="R254" i="22" s="1"/>
  <c r="Y253" i="22"/>
  <c r="V253" i="22"/>
  <c r="G253" i="22"/>
  <c r="R253" i="22" s="1"/>
  <c r="Y252" i="22"/>
  <c r="V252" i="22"/>
  <c r="G252" i="22"/>
  <c r="R252" i="22" s="1"/>
  <c r="Y251" i="22"/>
  <c r="V251" i="22"/>
  <c r="G251" i="22"/>
  <c r="R251" i="22" s="1"/>
  <c r="Y250" i="22"/>
  <c r="V250" i="22"/>
  <c r="G250" i="22"/>
  <c r="R250" i="22" s="1"/>
  <c r="Y249" i="22"/>
  <c r="V249" i="22"/>
  <c r="G249" i="22"/>
  <c r="R249" i="22" s="1"/>
  <c r="Y248" i="22"/>
  <c r="V248" i="22"/>
  <c r="G248" i="22"/>
  <c r="R248" i="22" s="1"/>
  <c r="Y247" i="22"/>
  <c r="V247" i="22"/>
  <c r="G247" i="22"/>
  <c r="Y246" i="22"/>
  <c r="V246" i="22"/>
  <c r="G246" i="22"/>
  <c r="R246" i="22" s="1"/>
  <c r="Y245" i="22"/>
  <c r="V245" i="22"/>
  <c r="G245" i="22"/>
  <c r="Y244" i="22"/>
  <c r="V244" i="22"/>
  <c r="G244" i="22"/>
  <c r="R244" i="22" s="1"/>
  <c r="Y243" i="22"/>
  <c r="V243" i="22"/>
  <c r="G243" i="22"/>
  <c r="Y242" i="22"/>
  <c r="V242" i="22"/>
  <c r="G242" i="22"/>
  <c r="R242" i="22" s="1"/>
  <c r="Y241" i="22"/>
  <c r="V241" i="22"/>
  <c r="G241" i="22"/>
  <c r="Y240" i="22"/>
  <c r="V240" i="22"/>
  <c r="G240" i="22"/>
  <c r="R240" i="22" s="1"/>
  <c r="Y239" i="22"/>
  <c r="V239" i="22"/>
  <c r="G239" i="22"/>
  <c r="Y238" i="22"/>
  <c r="V238" i="22"/>
  <c r="G238" i="22"/>
  <c r="R238" i="22" s="1"/>
  <c r="Y237" i="22"/>
  <c r="V237" i="22"/>
  <c r="G237" i="22"/>
  <c r="Y236" i="22"/>
  <c r="V236" i="22"/>
  <c r="G236" i="22"/>
  <c r="R236" i="22" s="1"/>
  <c r="Y235" i="22"/>
  <c r="V235" i="22"/>
  <c r="G235" i="22"/>
  <c r="R235" i="22" s="1"/>
  <c r="Y234" i="22"/>
  <c r="V234" i="22"/>
  <c r="G234" i="22"/>
  <c r="R234" i="22" s="1"/>
  <c r="Y233" i="22"/>
  <c r="V233" i="22"/>
  <c r="G233" i="22"/>
  <c r="R233" i="22" s="1"/>
  <c r="Y232" i="22"/>
  <c r="V232" i="22"/>
  <c r="G232" i="22"/>
  <c r="R232" i="22" s="1"/>
  <c r="Y231" i="22"/>
  <c r="V231" i="22"/>
  <c r="G231" i="22"/>
  <c r="R231" i="22" s="1"/>
  <c r="Y230" i="22"/>
  <c r="V230" i="22"/>
  <c r="G230" i="22"/>
  <c r="R230" i="22" s="1"/>
  <c r="Y229" i="22"/>
  <c r="V229" i="22"/>
  <c r="G229" i="22"/>
  <c r="H229" i="22" s="1"/>
  <c r="S229" i="22" s="1"/>
  <c r="X229" i="22" s="1"/>
  <c r="W229" i="22" s="1"/>
  <c r="Y228" i="22"/>
  <c r="V228" i="22"/>
  <c r="G228" i="22"/>
  <c r="H228" i="22" s="1"/>
  <c r="S228" i="22" s="1"/>
  <c r="X228" i="22" s="1"/>
  <c r="W228" i="22" s="1"/>
  <c r="Y227" i="22"/>
  <c r="V227" i="22"/>
  <c r="G227" i="22"/>
  <c r="H227" i="22" s="1"/>
  <c r="S227" i="22" s="1"/>
  <c r="X227" i="22" s="1"/>
  <c r="W227" i="22" s="1"/>
  <c r="Y226" i="22"/>
  <c r="V226" i="22"/>
  <c r="G226" i="22"/>
  <c r="Y225" i="22"/>
  <c r="V225" i="22"/>
  <c r="G225" i="22"/>
  <c r="H225" i="22" s="1"/>
  <c r="S225" i="22" s="1"/>
  <c r="X225" i="22" s="1"/>
  <c r="W225" i="22" s="1"/>
  <c r="Y224" i="22"/>
  <c r="V224" i="22"/>
  <c r="G224" i="22"/>
  <c r="H224" i="22" s="1"/>
  <c r="S224" i="22" s="1"/>
  <c r="X224" i="22" s="1"/>
  <c r="W224" i="22" s="1"/>
  <c r="Y223" i="22"/>
  <c r="V223" i="22"/>
  <c r="G223" i="22"/>
  <c r="H223" i="22" s="1"/>
  <c r="S223" i="22" s="1"/>
  <c r="X223" i="22" s="1"/>
  <c r="W223" i="22" s="1"/>
  <c r="Y222" i="22"/>
  <c r="V222" i="22"/>
  <c r="G222" i="22"/>
  <c r="H222" i="22" s="1"/>
  <c r="S222" i="22" s="1"/>
  <c r="X222" i="22" s="1"/>
  <c r="W222" i="22" s="1"/>
  <c r="Y221" i="22"/>
  <c r="V221" i="22"/>
  <c r="G221" i="22"/>
  <c r="Y220" i="22"/>
  <c r="G220" i="22"/>
  <c r="R220" i="22" s="1"/>
  <c r="Y219" i="22"/>
  <c r="V219" i="22"/>
  <c r="G219" i="22"/>
  <c r="R219" i="22" s="1"/>
  <c r="Y218" i="22"/>
  <c r="G218" i="22"/>
  <c r="R218" i="22" s="1"/>
  <c r="Y217" i="22"/>
  <c r="G217" i="22"/>
  <c r="Y216" i="22"/>
  <c r="G216" i="22"/>
  <c r="H216" i="22" s="1"/>
  <c r="S216" i="22" s="1"/>
  <c r="X216" i="22" s="1"/>
  <c r="W216" i="22" s="1"/>
  <c r="Y215" i="22"/>
  <c r="G215" i="22"/>
  <c r="H215" i="22" s="1"/>
  <c r="S215" i="22" s="1"/>
  <c r="X215" i="22" s="1"/>
  <c r="W215" i="22" s="1"/>
  <c r="Y214" i="22"/>
  <c r="G214" i="22"/>
  <c r="R214" i="22" s="1"/>
  <c r="Y213" i="22"/>
  <c r="G213" i="22"/>
  <c r="Y212" i="22"/>
  <c r="G212" i="22"/>
  <c r="H212" i="22" s="1"/>
  <c r="S212" i="22" s="1"/>
  <c r="X212" i="22" s="1"/>
  <c r="W212" i="22" s="1"/>
  <c r="Y211" i="22"/>
  <c r="G211" i="22"/>
  <c r="H211" i="22" s="1"/>
  <c r="S211" i="22" s="1"/>
  <c r="X211" i="22" s="1"/>
  <c r="W211" i="22" s="1"/>
  <c r="Y210" i="22"/>
  <c r="V210" i="22"/>
  <c r="G210" i="22"/>
  <c r="H210" i="22" s="1"/>
  <c r="S210" i="22" s="1"/>
  <c r="X210" i="22" s="1"/>
  <c r="W210" i="22" s="1"/>
  <c r="Y209" i="22"/>
  <c r="V209" i="22"/>
  <c r="G209" i="22"/>
  <c r="H209" i="22" s="1"/>
  <c r="S209" i="22" s="1"/>
  <c r="X209" i="22" s="1"/>
  <c r="W209" i="22" s="1"/>
  <c r="Y208" i="22"/>
  <c r="V208" i="22"/>
  <c r="G208" i="22"/>
  <c r="H208" i="22" s="1"/>
  <c r="S208" i="22" s="1"/>
  <c r="X208" i="22" s="1"/>
  <c r="W208" i="22" s="1"/>
  <c r="Y207" i="22"/>
  <c r="V207" i="22"/>
  <c r="G207" i="22"/>
  <c r="R207" i="22" s="1"/>
  <c r="Y206" i="22"/>
  <c r="V206" i="22"/>
  <c r="G206" i="22"/>
  <c r="H206" i="22" s="1"/>
  <c r="S206" i="22" s="1"/>
  <c r="X206" i="22" s="1"/>
  <c r="W206" i="22" s="1"/>
  <c r="Y205" i="22"/>
  <c r="V205" i="22"/>
  <c r="G205" i="22"/>
  <c r="R205" i="22" s="1"/>
  <c r="Y204" i="22"/>
  <c r="V204" i="22"/>
  <c r="G204" i="22"/>
  <c r="R204" i="22" s="1"/>
  <c r="Y203" i="22"/>
  <c r="V203" i="22"/>
  <c r="G203" i="22"/>
  <c r="R203" i="22" s="1"/>
  <c r="Y202" i="22"/>
  <c r="V202" i="22"/>
  <c r="G202" i="22"/>
  <c r="R202" i="22" s="1"/>
  <c r="Y201" i="22"/>
  <c r="V201" i="22"/>
  <c r="G201" i="22"/>
  <c r="R201" i="22" s="1"/>
  <c r="Y200" i="22"/>
  <c r="V200" i="22"/>
  <c r="G200" i="22"/>
  <c r="R200" i="22" s="1"/>
  <c r="Y199" i="22"/>
  <c r="V199" i="22"/>
  <c r="G199" i="22"/>
  <c r="H199" i="22" s="1"/>
  <c r="S199" i="22" s="1"/>
  <c r="X199" i="22" s="1"/>
  <c r="W199" i="22" s="1"/>
  <c r="Y198" i="22"/>
  <c r="G198" i="22"/>
  <c r="R198" i="22" s="1"/>
  <c r="Y197" i="22"/>
  <c r="G197" i="22"/>
  <c r="Y196" i="22"/>
  <c r="V196" i="22"/>
  <c r="G196" i="22"/>
  <c r="Y195" i="22"/>
  <c r="V195" i="22"/>
  <c r="G195" i="22"/>
  <c r="R195" i="22" s="1"/>
  <c r="Y194" i="22"/>
  <c r="V194" i="22"/>
  <c r="G194" i="22"/>
  <c r="R194" i="22" s="1"/>
  <c r="Y193" i="22"/>
  <c r="V193" i="22"/>
  <c r="G193" i="22"/>
  <c r="R193" i="22" s="1"/>
  <c r="Y192" i="22"/>
  <c r="V192" i="22"/>
  <c r="G192" i="22"/>
  <c r="R192" i="22" s="1"/>
  <c r="Y191" i="22"/>
  <c r="V191" i="22"/>
  <c r="G191" i="22"/>
  <c r="R191" i="22" s="1"/>
  <c r="Y190" i="22"/>
  <c r="V190" i="22"/>
  <c r="G190" i="22"/>
  <c r="R190" i="22" s="1"/>
  <c r="Y189" i="22"/>
  <c r="V189" i="22"/>
  <c r="G189" i="22"/>
  <c r="R189" i="22" s="1"/>
  <c r="Y188" i="22"/>
  <c r="V188" i="22"/>
  <c r="G188" i="22"/>
  <c r="R188" i="22" s="1"/>
  <c r="Y187" i="22"/>
  <c r="G187" i="22"/>
  <c r="H187" i="22" s="1"/>
  <c r="S187" i="22" s="1"/>
  <c r="X187" i="22" s="1"/>
  <c r="W187" i="22" s="1"/>
  <c r="Y186" i="22"/>
  <c r="V186" i="22"/>
  <c r="G186" i="22"/>
  <c r="Y185" i="22"/>
  <c r="V185" i="22"/>
  <c r="G185" i="22"/>
  <c r="H185" i="22" s="1"/>
  <c r="S185" i="22" s="1"/>
  <c r="X185" i="22" s="1"/>
  <c r="W185" i="22" s="1"/>
  <c r="Y184" i="22"/>
  <c r="V184" i="22"/>
  <c r="G184" i="22"/>
  <c r="Y183" i="22"/>
  <c r="V183" i="22"/>
  <c r="G183" i="22"/>
  <c r="Y182" i="22"/>
  <c r="V182" i="22"/>
  <c r="G182" i="22"/>
  <c r="Y181" i="22"/>
  <c r="V181" i="22"/>
  <c r="G181" i="22"/>
  <c r="R181" i="22" s="1"/>
  <c r="Y180" i="22"/>
  <c r="V180" i="22"/>
  <c r="G180" i="22"/>
  <c r="R180" i="22" s="1"/>
  <c r="Y179" i="22"/>
  <c r="V179" i="22"/>
  <c r="G179" i="22"/>
  <c r="R179" i="22" s="1"/>
  <c r="Y178" i="22"/>
  <c r="V178" i="22"/>
  <c r="G178" i="22"/>
  <c r="R178" i="22" s="1"/>
  <c r="Y177" i="22"/>
  <c r="V177" i="22"/>
  <c r="G177" i="22"/>
  <c r="R177" i="22" s="1"/>
  <c r="Y176" i="22"/>
  <c r="V176" i="22"/>
  <c r="G176" i="22"/>
  <c r="R176" i="22" s="1"/>
  <c r="Y175" i="22"/>
  <c r="V175" i="22"/>
  <c r="G175" i="22"/>
  <c r="R175" i="22" s="1"/>
  <c r="Y174" i="22"/>
  <c r="V174" i="22"/>
  <c r="G174" i="22"/>
  <c r="R174" i="22" s="1"/>
  <c r="Y173" i="22"/>
  <c r="V173" i="22"/>
  <c r="G173" i="22"/>
  <c r="R173" i="22" s="1"/>
  <c r="Y172" i="22"/>
  <c r="V172" i="22"/>
  <c r="G172" i="22"/>
  <c r="R172" i="22" s="1"/>
  <c r="Y171" i="22"/>
  <c r="V171" i="22"/>
  <c r="G171" i="22"/>
  <c r="R171" i="22" s="1"/>
  <c r="Y170" i="22"/>
  <c r="V170" i="22"/>
  <c r="G170" i="22"/>
  <c r="R170" i="22" s="1"/>
  <c r="Y169" i="22"/>
  <c r="V169" i="22"/>
  <c r="G169" i="22"/>
  <c r="R169" i="22" s="1"/>
  <c r="Y168" i="22"/>
  <c r="V168" i="22"/>
  <c r="G168" i="22"/>
  <c r="R168" i="22" s="1"/>
  <c r="Y167" i="22"/>
  <c r="V167" i="22"/>
  <c r="G167" i="22"/>
  <c r="R167" i="22" s="1"/>
  <c r="Y166" i="22"/>
  <c r="V166" i="22"/>
  <c r="G166" i="22"/>
  <c r="R166" i="22" s="1"/>
  <c r="Y165" i="22"/>
  <c r="V165" i="22"/>
  <c r="G165" i="22"/>
  <c r="R165" i="22" s="1"/>
  <c r="Y164" i="22"/>
  <c r="V164" i="22"/>
  <c r="G164" i="22"/>
  <c r="R164" i="22" s="1"/>
  <c r="Y163" i="22"/>
  <c r="V163" i="22"/>
  <c r="G163" i="22"/>
  <c r="R163" i="22" s="1"/>
  <c r="Y162" i="22"/>
  <c r="V162" i="22"/>
  <c r="G162" i="22"/>
  <c r="Y161" i="22"/>
  <c r="G161" i="22"/>
  <c r="R161" i="22" s="1"/>
  <c r="Y160" i="22"/>
  <c r="V160" i="22"/>
  <c r="G160" i="22"/>
  <c r="R160" i="22" s="1"/>
  <c r="Y159" i="22"/>
  <c r="V159" i="22"/>
  <c r="G159" i="22"/>
  <c r="H159" i="22" s="1"/>
  <c r="Y158" i="22"/>
  <c r="V158" i="22"/>
  <c r="G158" i="22"/>
  <c r="R158" i="22" s="1"/>
  <c r="Y157" i="22"/>
  <c r="V157" i="22"/>
  <c r="G157" i="22"/>
  <c r="H157" i="22" s="1"/>
  <c r="S157" i="22" s="1"/>
  <c r="X157" i="22" s="1"/>
  <c r="W157" i="22" s="1"/>
  <c r="Y156" i="22"/>
  <c r="V156" i="22"/>
  <c r="G156" i="22"/>
  <c r="Y155" i="22"/>
  <c r="G155" i="22"/>
  <c r="Y154" i="22"/>
  <c r="G154" i="22"/>
  <c r="R154" i="22" s="1"/>
  <c r="Y153" i="22"/>
  <c r="V153" i="22"/>
  <c r="G153" i="22"/>
  <c r="R153" i="22" s="1"/>
  <c r="Y152" i="22"/>
  <c r="G152" i="22"/>
  <c r="Y151" i="22"/>
  <c r="G151" i="22"/>
  <c r="R151" i="22" s="1"/>
  <c r="Y150" i="22"/>
  <c r="G150" i="22"/>
  <c r="H150" i="22" s="1"/>
  <c r="S150" i="22" s="1"/>
  <c r="X150" i="22" s="1"/>
  <c r="W150" i="22" s="1"/>
  <c r="Y149" i="22"/>
  <c r="V149" i="22"/>
  <c r="G149" i="22"/>
  <c r="R149" i="22" s="1"/>
  <c r="Y148" i="22"/>
  <c r="G148" i="22"/>
  <c r="R148" i="22" s="1"/>
  <c r="Y147" i="22"/>
  <c r="V147" i="22"/>
  <c r="G147" i="22"/>
  <c r="H147" i="22" s="1"/>
  <c r="S147" i="22" s="1"/>
  <c r="X147" i="22" s="1"/>
  <c r="W147" i="22" s="1"/>
  <c r="Y146" i="22"/>
  <c r="V146" i="22"/>
  <c r="G146" i="22"/>
  <c r="H146" i="22" s="1"/>
  <c r="S146" i="22" s="1"/>
  <c r="X146" i="22" s="1"/>
  <c r="W146" i="22" s="1"/>
  <c r="Y145" i="22"/>
  <c r="V145" i="22"/>
  <c r="G145" i="22"/>
  <c r="R145" i="22" s="1"/>
  <c r="Y144" i="22"/>
  <c r="V144" i="22"/>
  <c r="G144" i="22"/>
  <c r="R144" i="22" s="1"/>
  <c r="Y143" i="22"/>
  <c r="V143" i="22"/>
  <c r="G143" i="22"/>
  <c r="H143" i="22" s="1"/>
  <c r="S143" i="22" s="1"/>
  <c r="X143" i="22" s="1"/>
  <c r="W143" i="22" s="1"/>
  <c r="Y142" i="22"/>
  <c r="V142" i="22"/>
  <c r="G142" i="22"/>
  <c r="H142" i="22" s="1"/>
  <c r="S142" i="22" s="1"/>
  <c r="X142" i="22" s="1"/>
  <c r="W142" i="22" s="1"/>
  <c r="Y141" i="22"/>
  <c r="V141" i="22"/>
  <c r="G141" i="22"/>
  <c r="H141" i="22" s="1"/>
  <c r="S141" i="22" s="1"/>
  <c r="X141" i="22" s="1"/>
  <c r="W141" i="22" s="1"/>
  <c r="Y140" i="22"/>
  <c r="V140" i="22"/>
  <c r="G140" i="22"/>
  <c r="R140" i="22" s="1"/>
  <c r="Y139" i="22"/>
  <c r="V139" i="22"/>
  <c r="G139" i="22"/>
  <c r="H139" i="22" s="1"/>
  <c r="S139" i="22" s="1"/>
  <c r="X139" i="22" s="1"/>
  <c r="W139" i="22" s="1"/>
  <c r="Y138" i="22"/>
  <c r="V138" i="22"/>
  <c r="G138" i="22"/>
  <c r="H138" i="22" s="1"/>
  <c r="S138" i="22" s="1"/>
  <c r="X138" i="22" s="1"/>
  <c r="W138" i="22" s="1"/>
  <c r="Y137" i="22"/>
  <c r="V137" i="22"/>
  <c r="G137" i="22"/>
  <c r="R137" i="22" s="1"/>
  <c r="Y136" i="22"/>
  <c r="V136" i="22"/>
  <c r="G136" i="22"/>
  <c r="R136" i="22" s="1"/>
  <c r="Y135" i="22"/>
  <c r="V135" i="22"/>
  <c r="G135" i="22"/>
  <c r="H135" i="22" s="1"/>
  <c r="S135" i="22" s="1"/>
  <c r="X135" i="22" s="1"/>
  <c r="W135" i="22" s="1"/>
  <c r="Y134" i="22"/>
  <c r="V134" i="22"/>
  <c r="G134" i="22"/>
  <c r="R134" i="22" s="1"/>
  <c r="Y133" i="22"/>
  <c r="V133" i="22"/>
  <c r="G133" i="22"/>
  <c r="H133" i="22" s="1"/>
  <c r="S133" i="22" s="1"/>
  <c r="X133" i="22" s="1"/>
  <c r="W133" i="22" s="1"/>
  <c r="Y132" i="22"/>
  <c r="V132" i="22"/>
  <c r="G132" i="22"/>
  <c r="H132" i="22" s="1"/>
  <c r="Y131" i="22"/>
  <c r="V131" i="22"/>
  <c r="G131" i="22"/>
  <c r="R131" i="22" s="1"/>
  <c r="Y130" i="22"/>
  <c r="G130" i="22"/>
  <c r="R130" i="22" s="1"/>
  <c r="Y129" i="22"/>
  <c r="V129" i="22"/>
  <c r="G129" i="22"/>
  <c r="R129" i="22" s="1"/>
  <c r="Y128" i="22"/>
  <c r="V128" i="22"/>
  <c r="G128" i="22"/>
  <c r="R128" i="22" s="1"/>
  <c r="Y127" i="22"/>
  <c r="V127" i="22"/>
  <c r="G127" i="22"/>
  <c r="H127" i="22" s="1"/>
  <c r="Y126" i="22"/>
  <c r="V126" i="22"/>
  <c r="G126" i="22"/>
  <c r="Y125" i="22"/>
  <c r="G125" i="22"/>
  <c r="R125" i="22" s="1"/>
  <c r="Y124" i="22"/>
  <c r="V124" i="22"/>
  <c r="G124" i="22"/>
  <c r="R124" i="22" s="1"/>
  <c r="Y123" i="22"/>
  <c r="V123" i="22"/>
  <c r="G123" i="22"/>
  <c r="R123" i="22" s="1"/>
  <c r="Y122" i="22"/>
  <c r="V122" i="22"/>
  <c r="G122" i="22"/>
  <c r="R122" i="22" s="1"/>
  <c r="Y121" i="22"/>
  <c r="V121" i="22"/>
  <c r="G121" i="22"/>
  <c r="R121" i="22" s="1"/>
  <c r="Y120" i="22"/>
  <c r="V120" i="22"/>
  <c r="G120" i="22"/>
  <c r="R120" i="22" s="1"/>
  <c r="Y119" i="22"/>
  <c r="V119" i="22"/>
  <c r="G119" i="22"/>
  <c r="R119" i="22" s="1"/>
  <c r="Y118" i="22"/>
  <c r="V118" i="22"/>
  <c r="G118" i="22"/>
  <c r="R118" i="22" s="1"/>
  <c r="Y117" i="22"/>
  <c r="V117" i="22"/>
  <c r="G117" i="22"/>
  <c r="R117" i="22" s="1"/>
  <c r="Y116" i="22"/>
  <c r="V116" i="22"/>
  <c r="G116" i="22"/>
  <c r="R116" i="22" s="1"/>
  <c r="Y115" i="22"/>
  <c r="V115" i="22"/>
  <c r="G115" i="22"/>
  <c r="R115" i="22" s="1"/>
  <c r="Y114" i="22"/>
  <c r="G114" i="22"/>
  <c r="H114" i="22" s="1"/>
  <c r="S114" i="22" s="1"/>
  <c r="X114" i="22" s="1"/>
  <c r="W114" i="22" s="1"/>
  <c r="Y113" i="22"/>
  <c r="V113" i="22"/>
  <c r="G113" i="22"/>
  <c r="H113" i="22" s="1"/>
  <c r="S113" i="22" s="1"/>
  <c r="X113" i="22" s="1"/>
  <c r="W113" i="22" s="1"/>
  <c r="Y112" i="22"/>
  <c r="G112" i="22"/>
  <c r="Y111" i="22"/>
  <c r="V111" i="22"/>
  <c r="G111" i="22"/>
  <c r="Y110" i="22"/>
  <c r="V110" i="22"/>
  <c r="G110" i="22"/>
  <c r="Y109" i="22"/>
  <c r="V109" i="22"/>
  <c r="G109" i="22"/>
  <c r="Y108" i="22"/>
  <c r="V108" i="22"/>
  <c r="G108" i="22"/>
  <c r="Y107" i="22"/>
  <c r="V107" i="22"/>
  <c r="G107" i="22"/>
  <c r="Y106" i="22"/>
  <c r="V106" i="22"/>
  <c r="G106" i="22"/>
  <c r="Y105" i="22"/>
  <c r="V105" i="22"/>
  <c r="G105" i="22"/>
  <c r="Y104" i="22"/>
  <c r="V104" i="22"/>
  <c r="G104" i="22"/>
  <c r="R104" i="22" s="1"/>
  <c r="Y103" i="22"/>
  <c r="V103" i="22"/>
  <c r="G103" i="22"/>
  <c r="Y102" i="22"/>
  <c r="V102" i="22"/>
  <c r="G102" i="22"/>
  <c r="R102" i="22" s="1"/>
  <c r="Y101" i="22"/>
  <c r="V101" i="22"/>
  <c r="G101" i="22"/>
  <c r="R101" i="22" s="1"/>
  <c r="Y100" i="22"/>
  <c r="V100" i="22"/>
  <c r="G100" i="22"/>
  <c r="Y99" i="22"/>
  <c r="V99" i="22"/>
  <c r="G99" i="22"/>
  <c r="Y98" i="22"/>
  <c r="V98" i="22"/>
  <c r="G98" i="22"/>
  <c r="R98" i="22" s="1"/>
  <c r="Y97" i="22"/>
  <c r="V97" i="22"/>
  <c r="G97" i="22"/>
  <c r="Y96" i="22"/>
  <c r="V96" i="22"/>
  <c r="G96" i="22"/>
  <c r="R96" i="22" s="1"/>
  <c r="Y95" i="22"/>
  <c r="V95" i="22"/>
  <c r="G95" i="22"/>
  <c r="Y94" i="22"/>
  <c r="V94" i="22"/>
  <c r="G94" i="22"/>
  <c r="R94" i="22" s="1"/>
  <c r="Y93" i="22"/>
  <c r="V93" i="22"/>
  <c r="G93" i="22"/>
  <c r="R93" i="22" s="1"/>
  <c r="Y92" i="22"/>
  <c r="V92" i="22"/>
  <c r="G92" i="22"/>
  <c r="R92" i="22" s="1"/>
  <c r="Y91" i="22"/>
  <c r="V91" i="22"/>
  <c r="G91" i="22"/>
  <c r="R91" i="22" s="1"/>
  <c r="Y90" i="22"/>
  <c r="V90" i="22"/>
  <c r="G90" i="22"/>
  <c r="R90" i="22" s="1"/>
  <c r="Y89" i="22"/>
  <c r="V89" i="22"/>
  <c r="G89" i="22"/>
  <c r="R89" i="22" s="1"/>
  <c r="Y88" i="22"/>
  <c r="V88" i="22"/>
  <c r="G88" i="22"/>
  <c r="R88" i="22" s="1"/>
  <c r="Y87" i="22"/>
  <c r="V87" i="22"/>
  <c r="G87" i="22"/>
  <c r="R87" i="22" s="1"/>
  <c r="Y86" i="22"/>
  <c r="V86" i="22"/>
  <c r="G86" i="22"/>
  <c r="R86" i="22" s="1"/>
  <c r="Y85" i="22"/>
  <c r="V85" i="22"/>
  <c r="G85" i="22"/>
  <c r="R85" i="22" s="1"/>
  <c r="Y84" i="22"/>
  <c r="V84" i="22"/>
  <c r="G84" i="22"/>
  <c r="Y83" i="22"/>
  <c r="V83" i="22"/>
  <c r="G83" i="22"/>
  <c r="R83" i="22" s="1"/>
  <c r="Y82" i="22"/>
  <c r="V82" i="22"/>
  <c r="G82" i="22"/>
  <c r="R82" i="22" s="1"/>
  <c r="Y81" i="22"/>
  <c r="V81" i="22"/>
  <c r="G81" i="22"/>
  <c r="R81" i="22" s="1"/>
  <c r="Y80" i="22"/>
  <c r="V80" i="22"/>
  <c r="G80" i="22"/>
  <c r="Y79" i="22"/>
  <c r="V79" i="22"/>
  <c r="G79" i="22"/>
  <c r="Y78" i="22"/>
  <c r="V78" i="22"/>
  <c r="G78" i="22"/>
  <c r="R78" i="22" s="1"/>
  <c r="Y77" i="22"/>
  <c r="G77" i="22"/>
  <c r="R77" i="22" s="1"/>
  <c r="Y76" i="22"/>
  <c r="G76" i="22"/>
  <c r="R76" i="22" s="1"/>
  <c r="Y75" i="22"/>
  <c r="G75" i="22"/>
  <c r="R75" i="22" s="1"/>
  <c r="Y74" i="22"/>
  <c r="G74" i="22"/>
  <c r="R74" i="22" s="1"/>
  <c r="Y73" i="22"/>
  <c r="G73" i="22"/>
  <c r="R73" i="22" s="1"/>
  <c r="Y72" i="22"/>
  <c r="G72" i="22"/>
  <c r="R72" i="22" s="1"/>
  <c r="Y71" i="22"/>
  <c r="G71" i="22"/>
  <c r="R71" i="22" s="1"/>
  <c r="Y70" i="22"/>
  <c r="G70" i="22"/>
  <c r="R70" i="22" s="1"/>
  <c r="Y69" i="22"/>
  <c r="V69" i="22"/>
  <c r="G69" i="22"/>
  <c r="R69" i="22" s="1"/>
  <c r="Y68" i="22"/>
  <c r="V68" i="22"/>
  <c r="G68" i="22"/>
  <c r="R68" i="22" s="1"/>
  <c r="Y67" i="22"/>
  <c r="V67" i="22"/>
  <c r="G67" i="22"/>
  <c r="R67" i="22" s="1"/>
  <c r="Y66" i="22"/>
  <c r="G66" i="22"/>
  <c r="R66" i="22" s="1"/>
  <c r="Y65" i="22"/>
  <c r="G65" i="22"/>
  <c r="R65" i="22" s="1"/>
  <c r="Y64" i="22"/>
  <c r="V64" i="22"/>
  <c r="G64" i="22"/>
  <c r="R64" i="22" s="1"/>
  <c r="Y63" i="22"/>
  <c r="V63" i="22"/>
  <c r="G63" i="22"/>
  <c r="R63" i="22" s="1"/>
  <c r="Y62" i="22"/>
  <c r="V62" i="22"/>
  <c r="G62" i="22"/>
  <c r="R62" i="22" s="1"/>
  <c r="Y61" i="22"/>
  <c r="V61" i="22"/>
  <c r="G61" i="22"/>
  <c r="H61" i="22" s="1"/>
  <c r="S61" i="22" s="1"/>
  <c r="X61" i="22" s="1"/>
  <c r="W61" i="22" s="1"/>
  <c r="Y60" i="22"/>
  <c r="G60" i="22"/>
  <c r="R60" i="22" s="1"/>
  <c r="Y59" i="22"/>
  <c r="V59" i="22"/>
  <c r="G59" i="22"/>
  <c r="R59" i="22" s="1"/>
  <c r="Y58" i="22"/>
  <c r="V58" i="22"/>
  <c r="G58" i="22"/>
  <c r="H58" i="22" s="1"/>
  <c r="S58" i="22" s="1"/>
  <c r="X58" i="22" s="1"/>
  <c r="W58" i="22" s="1"/>
  <c r="Y57" i="22"/>
  <c r="V57" i="22"/>
  <c r="G57" i="22"/>
  <c r="R57" i="22" s="1"/>
  <c r="Y56" i="22"/>
  <c r="V56" i="22"/>
  <c r="G56" i="22"/>
  <c r="H56" i="22" s="1"/>
  <c r="S56" i="22" s="1"/>
  <c r="X56" i="22" s="1"/>
  <c r="W56" i="22" s="1"/>
  <c r="Y55" i="22"/>
  <c r="V55" i="22"/>
  <c r="G55" i="22"/>
  <c r="R55" i="22" s="1"/>
  <c r="Y54" i="22"/>
  <c r="V54" i="22"/>
  <c r="G54" i="22"/>
  <c r="H54" i="22" s="1"/>
  <c r="S54" i="22" s="1"/>
  <c r="X54" i="22" s="1"/>
  <c r="W54" i="22" s="1"/>
  <c r="Y53" i="22"/>
  <c r="V53" i="22"/>
  <c r="G53" i="22"/>
  <c r="R53" i="22" s="1"/>
  <c r="Y52" i="22"/>
  <c r="V52" i="22"/>
  <c r="G52" i="22"/>
  <c r="H52" i="22" s="1"/>
  <c r="S52" i="22" s="1"/>
  <c r="X52" i="22" s="1"/>
  <c r="W52" i="22" s="1"/>
  <c r="Y51" i="22"/>
  <c r="G51" i="22"/>
  <c r="R51" i="22" s="1"/>
  <c r="Y50" i="22"/>
  <c r="G50" i="22"/>
  <c r="R50" i="22" s="1"/>
  <c r="Y49" i="22"/>
  <c r="G49" i="22"/>
  <c r="H49" i="22" s="1"/>
  <c r="S49" i="22" s="1"/>
  <c r="X49" i="22" s="1"/>
  <c r="W49" i="22" s="1"/>
  <c r="Y48" i="22"/>
  <c r="V48" i="22"/>
  <c r="G48" i="22"/>
  <c r="H48" i="22" s="1"/>
  <c r="S48" i="22" s="1"/>
  <c r="X48" i="22" s="1"/>
  <c r="W48" i="22" s="1"/>
  <c r="Y47" i="22"/>
  <c r="V47" i="22"/>
  <c r="G47" i="22"/>
  <c r="H47" i="22" s="1"/>
  <c r="S47" i="22" s="1"/>
  <c r="X47" i="22" s="1"/>
  <c r="W47" i="22" s="1"/>
  <c r="Y46" i="22"/>
  <c r="G46" i="22"/>
  <c r="R46" i="22" s="1"/>
  <c r="Y45" i="22"/>
  <c r="V45" i="22"/>
  <c r="G45" i="22"/>
  <c r="R45" i="22" s="1"/>
  <c r="Y44" i="22"/>
  <c r="V44" i="22"/>
  <c r="G44" i="22"/>
  <c r="R44" i="22" s="1"/>
  <c r="Y43" i="22"/>
  <c r="V43" i="22"/>
  <c r="G43" i="22"/>
  <c r="H43" i="22" s="1"/>
  <c r="S43" i="22" s="1"/>
  <c r="X43" i="22" s="1"/>
  <c r="W43" i="22" s="1"/>
  <c r="Y42" i="22"/>
  <c r="V42" i="22"/>
  <c r="G42" i="22"/>
  <c r="R42" i="22" s="1"/>
  <c r="Y41" i="22"/>
  <c r="V41" i="22"/>
  <c r="G41" i="22"/>
  <c r="R41" i="22" s="1"/>
  <c r="Y40" i="22"/>
  <c r="V40" i="22"/>
  <c r="G40" i="22"/>
  <c r="R40" i="22" s="1"/>
  <c r="Y39" i="22"/>
  <c r="V39" i="22"/>
  <c r="G39" i="22"/>
  <c r="H39" i="22" s="1"/>
  <c r="S39" i="22" s="1"/>
  <c r="X39" i="22" s="1"/>
  <c r="W39" i="22" s="1"/>
  <c r="Y38" i="22"/>
  <c r="V38" i="22"/>
  <c r="G38" i="22"/>
  <c r="R38" i="22" s="1"/>
  <c r="Y37" i="22"/>
  <c r="V37" i="22"/>
  <c r="G37" i="22"/>
  <c r="R37" i="22" s="1"/>
  <c r="Y36" i="22"/>
  <c r="V36" i="22"/>
  <c r="G36" i="22"/>
  <c r="R36" i="22" s="1"/>
  <c r="Y35" i="22"/>
  <c r="V35" i="22"/>
  <c r="G35" i="22"/>
  <c r="H35" i="22" s="1"/>
  <c r="S35" i="22" s="1"/>
  <c r="X35" i="22" s="1"/>
  <c r="W35" i="22" s="1"/>
  <c r="Y34" i="22"/>
  <c r="V34" i="22"/>
  <c r="G34" i="22"/>
  <c r="R34" i="22" s="1"/>
  <c r="Y33" i="22"/>
  <c r="V33" i="22"/>
  <c r="G33" i="22"/>
  <c r="Y32" i="22"/>
  <c r="V32" i="22"/>
  <c r="G32" i="22"/>
  <c r="Y31" i="22"/>
  <c r="V31" i="22"/>
  <c r="G31" i="22"/>
  <c r="R31" i="22" s="1"/>
  <c r="Y30" i="22"/>
  <c r="V30" i="22"/>
  <c r="G30" i="22"/>
  <c r="R30" i="22" s="1"/>
  <c r="Y29" i="22"/>
  <c r="V29" i="22"/>
  <c r="G29" i="22"/>
  <c r="R29" i="22" s="1"/>
  <c r="Y28" i="22"/>
  <c r="V28" i="22"/>
  <c r="G28" i="22"/>
  <c r="Y27" i="22"/>
  <c r="V27" i="22"/>
  <c r="G27" i="22"/>
  <c r="R27" i="22" s="1"/>
  <c r="Y26" i="22"/>
  <c r="V26" i="22"/>
  <c r="G26" i="22"/>
  <c r="R26" i="22" s="1"/>
  <c r="Y25" i="22"/>
  <c r="V25" i="22"/>
  <c r="G25" i="22"/>
  <c r="R25" i="22" s="1"/>
  <c r="Y24" i="22"/>
  <c r="V24" i="22"/>
  <c r="G24" i="22"/>
  <c r="R24" i="22" s="1"/>
  <c r="Y23" i="22"/>
  <c r="V23" i="22"/>
  <c r="G23" i="22"/>
  <c r="R23" i="22" s="1"/>
  <c r="Y22" i="22"/>
  <c r="V22" i="22"/>
  <c r="G22" i="22"/>
  <c r="Y21" i="22"/>
  <c r="V21" i="22"/>
  <c r="G21" i="22"/>
  <c r="R21" i="22" s="1"/>
  <c r="Y20" i="22"/>
  <c r="V20" i="22"/>
  <c r="G20" i="22"/>
  <c r="R20" i="22" s="1"/>
  <c r="Y19" i="22"/>
  <c r="V19" i="22"/>
  <c r="G19" i="22"/>
  <c r="R19" i="22" s="1"/>
  <c r="Y18" i="22"/>
  <c r="V18" i="22"/>
  <c r="G18" i="22"/>
  <c r="R18" i="22" s="1"/>
  <c r="Y17" i="22"/>
  <c r="V17" i="22"/>
  <c r="G17" i="22"/>
  <c r="R17" i="22" s="1"/>
  <c r="Y16" i="22"/>
  <c r="V16" i="22"/>
  <c r="G16" i="22"/>
  <c r="R16" i="22" s="1"/>
  <c r="Y15" i="22"/>
  <c r="V15" i="22"/>
  <c r="G15" i="22"/>
  <c r="R15" i="22" s="1"/>
  <c r="Y14" i="22"/>
  <c r="U14" i="22"/>
  <c r="G14" i="22"/>
  <c r="R14" i="22" s="1"/>
  <c r="Y13" i="22"/>
  <c r="V13" i="22"/>
  <c r="G13" i="22"/>
  <c r="R13" i="22" s="1"/>
  <c r="Y12" i="22"/>
  <c r="V12" i="22"/>
  <c r="G12" i="22"/>
  <c r="R12" i="22" s="1"/>
  <c r="Y11" i="22"/>
  <c r="U11" i="22"/>
  <c r="G11" i="22"/>
  <c r="H11" i="22" s="1"/>
  <c r="S11" i="22" s="1"/>
  <c r="X11" i="22" s="1"/>
  <c r="W11" i="22" s="1"/>
  <c r="Y10" i="22"/>
  <c r="U10" i="22"/>
  <c r="G10" i="22"/>
  <c r="R10" i="22" s="1"/>
  <c r="Y9" i="22"/>
  <c r="U9" i="22"/>
  <c r="G9" i="22"/>
  <c r="R9" i="22" s="1"/>
  <c r="Y8" i="22"/>
  <c r="U8" i="22"/>
  <c r="G8" i="22"/>
  <c r="Y7" i="22"/>
  <c r="V7" i="22"/>
  <c r="G7" i="22"/>
  <c r="R7" i="22" s="1"/>
  <c r="Y6" i="22"/>
  <c r="G6" i="22"/>
  <c r="R6" i="22" s="1"/>
  <c r="Y5" i="22"/>
  <c r="V5" i="22"/>
  <c r="G5" i="22"/>
  <c r="R5" i="22" s="1"/>
  <c r="Y4" i="22"/>
  <c r="V4" i="22"/>
  <c r="G4" i="22"/>
  <c r="R4" i="22" s="1"/>
  <c r="Y3" i="22"/>
  <c r="V3" i="22"/>
  <c r="G3" i="22"/>
  <c r="R3" i="22" s="1"/>
  <c r="Y2" i="22"/>
  <c r="V2" i="22"/>
  <c r="N2" i="22"/>
  <c r="G2" i="22"/>
  <c r="H51" i="22" l="1"/>
  <c r="S51" i="22" s="1"/>
  <c r="X51" i="22" s="1"/>
  <c r="W51" i="22" s="1"/>
  <c r="H53" i="22"/>
  <c r="S53" i="22" s="1"/>
  <c r="X53" i="22" s="1"/>
  <c r="W53" i="22" s="1"/>
  <c r="H231" i="22"/>
  <c r="S231" i="22" s="1"/>
  <c r="X231" i="22" s="1"/>
  <c r="W231" i="22" s="1"/>
  <c r="G33" i="1"/>
  <c r="H145" i="22"/>
  <c r="S145" i="22" s="1"/>
  <c r="X145" i="22" s="1"/>
  <c r="W145" i="22" s="1"/>
  <c r="H198" i="22"/>
  <c r="S198" i="22" s="1"/>
  <c r="X198" i="22" s="1"/>
  <c r="W198" i="22" s="1"/>
  <c r="H202" i="22"/>
  <c r="S202" i="22" s="1"/>
  <c r="X202" i="22" s="1"/>
  <c r="W202" i="22" s="1"/>
  <c r="R139" i="22"/>
  <c r="H207" i="22"/>
  <c r="S207" i="22" s="1"/>
  <c r="X207" i="22" s="1"/>
  <c r="W207" i="22" s="1"/>
  <c r="H101" i="22"/>
  <c r="S101" i="22" s="1"/>
  <c r="X101" i="22" s="1"/>
  <c r="W101" i="22" s="1"/>
  <c r="H86" i="22"/>
  <c r="S86" i="22" s="1"/>
  <c r="X86" i="22" s="1"/>
  <c r="W86" i="22" s="1"/>
  <c r="H94" i="22"/>
  <c r="S94" i="22" s="1"/>
  <c r="X94" i="22" s="1"/>
  <c r="W94" i="22" s="1"/>
  <c r="H102" i="22"/>
  <c r="S102" i="22" s="1"/>
  <c r="X102" i="22" s="1"/>
  <c r="W102" i="22" s="1"/>
  <c r="H128" i="22"/>
  <c r="S128" i="22" s="1"/>
  <c r="X128" i="22" s="1"/>
  <c r="W128" i="22" s="1"/>
  <c r="H188" i="22"/>
  <c r="S188" i="22" s="1"/>
  <c r="X188" i="22" s="1"/>
  <c r="W188" i="22" s="1"/>
  <c r="H235" i="22"/>
  <c r="S235" i="22" s="1"/>
  <c r="X235" i="22" s="1"/>
  <c r="W235" i="22" s="1"/>
  <c r="H36" i="22"/>
  <c r="S36" i="22" s="1"/>
  <c r="X36" i="22" s="1"/>
  <c r="W36" i="22" s="1"/>
  <c r="H98" i="22"/>
  <c r="S98" i="22" s="1"/>
  <c r="X98" i="22" s="1"/>
  <c r="W98" i="22" s="1"/>
  <c r="H40" i="22"/>
  <c r="S40" i="22" s="1"/>
  <c r="X40" i="22" s="1"/>
  <c r="W40" i="22" s="1"/>
  <c r="H57" i="22"/>
  <c r="S57" i="22" s="1"/>
  <c r="X57" i="22" s="1"/>
  <c r="W57" i="22" s="1"/>
  <c r="H82" i="22"/>
  <c r="S82" i="22" s="1"/>
  <c r="X82" i="22" s="1"/>
  <c r="W82" i="22" s="1"/>
  <c r="H88" i="22"/>
  <c r="S88" i="22" s="1"/>
  <c r="X88" i="22" s="1"/>
  <c r="W88" i="22" s="1"/>
  <c r="H134" i="22"/>
  <c r="S134" i="22" s="1"/>
  <c r="X134" i="22" s="1"/>
  <c r="W134" i="22" s="1"/>
  <c r="H205" i="22"/>
  <c r="S205" i="22" s="1"/>
  <c r="X205" i="22" s="1"/>
  <c r="W205" i="22" s="1"/>
  <c r="H233" i="22"/>
  <c r="S233" i="22" s="1"/>
  <c r="X233" i="22" s="1"/>
  <c r="W233" i="22" s="1"/>
  <c r="H259" i="22"/>
  <c r="S259" i="22" s="1"/>
  <c r="X259" i="22" s="1"/>
  <c r="W259" i="22" s="1"/>
  <c r="H44" i="22"/>
  <c r="S44" i="22" s="1"/>
  <c r="X44" i="22" s="1"/>
  <c r="W44" i="22" s="1"/>
  <c r="H118" i="22"/>
  <c r="S118" i="22" s="1"/>
  <c r="X118" i="22" s="1"/>
  <c r="W118" i="22" s="1"/>
  <c r="H140" i="22"/>
  <c r="S140" i="22" s="1"/>
  <c r="X140" i="22" s="1"/>
  <c r="W140" i="22" s="1"/>
  <c r="H219" i="22"/>
  <c r="S219" i="22" s="1"/>
  <c r="X219" i="22" s="1"/>
  <c r="W219" i="22" s="1"/>
  <c r="R113" i="22"/>
  <c r="H201" i="22"/>
  <c r="S201" i="22" s="1"/>
  <c r="X201" i="22" s="1"/>
  <c r="W201" i="22" s="1"/>
  <c r="H153" i="22"/>
  <c r="S153" i="22" s="1"/>
  <c r="X153" i="22" s="1"/>
  <c r="W153" i="22" s="1"/>
  <c r="H148" i="22"/>
  <c r="S148" i="22" s="1"/>
  <c r="X148" i="22" s="1"/>
  <c r="W148" i="22" s="1"/>
  <c r="R187" i="22"/>
  <c r="H204" i="22"/>
  <c r="S204" i="22" s="1"/>
  <c r="X204" i="22" s="1"/>
  <c r="W204" i="22" s="1"/>
  <c r="H220" i="22"/>
  <c r="S220" i="22" s="1"/>
  <c r="X220" i="22" s="1"/>
  <c r="W220" i="22" s="1"/>
  <c r="H62" i="22"/>
  <c r="S62" i="22" s="1"/>
  <c r="X62" i="22" s="1"/>
  <c r="W62" i="22" s="1"/>
  <c r="H71" i="22"/>
  <c r="S71" i="22" s="1"/>
  <c r="X71" i="22" s="1"/>
  <c r="W71" i="22" s="1"/>
  <c r="H72" i="22"/>
  <c r="S72" i="22" s="1"/>
  <c r="X72" i="22" s="1"/>
  <c r="W72" i="22" s="1"/>
  <c r="H81" i="22"/>
  <c r="S81" i="22" s="1"/>
  <c r="X81" i="22" s="1"/>
  <c r="W81" i="22" s="1"/>
  <c r="H85" i="22"/>
  <c r="S85" i="22" s="1"/>
  <c r="X85" i="22" s="1"/>
  <c r="W85" i="22" s="1"/>
  <c r="H87" i="22"/>
  <c r="S87" i="22" s="1"/>
  <c r="X87" i="22" s="1"/>
  <c r="W87" i="22" s="1"/>
  <c r="H89" i="22"/>
  <c r="S89" i="22" s="1"/>
  <c r="X89" i="22" s="1"/>
  <c r="W89" i="22" s="1"/>
  <c r="H116" i="22"/>
  <c r="S116" i="22" s="1"/>
  <c r="X116" i="22" s="1"/>
  <c r="W116" i="22" s="1"/>
  <c r="H129" i="22"/>
  <c r="S129" i="22" s="1"/>
  <c r="X129" i="22" s="1"/>
  <c r="W129" i="22" s="1"/>
  <c r="V7" i="1"/>
  <c r="V6" i="1"/>
  <c r="V9" i="1"/>
  <c r="V8" i="1"/>
  <c r="V13" i="1"/>
  <c r="V12" i="1"/>
  <c r="V4" i="1"/>
  <c r="V2" i="1"/>
  <c r="V5" i="1"/>
  <c r="V3" i="1"/>
  <c r="M7" i="1"/>
  <c r="M6" i="1"/>
  <c r="M9" i="1"/>
  <c r="M8" i="1"/>
  <c r="M10" i="1"/>
  <c r="M11" i="1"/>
  <c r="M12" i="1"/>
  <c r="M13" i="1"/>
  <c r="M15" i="1"/>
  <c r="M14" i="1"/>
  <c r="H34" i="22"/>
  <c r="S34" i="22" s="1"/>
  <c r="X34" i="22" s="1"/>
  <c r="W34" i="22" s="1"/>
  <c r="H42" i="22"/>
  <c r="S42" i="22" s="1"/>
  <c r="X42" i="22" s="1"/>
  <c r="W42" i="22" s="1"/>
  <c r="H59" i="22"/>
  <c r="S59" i="22" s="1"/>
  <c r="X59" i="22" s="1"/>
  <c r="W59" i="22" s="1"/>
  <c r="H64" i="22"/>
  <c r="S64" i="22" s="1"/>
  <c r="X64" i="22" s="1"/>
  <c r="W64" i="22" s="1"/>
  <c r="H90" i="22"/>
  <c r="S90" i="22" s="1"/>
  <c r="X90" i="22" s="1"/>
  <c r="W90" i="22" s="1"/>
  <c r="H93" i="22"/>
  <c r="S93" i="22" s="1"/>
  <c r="X93" i="22" s="1"/>
  <c r="W93" i="22" s="1"/>
  <c r="H104" i="22"/>
  <c r="S104" i="22" s="1"/>
  <c r="X104" i="22" s="1"/>
  <c r="W104" i="22" s="1"/>
  <c r="H117" i="22"/>
  <c r="S117" i="22" s="1"/>
  <c r="X117" i="22" s="1"/>
  <c r="W117" i="22" s="1"/>
  <c r="R127" i="22"/>
  <c r="G16" i="1"/>
  <c r="G17" i="1"/>
  <c r="V17" i="1"/>
  <c r="V16" i="1"/>
  <c r="S132" i="22"/>
  <c r="R150" i="22"/>
  <c r="V22" i="1"/>
  <c r="V23" i="1"/>
  <c r="H161" i="22"/>
  <c r="S161" i="22" s="1"/>
  <c r="X161" i="22" s="1"/>
  <c r="W161" i="22" s="1"/>
  <c r="M24" i="1"/>
  <c r="M25" i="1"/>
  <c r="P26" i="1"/>
  <c r="M26" i="1"/>
  <c r="M27" i="1"/>
  <c r="M28" i="1"/>
  <c r="M29" i="1"/>
  <c r="R2" i="22"/>
  <c r="G5" i="1"/>
  <c r="G3" i="1"/>
  <c r="G2" i="1"/>
  <c r="G4" i="1"/>
  <c r="U7" i="1"/>
  <c r="U2" i="1"/>
  <c r="U6" i="1"/>
  <c r="U3" i="1"/>
  <c r="V10" i="1"/>
  <c r="V11" i="1"/>
  <c r="V15" i="1"/>
  <c r="V14" i="1"/>
  <c r="S127" i="22"/>
  <c r="M19" i="1"/>
  <c r="M18" i="1"/>
  <c r="R156" i="22"/>
  <c r="G20" i="1"/>
  <c r="G21" i="1"/>
  <c r="R159" i="22"/>
  <c r="G22" i="1"/>
  <c r="G23" i="1"/>
  <c r="V24" i="1"/>
  <c r="V25" i="1"/>
  <c r="V26" i="1"/>
  <c r="V27" i="1"/>
  <c r="M4" i="1"/>
  <c r="M2" i="1"/>
  <c r="M3" i="1"/>
  <c r="M5" i="1"/>
  <c r="H38" i="22"/>
  <c r="S38" i="22" s="1"/>
  <c r="X38" i="22" s="1"/>
  <c r="W38" i="22" s="1"/>
  <c r="H46" i="22"/>
  <c r="S46" i="22" s="1"/>
  <c r="X46" i="22" s="1"/>
  <c r="W46" i="22" s="1"/>
  <c r="H55" i="22"/>
  <c r="S55" i="22" s="1"/>
  <c r="X55" i="22" s="1"/>
  <c r="W55" i="22" s="1"/>
  <c r="H74" i="22"/>
  <c r="S74" i="22" s="1"/>
  <c r="X74" i="22" s="1"/>
  <c r="W74" i="22" s="1"/>
  <c r="H96" i="22"/>
  <c r="S96" i="22" s="1"/>
  <c r="X96" i="22" s="1"/>
  <c r="W96" i="22" s="1"/>
  <c r="H115" i="22"/>
  <c r="S115" i="22" s="1"/>
  <c r="X115" i="22" s="1"/>
  <c r="W115" i="22" s="1"/>
  <c r="H119" i="22"/>
  <c r="S119" i="22" s="1"/>
  <c r="X119" i="22" s="1"/>
  <c r="W119" i="22" s="1"/>
  <c r="M17" i="1"/>
  <c r="M16" i="1"/>
  <c r="V19" i="1"/>
  <c r="V18" i="1"/>
  <c r="H136" i="22"/>
  <c r="S136" i="22" s="1"/>
  <c r="X136" i="22" s="1"/>
  <c r="W136" i="22" s="1"/>
  <c r="H154" i="22"/>
  <c r="S154" i="22" s="1"/>
  <c r="X154" i="22" s="1"/>
  <c r="W154" i="22" s="1"/>
  <c r="M21" i="1"/>
  <c r="M20" i="1"/>
  <c r="S159" i="22"/>
  <c r="H192" i="22"/>
  <c r="S192" i="22" s="1"/>
  <c r="X192" i="22" s="1"/>
  <c r="W192" i="22" s="1"/>
  <c r="R199" i="22"/>
  <c r="H200" i="22"/>
  <c r="S200" i="22" s="1"/>
  <c r="X200" i="22" s="1"/>
  <c r="W200" i="22" s="1"/>
  <c r="H203" i="22"/>
  <c r="S203" i="22" s="1"/>
  <c r="X203" i="22" s="1"/>
  <c r="W203" i="22" s="1"/>
  <c r="R8" i="22"/>
  <c r="G6" i="1"/>
  <c r="G7" i="1"/>
  <c r="R22" i="22"/>
  <c r="G9" i="1"/>
  <c r="G8" i="1"/>
  <c r="R28" i="22"/>
  <c r="G10" i="1"/>
  <c r="G11" i="1"/>
  <c r="H32" i="22"/>
  <c r="G13" i="1"/>
  <c r="G12" i="1"/>
  <c r="R33" i="22"/>
  <c r="G14" i="1"/>
  <c r="G15" i="1"/>
  <c r="R114" i="22"/>
  <c r="H130" i="22"/>
  <c r="S130" i="22" s="1"/>
  <c r="X130" i="22" s="1"/>
  <c r="W130" i="22" s="1"/>
  <c r="R132" i="22"/>
  <c r="G18" i="1"/>
  <c r="G19" i="1"/>
  <c r="H137" i="22"/>
  <c r="S137" i="22" s="1"/>
  <c r="X137" i="22" s="1"/>
  <c r="W137" i="22" s="1"/>
  <c r="R143" i="22"/>
  <c r="H144" i="22"/>
  <c r="S144" i="22" s="1"/>
  <c r="X144" i="22" s="1"/>
  <c r="W144" i="22" s="1"/>
  <c r="V21" i="1"/>
  <c r="V20" i="1"/>
  <c r="M22" i="1"/>
  <c r="M23" i="1"/>
  <c r="H160" i="22"/>
  <c r="S160" i="22" s="1"/>
  <c r="X160" i="22" s="1"/>
  <c r="W160" i="22" s="1"/>
  <c r="R162" i="22"/>
  <c r="G25" i="1"/>
  <c r="G24" i="1"/>
  <c r="R182" i="22"/>
  <c r="G27" i="1"/>
  <c r="G26" i="1"/>
  <c r="H183" i="22"/>
  <c r="G29" i="1"/>
  <c r="G28" i="1"/>
  <c r="V28" i="1"/>
  <c r="V29" i="1"/>
  <c r="R225" i="22"/>
  <c r="R237" i="22"/>
  <c r="H237" i="22"/>
  <c r="S237" i="22" s="1"/>
  <c r="X237" i="22" s="1"/>
  <c r="W237" i="22" s="1"/>
  <c r="R239" i="22"/>
  <c r="H239" i="22"/>
  <c r="S239" i="22" s="1"/>
  <c r="X239" i="22" s="1"/>
  <c r="W239" i="22" s="1"/>
  <c r="R241" i="22"/>
  <c r="H241" i="22"/>
  <c r="S241" i="22" s="1"/>
  <c r="X241" i="22" s="1"/>
  <c r="W241" i="22" s="1"/>
  <c r="R243" i="22"/>
  <c r="H243" i="22"/>
  <c r="S243" i="22" s="1"/>
  <c r="X243" i="22" s="1"/>
  <c r="W243" i="22" s="1"/>
  <c r="R245" i="22"/>
  <c r="H245" i="22"/>
  <c r="S245" i="22" s="1"/>
  <c r="X245" i="22" s="1"/>
  <c r="W245" i="22" s="1"/>
  <c r="R247" i="22"/>
  <c r="H247" i="22"/>
  <c r="S247" i="22" s="1"/>
  <c r="X247" i="22" s="1"/>
  <c r="W247" i="22" s="1"/>
  <c r="H251" i="22"/>
  <c r="S251" i="22" s="1"/>
  <c r="X251" i="22" s="1"/>
  <c r="W251" i="22" s="1"/>
  <c r="H255" i="22"/>
  <c r="S255" i="22" s="1"/>
  <c r="X255" i="22" s="1"/>
  <c r="W255" i="22" s="1"/>
  <c r="V31" i="1"/>
  <c r="V30" i="1"/>
  <c r="U31" i="1"/>
  <c r="U30" i="1"/>
  <c r="R273" i="22"/>
  <c r="G31" i="1"/>
  <c r="G30" i="1"/>
  <c r="V33" i="1"/>
  <c r="V32" i="1"/>
  <c r="H249" i="22"/>
  <c r="S249" i="22" s="1"/>
  <c r="X249" i="22" s="1"/>
  <c r="W249" i="22" s="1"/>
  <c r="H253" i="22"/>
  <c r="S253" i="22" s="1"/>
  <c r="X253" i="22" s="1"/>
  <c r="W253" i="22" s="1"/>
  <c r="H257" i="22"/>
  <c r="S257" i="22" s="1"/>
  <c r="X257" i="22" s="1"/>
  <c r="W257" i="22" s="1"/>
  <c r="M30" i="1"/>
  <c r="M31" i="1"/>
  <c r="M33" i="1"/>
  <c r="H279" i="22"/>
  <c r="G32" i="1"/>
  <c r="M32" i="1"/>
  <c r="P27" i="1"/>
  <c r="R52" i="22"/>
  <c r="R56" i="22"/>
  <c r="R108" i="22"/>
  <c r="H108" i="22"/>
  <c r="S108" i="22" s="1"/>
  <c r="X108" i="22" s="1"/>
  <c r="W108" i="22" s="1"/>
  <c r="H33" i="22"/>
  <c r="H37" i="22"/>
  <c r="S37" i="22" s="1"/>
  <c r="X37" i="22" s="1"/>
  <c r="W37" i="22" s="1"/>
  <c r="H41" i="22"/>
  <c r="S41" i="22" s="1"/>
  <c r="X41" i="22" s="1"/>
  <c r="W41" i="22" s="1"/>
  <c r="H45" i="22"/>
  <c r="S45" i="22" s="1"/>
  <c r="X45" i="22" s="1"/>
  <c r="W45" i="22" s="1"/>
  <c r="R47" i="22"/>
  <c r="H60" i="22"/>
  <c r="S60" i="22" s="1"/>
  <c r="X60" i="22" s="1"/>
  <c r="W60" i="22" s="1"/>
  <c r="H65" i="22"/>
  <c r="S65" i="22" s="1"/>
  <c r="X65" i="22" s="1"/>
  <c r="W65" i="22" s="1"/>
  <c r="H75" i="22"/>
  <c r="S75" i="22" s="1"/>
  <c r="X75" i="22" s="1"/>
  <c r="W75" i="22" s="1"/>
  <c r="H78" i="22"/>
  <c r="S78" i="22" s="1"/>
  <c r="X78" i="22" s="1"/>
  <c r="W78" i="22" s="1"/>
  <c r="R80" i="22"/>
  <c r="H80" i="22"/>
  <c r="S80" i="22" s="1"/>
  <c r="X80" i="22" s="1"/>
  <c r="W80" i="22" s="1"/>
  <c r="R105" i="22"/>
  <c r="H105" i="22"/>
  <c r="S105" i="22" s="1"/>
  <c r="X105" i="22" s="1"/>
  <c r="W105" i="22" s="1"/>
  <c r="R109" i="22"/>
  <c r="H109" i="22"/>
  <c r="S109" i="22" s="1"/>
  <c r="X109" i="22" s="1"/>
  <c r="W109" i="22" s="1"/>
  <c r="R111" i="22"/>
  <c r="H111" i="22"/>
  <c r="S111" i="22" s="1"/>
  <c r="X111" i="22" s="1"/>
  <c r="W111" i="22" s="1"/>
  <c r="R152" i="22"/>
  <c r="H152" i="22"/>
  <c r="S152" i="22" s="1"/>
  <c r="X152" i="22" s="1"/>
  <c r="W152" i="22" s="1"/>
  <c r="R209" i="22"/>
  <c r="R48" i="22"/>
  <c r="R95" i="22"/>
  <c r="H95" i="22"/>
  <c r="S95" i="22" s="1"/>
  <c r="X95" i="22" s="1"/>
  <c r="W95" i="22" s="1"/>
  <c r="H226" i="22"/>
  <c r="S226" i="22" s="1"/>
  <c r="X226" i="22" s="1"/>
  <c r="W226" i="22" s="1"/>
  <c r="R226" i="22"/>
  <c r="R35" i="22"/>
  <c r="R39" i="22"/>
  <c r="R43" i="22"/>
  <c r="R54" i="22"/>
  <c r="R58" i="22"/>
  <c r="R61" i="22"/>
  <c r="R99" i="22"/>
  <c r="H99" i="22"/>
  <c r="S99" i="22" s="1"/>
  <c r="X99" i="22" s="1"/>
  <c r="W99" i="22" s="1"/>
  <c r="R103" i="22"/>
  <c r="H103" i="22"/>
  <c r="S103" i="22" s="1"/>
  <c r="X103" i="22" s="1"/>
  <c r="W103" i="22" s="1"/>
  <c r="R106" i="22"/>
  <c r="H106" i="22"/>
  <c r="S106" i="22" s="1"/>
  <c r="X106" i="22" s="1"/>
  <c r="W106" i="22" s="1"/>
  <c r="R155" i="22"/>
  <c r="H155" i="22"/>
  <c r="S155" i="22" s="1"/>
  <c r="X155" i="22" s="1"/>
  <c r="W155" i="22" s="1"/>
  <c r="R100" i="22"/>
  <c r="H100" i="22"/>
  <c r="S100" i="22" s="1"/>
  <c r="X100" i="22" s="1"/>
  <c r="W100" i="22" s="1"/>
  <c r="R49" i="22"/>
  <c r="H63" i="22"/>
  <c r="S63" i="22" s="1"/>
  <c r="X63" i="22" s="1"/>
  <c r="W63" i="22" s="1"/>
  <c r="H67" i="22"/>
  <c r="S67" i="22" s="1"/>
  <c r="X67" i="22" s="1"/>
  <c r="W67" i="22" s="1"/>
  <c r="H68" i="22"/>
  <c r="S68" i="22" s="1"/>
  <c r="X68" i="22" s="1"/>
  <c r="W68" i="22" s="1"/>
  <c r="H69" i="22"/>
  <c r="S69" i="22" s="1"/>
  <c r="X69" i="22" s="1"/>
  <c r="W69" i="22" s="1"/>
  <c r="H70" i="22"/>
  <c r="S70" i="22" s="1"/>
  <c r="X70" i="22" s="1"/>
  <c r="W70" i="22" s="1"/>
  <c r="H76" i="22"/>
  <c r="S76" i="22" s="1"/>
  <c r="X76" i="22" s="1"/>
  <c r="W76" i="22" s="1"/>
  <c r="R79" i="22"/>
  <c r="H79" i="22"/>
  <c r="S79" i="22" s="1"/>
  <c r="X79" i="22" s="1"/>
  <c r="W79" i="22" s="1"/>
  <c r="R84" i="22"/>
  <c r="H84" i="22"/>
  <c r="S84" i="22" s="1"/>
  <c r="X84" i="22" s="1"/>
  <c r="W84" i="22" s="1"/>
  <c r="R97" i="22"/>
  <c r="H97" i="22"/>
  <c r="S97" i="22" s="1"/>
  <c r="X97" i="22" s="1"/>
  <c r="W97" i="22" s="1"/>
  <c r="R107" i="22"/>
  <c r="H107" i="22"/>
  <c r="S107" i="22" s="1"/>
  <c r="X107" i="22" s="1"/>
  <c r="W107" i="22" s="1"/>
  <c r="R110" i="22"/>
  <c r="H110" i="22"/>
  <c r="S110" i="22" s="1"/>
  <c r="X110" i="22" s="1"/>
  <c r="W110" i="22" s="1"/>
  <c r="R112" i="22"/>
  <c r="H112" i="22"/>
  <c r="S112" i="22" s="1"/>
  <c r="X112" i="22" s="1"/>
  <c r="W112" i="22" s="1"/>
  <c r="R135" i="22"/>
  <c r="R147" i="22"/>
  <c r="R210" i="22"/>
  <c r="H221" i="22"/>
  <c r="S221" i="22" s="1"/>
  <c r="X221" i="22" s="1"/>
  <c r="W221" i="22" s="1"/>
  <c r="R221" i="22"/>
  <c r="R224" i="22"/>
  <c r="R138" i="22"/>
  <c r="R142" i="22"/>
  <c r="R146" i="22"/>
  <c r="R206" i="22"/>
  <c r="R208" i="22"/>
  <c r="R211" i="22"/>
  <c r="R215" i="22"/>
  <c r="R223" i="22"/>
  <c r="H91" i="22"/>
  <c r="S91" i="22" s="1"/>
  <c r="X91" i="22" s="1"/>
  <c r="W91" i="22" s="1"/>
  <c r="H92" i="22"/>
  <c r="S92" i="22" s="1"/>
  <c r="X92" i="22" s="1"/>
  <c r="W92" i="22" s="1"/>
  <c r="R133" i="22"/>
  <c r="R141" i="22"/>
  <c r="H149" i="22"/>
  <c r="S149" i="22" s="1"/>
  <c r="X149" i="22" s="1"/>
  <c r="W149" i="22" s="1"/>
  <c r="R183" i="22"/>
  <c r="H190" i="22"/>
  <c r="S190" i="22" s="1"/>
  <c r="X190" i="22" s="1"/>
  <c r="W190" i="22" s="1"/>
  <c r="H194" i="22"/>
  <c r="S194" i="22" s="1"/>
  <c r="X194" i="22" s="1"/>
  <c r="W194" i="22" s="1"/>
  <c r="R216" i="22"/>
  <c r="H218" i="22"/>
  <c r="S218" i="22" s="1"/>
  <c r="X218" i="22" s="1"/>
  <c r="W218" i="22" s="1"/>
  <c r="R222" i="22"/>
  <c r="R227" i="22"/>
  <c r="R228" i="22"/>
  <c r="R229" i="22"/>
  <c r="R185" i="22"/>
  <c r="R212" i="22"/>
  <c r="H280" i="22"/>
  <c r="S280" i="22" s="1"/>
  <c r="X280" i="22" s="1"/>
  <c r="W280" i="22" s="1"/>
  <c r="R279" i="22"/>
  <c r="R281" i="22"/>
  <c r="H273" i="22"/>
  <c r="H274" i="22"/>
  <c r="S274" i="22" s="1"/>
  <c r="X274" i="22" s="1"/>
  <c r="W274" i="22" s="1"/>
  <c r="H275" i="22"/>
  <c r="S275" i="22" s="1"/>
  <c r="X275" i="22" s="1"/>
  <c r="W275" i="22" s="1"/>
  <c r="H276" i="22"/>
  <c r="S276" i="22" s="1"/>
  <c r="X276" i="22" s="1"/>
  <c r="W276" i="22" s="1"/>
  <c r="H277" i="22"/>
  <c r="S277" i="22" s="1"/>
  <c r="X277" i="22" s="1"/>
  <c r="W277" i="22" s="1"/>
  <c r="H278" i="22"/>
  <c r="S278" i="22" s="1"/>
  <c r="X278" i="22" s="1"/>
  <c r="W278" i="22" s="1"/>
  <c r="H186" i="22"/>
  <c r="S186" i="22" s="1"/>
  <c r="X186" i="22" s="1"/>
  <c r="W186" i="22" s="1"/>
  <c r="R186" i="22"/>
  <c r="H184" i="22"/>
  <c r="S184" i="22" s="1"/>
  <c r="X184" i="22" s="1"/>
  <c r="W184" i="22" s="1"/>
  <c r="R184" i="22"/>
  <c r="R213" i="22"/>
  <c r="H213" i="22"/>
  <c r="S213" i="22" s="1"/>
  <c r="X213" i="22" s="1"/>
  <c r="W213" i="22" s="1"/>
  <c r="R263" i="22"/>
  <c r="H263" i="22"/>
  <c r="S263" i="22" s="1"/>
  <c r="X263" i="22" s="1"/>
  <c r="W263" i="22" s="1"/>
  <c r="R267" i="22"/>
  <c r="H267" i="22"/>
  <c r="S267" i="22" s="1"/>
  <c r="X267" i="22" s="1"/>
  <c r="W267" i="22" s="1"/>
  <c r="H271" i="22"/>
  <c r="S271" i="22" s="1"/>
  <c r="X271" i="22" s="1"/>
  <c r="W271" i="22" s="1"/>
  <c r="H189" i="22"/>
  <c r="S189" i="22" s="1"/>
  <c r="X189" i="22" s="1"/>
  <c r="W189" i="22" s="1"/>
  <c r="H191" i="22"/>
  <c r="S191" i="22" s="1"/>
  <c r="X191" i="22" s="1"/>
  <c r="W191" i="22" s="1"/>
  <c r="H193" i="22"/>
  <c r="S193" i="22" s="1"/>
  <c r="X193" i="22" s="1"/>
  <c r="W193" i="22" s="1"/>
  <c r="H195" i="22"/>
  <c r="S195" i="22" s="1"/>
  <c r="X195" i="22" s="1"/>
  <c r="W195" i="22" s="1"/>
  <c r="H214" i="22"/>
  <c r="S214" i="22" s="1"/>
  <c r="X214" i="22" s="1"/>
  <c r="W214" i="22" s="1"/>
  <c r="R262" i="22"/>
  <c r="H262" i="22"/>
  <c r="S262" i="22" s="1"/>
  <c r="X262" i="22" s="1"/>
  <c r="W262" i="22" s="1"/>
  <c r="R266" i="22"/>
  <c r="H266" i="22"/>
  <c r="S266" i="22" s="1"/>
  <c r="X266" i="22" s="1"/>
  <c r="W266" i="22" s="1"/>
  <c r="R270" i="22"/>
  <c r="H270" i="22"/>
  <c r="S270" i="22" s="1"/>
  <c r="X270" i="22" s="1"/>
  <c r="W270" i="22" s="1"/>
  <c r="R264" i="22"/>
  <c r="H264" i="22"/>
  <c r="S264" i="22" s="1"/>
  <c r="X264" i="22" s="1"/>
  <c r="W264" i="22" s="1"/>
  <c r="R268" i="22"/>
  <c r="H268" i="22"/>
  <c r="S268" i="22" s="1"/>
  <c r="X268" i="22" s="1"/>
  <c r="W268" i="22" s="1"/>
  <c r="R196" i="22"/>
  <c r="H196" i="22"/>
  <c r="S196" i="22" s="1"/>
  <c r="X196" i="22" s="1"/>
  <c r="W196" i="22" s="1"/>
  <c r="R197" i="22"/>
  <c r="H197" i="22"/>
  <c r="S197" i="22" s="1"/>
  <c r="X197" i="22" s="1"/>
  <c r="W197" i="22" s="1"/>
  <c r="R217" i="22"/>
  <c r="H217" i="22"/>
  <c r="S217" i="22" s="1"/>
  <c r="X217" i="22" s="1"/>
  <c r="W217" i="22" s="1"/>
  <c r="R261" i="22"/>
  <c r="H261" i="22"/>
  <c r="S261" i="22" s="1"/>
  <c r="X261" i="22" s="1"/>
  <c r="W261" i="22" s="1"/>
  <c r="R265" i="22"/>
  <c r="H265" i="22"/>
  <c r="S265" i="22" s="1"/>
  <c r="X265" i="22" s="1"/>
  <c r="W265" i="22" s="1"/>
  <c r="R269" i="22"/>
  <c r="H269" i="22"/>
  <c r="S269" i="22" s="1"/>
  <c r="X269" i="22" s="1"/>
  <c r="W269" i="22" s="1"/>
  <c r="H272" i="22"/>
  <c r="S272" i="22" s="1"/>
  <c r="X272" i="22" s="1"/>
  <c r="W272" i="22" s="1"/>
  <c r="H230" i="22"/>
  <c r="S230" i="22" s="1"/>
  <c r="X230" i="22" s="1"/>
  <c r="W230" i="22" s="1"/>
  <c r="H232" i="22"/>
  <c r="S232" i="22" s="1"/>
  <c r="X232" i="22" s="1"/>
  <c r="W232" i="22" s="1"/>
  <c r="H234" i="22"/>
  <c r="S234" i="22" s="1"/>
  <c r="X234" i="22" s="1"/>
  <c r="W234" i="22" s="1"/>
  <c r="H236" i="22"/>
  <c r="S236" i="22" s="1"/>
  <c r="X236" i="22" s="1"/>
  <c r="W236" i="22" s="1"/>
  <c r="H238" i="22"/>
  <c r="S238" i="22" s="1"/>
  <c r="X238" i="22" s="1"/>
  <c r="W238" i="22" s="1"/>
  <c r="H240" i="22"/>
  <c r="S240" i="22" s="1"/>
  <c r="X240" i="22" s="1"/>
  <c r="W240" i="22" s="1"/>
  <c r="H242" i="22"/>
  <c r="S242" i="22" s="1"/>
  <c r="X242" i="22" s="1"/>
  <c r="W242" i="22" s="1"/>
  <c r="H244" i="22"/>
  <c r="S244" i="22" s="1"/>
  <c r="X244" i="22" s="1"/>
  <c r="W244" i="22" s="1"/>
  <c r="H246" i="22"/>
  <c r="S246" i="22" s="1"/>
  <c r="X246" i="22" s="1"/>
  <c r="W246" i="22" s="1"/>
  <c r="H248" i="22"/>
  <c r="S248" i="22" s="1"/>
  <c r="X248" i="22" s="1"/>
  <c r="W248" i="22" s="1"/>
  <c r="H250" i="22"/>
  <c r="S250" i="22" s="1"/>
  <c r="X250" i="22" s="1"/>
  <c r="W250" i="22" s="1"/>
  <c r="H252" i="22"/>
  <c r="S252" i="22" s="1"/>
  <c r="X252" i="22" s="1"/>
  <c r="W252" i="22" s="1"/>
  <c r="H254" i="22"/>
  <c r="S254" i="22" s="1"/>
  <c r="X254" i="22" s="1"/>
  <c r="W254" i="22" s="1"/>
  <c r="H256" i="22"/>
  <c r="S256" i="22" s="1"/>
  <c r="X256" i="22" s="1"/>
  <c r="W256" i="22" s="1"/>
  <c r="H258" i="22"/>
  <c r="S258" i="22" s="1"/>
  <c r="X258" i="22" s="1"/>
  <c r="W258" i="22" s="1"/>
  <c r="H260" i="22"/>
  <c r="S260" i="22" s="1"/>
  <c r="X260" i="22" s="1"/>
  <c r="W260" i="22" s="1"/>
  <c r="H182" i="22"/>
  <c r="H162" i="22"/>
  <c r="H163" i="22"/>
  <c r="S163" i="22" s="1"/>
  <c r="X163" i="22" s="1"/>
  <c r="W163" i="22" s="1"/>
  <c r="H164" i="22"/>
  <c r="S164" i="22" s="1"/>
  <c r="X164" i="22" s="1"/>
  <c r="W164" i="22" s="1"/>
  <c r="H165" i="22"/>
  <c r="S165" i="22" s="1"/>
  <c r="X165" i="22" s="1"/>
  <c r="W165" i="22" s="1"/>
  <c r="H166" i="22"/>
  <c r="S166" i="22" s="1"/>
  <c r="X166" i="22" s="1"/>
  <c r="W166" i="22" s="1"/>
  <c r="H167" i="22"/>
  <c r="S167" i="22" s="1"/>
  <c r="X167" i="22" s="1"/>
  <c r="W167" i="22" s="1"/>
  <c r="H168" i="22"/>
  <c r="S168" i="22" s="1"/>
  <c r="X168" i="22" s="1"/>
  <c r="W168" i="22" s="1"/>
  <c r="H169" i="22"/>
  <c r="S169" i="22" s="1"/>
  <c r="X169" i="22" s="1"/>
  <c r="W169" i="22" s="1"/>
  <c r="H170" i="22"/>
  <c r="S170" i="22" s="1"/>
  <c r="X170" i="22" s="1"/>
  <c r="W170" i="22" s="1"/>
  <c r="H171" i="22"/>
  <c r="S171" i="22" s="1"/>
  <c r="X171" i="22" s="1"/>
  <c r="W171" i="22" s="1"/>
  <c r="H172" i="22"/>
  <c r="S172" i="22" s="1"/>
  <c r="X172" i="22" s="1"/>
  <c r="W172" i="22" s="1"/>
  <c r="H173" i="22"/>
  <c r="S173" i="22" s="1"/>
  <c r="X173" i="22" s="1"/>
  <c r="W173" i="22" s="1"/>
  <c r="H174" i="22"/>
  <c r="S174" i="22" s="1"/>
  <c r="X174" i="22" s="1"/>
  <c r="W174" i="22" s="1"/>
  <c r="H175" i="22"/>
  <c r="S175" i="22" s="1"/>
  <c r="X175" i="22" s="1"/>
  <c r="W175" i="22" s="1"/>
  <c r="H176" i="22"/>
  <c r="S176" i="22" s="1"/>
  <c r="X176" i="22" s="1"/>
  <c r="W176" i="22" s="1"/>
  <c r="H177" i="22"/>
  <c r="S177" i="22" s="1"/>
  <c r="X177" i="22" s="1"/>
  <c r="W177" i="22" s="1"/>
  <c r="H178" i="22"/>
  <c r="S178" i="22" s="1"/>
  <c r="X178" i="22" s="1"/>
  <c r="W178" i="22" s="1"/>
  <c r="H179" i="22"/>
  <c r="S179" i="22" s="1"/>
  <c r="X179" i="22" s="1"/>
  <c r="W179" i="22" s="1"/>
  <c r="H180" i="22"/>
  <c r="S180" i="22" s="1"/>
  <c r="X180" i="22" s="1"/>
  <c r="W180" i="22" s="1"/>
  <c r="H181" i="22"/>
  <c r="S181" i="22" s="1"/>
  <c r="X181" i="22" s="1"/>
  <c r="W181" i="22" s="1"/>
  <c r="H156" i="22"/>
  <c r="H158" i="22"/>
  <c r="S158" i="22" s="1"/>
  <c r="X158" i="22" s="1"/>
  <c r="W158" i="22" s="1"/>
  <c r="R157" i="22"/>
  <c r="H151" i="22"/>
  <c r="S151" i="22" s="1"/>
  <c r="X151" i="22" s="1"/>
  <c r="W151" i="22" s="1"/>
  <c r="H131" i="22"/>
  <c r="S131" i="22" s="1"/>
  <c r="X131" i="22" s="1"/>
  <c r="W131" i="22" s="1"/>
  <c r="H50" i="22"/>
  <c r="S50" i="22" s="1"/>
  <c r="X50" i="22" s="1"/>
  <c r="W50" i="22" s="1"/>
  <c r="H66" i="22"/>
  <c r="S66" i="22" s="1"/>
  <c r="X66" i="22" s="1"/>
  <c r="W66" i="22" s="1"/>
  <c r="H73" i="22"/>
  <c r="S73" i="22" s="1"/>
  <c r="X73" i="22" s="1"/>
  <c r="W73" i="22" s="1"/>
  <c r="H77" i="22"/>
  <c r="S77" i="22" s="1"/>
  <c r="X77" i="22" s="1"/>
  <c r="W77" i="22" s="1"/>
  <c r="H83" i="22"/>
  <c r="S83" i="22" s="1"/>
  <c r="X83" i="22" s="1"/>
  <c r="W83" i="22" s="1"/>
  <c r="R126" i="22"/>
  <c r="H126" i="22"/>
  <c r="S126" i="22" s="1"/>
  <c r="X126" i="22" s="1"/>
  <c r="W126" i="22" s="1"/>
  <c r="H120" i="22"/>
  <c r="S120" i="22" s="1"/>
  <c r="X120" i="22" s="1"/>
  <c r="W120" i="22" s="1"/>
  <c r="H121" i="22"/>
  <c r="S121" i="22" s="1"/>
  <c r="X121" i="22" s="1"/>
  <c r="W121" i="22" s="1"/>
  <c r="H122" i="22"/>
  <c r="S122" i="22" s="1"/>
  <c r="X122" i="22" s="1"/>
  <c r="W122" i="22" s="1"/>
  <c r="H123" i="22"/>
  <c r="S123" i="22" s="1"/>
  <c r="X123" i="22" s="1"/>
  <c r="W123" i="22" s="1"/>
  <c r="H124" i="22"/>
  <c r="S124" i="22" s="1"/>
  <c r="X124" i="22" s="1"/>
  <c r="W124" i="22" s="1"/>
  <c r="H125" i="22"/>
  <c r="S125" i="22" s="1"/>
  <c r="X125" i="22" s="1"/>
  <c r="W125" i="22" s="1"/>
  <c r="R32" i="22"/>
  <c r="H28" i="22"/>
  <c r="H29" i="22"/>
  <c r="S29" i="22" s="1"/>
  <c r="X29" i="22" s="1"/>
  <c r="W29" i="22" s="1"/>
  <c r="H30" i="22"/>
  <c r="S30" i="22" s="1"/>
  <c r="X30" i="22" s="1"/>
  <c r="W30" i="22" s="1"/>
  <c r="H31" i="22"/>
  <c r="S31" i="22" s="1"/>
  <c r="X31" i="22" s="1"/>
  <c r="W31" i="22" s="1"/>
  <c r="H22" i="22"/>
  <c r="H23" i="22"/>
  <c r="S23" i="22" s="1"/>
  <c r="X23" i="22" s="1"/>
  <c r="W23" i="22" s="1"/>
  <c r="H24" i="22"/>
  <c r="S24" i="22" s="1"/>
  <c r="X24" i="22" s="1"/>
  <c r="W24" i="22" s="1"/>
  <c r="H25" i="22"/>
  <c r="S25" i="22" s="1"/>
  <c r="X25" i="22" s="1"/>
  <c r="W25" i="22" s="1"/>
  <c r="H26" i="22"/>
  <c r="S26" i="22" s="1"/>
  <c r="X26" i="22" s="1"/>
  <c r="W26" i="22" s="1"/>
  <c r="H27" i="22"/>
  <c r="S27" i="22" s="1"/>
  <c r="X27" i="22" s="1"/>
  <c r="W27" i="22" s="1"/>
  <c r="H8" i="22"/>
  <c r="H10" i="22"/>
  <c r="S10" i="22" s="1"/>
  <c r="X10" i="22" s="1"/>
  <c r="W10" i="22" s="1"/>
  <c r="H12" i="22"/>
  <c r="S12" i="22" s="1"/>
  <c r="X12" i="22" s="1"/>
  <c r="W12" i="22" s="1"/>
  <c r="H13" i="22"/>
  <c r="S13" i="22" s="1"/>
  <c r="X13" i="22" s="1"/>
  <c r="W13" i="22" s="1"/>
  <c r="H14" i="22"/>
  <c r="S14" i="22" s="1"/>
  <c r="X14" i="22" s="1"/>
  <c r="W14" i="22" s="1"/>
  <c r="H15" i="22"/>
  <c r="S15" i="22" s="1"/>
  <c r="X15" i="22" s="1"/>
  <c r="W15" i="22" s="1"/>
  <c r="H16" i="22"/>
  <c r="S16" i="22" s="1"/>
  <c r="X16" i="22" s="1"/>
  <c r="W16" i="22" s="1"/>
  <c r="H17" i="22"/>
  <c r="S17" i="22" s="1"/>
  <c r="X17" i="22" s="1"/>
  <c r="W17" i="22" s="1"/>
  <c r="H18" i="22"/>
  <c r="S18" i="22" s="1"/>
  <c r="X18" i="22" s="1"/>
  <c r="W18" i="22" s="1"/>
  <c r="H19" i="22"/>
  <c r="S19" i="22" s="1"/>
  <c r="X19" i="22" s="1"/>
  <c r="W19" i="22" s="1"/>
  <c r="H20" i="22"/>
  <c r="S20" i="22" s="1"/>
  <c r="X20" i="22" s="1"/>
  <c r="W20" i="22" s="1"/>
  <c r="H21" i="22"/>
  <c r="S21" i="22" s="1"/>
  <c r="X21" i="22" s="1"/>
  <c r="W21" i="22" s="1"/>
  <c r="H9" i="22"/>
  <c r="S9" i="22" s="1"/>
  <c r="X9" i="22" s="1"/>
  <c r="W9" i="22" s="1"/>
  <c r="R11" i="22"/>
  <c r="H2" i="22"/>
  <c r="H4" i="22"/>
  <c r="S4" i="22" s="1"/>
  <c r="X4" i="22" s="1"/>
  <c r="W4" i="22" s="1"/>
  <c r="H3" i="22"/>
  <c r="S3" i="22" s="1"/>
  <c r="X3" i="22" s="1"/>
  <c r="W3" i="22" s="1"/>
  <c r="H7" i="22"/>
  <c r="S7" i="22" s="1"/>
  <c r="X7" i="22" s="1"/>
  <c r="W7" i="22" s="1"/>
  <c r="H5" i="22"/>
  <c r="S5" i="22" s="1"/>
  <c r="X5" i="22" s="1"/>
  <c r="W5" i="22" s="1"/>
  <c r="H6" i="22"/>
  <c r="S6" i="22" s="1"/>
  <c r="X6" i="22" s="1"/>
  <c r="W6" i="22" s="1"/>
  <c r="P16" i="1" l="1"/>
  <c r="N17" i="1"/>
  <c r="P25" i="1"/>
  <c r="N16" i="1"/>
  <c r="N5" i="1"/>
  <c r="P4" i="1"/>
  <c r="P19" i="1"/>
  <c r="P11" i="1"/>
  <c r="P9" i="1"/>
  <c r="P7" i="1"/>
  <c r="N4" i="1"/>
  <c r="P17" i="1"/>
  <c r="P5" i="1"/>
  <c r="P30" i="1"/>
  <c r="N30" i="1"/>
  <c r="P21" i="1"/>
  <c r="P29" i="1"/>
  <c r="P15" i="1"/>
  <c r="S8" i="22"/>
  <c r="H6" i="1"/>
  <c r="H7" i="1"/>
  <c r="S2" i="22"/>
  <c r="H4" i="1"/>
  <c r="H5" i="1"/>
  <c r="H3" i="1"/>
  <c r="H2" i="1"/>
  <c r="S182" i="22"/>
  <c r="H26" i="1"/>
  <c r="H27" i="1"/>
  <c r="P28" i="1"/>
  <c r="P3" i="1"/>
  <c r="O29" i="1"/>
  <c r="O28" i="1"/>
  <c r="R21" i="1"/>
  <c r="R20" i="1"/>
  <c r="N19" i="1"/>
  <c r="N18" i="1"/>
  <c r="P24" i="1"/>
  <c r="H19" i="1"/>
  <c r="N11" i="1"/>
  <c r="N10" i="1"/>
  <c r="N7" i="1"/>
  <c r="N6" i="1"/>
  <c r="S22" i="22"/>
  <c r="H8" i="1"/>
  <c r="H9" i="1"/>
  <c r="S28" i="22"/>
  <c r="H10" i="1"/>
  <c r="H11" i="1"/>
  <c r="P31" i="1"/>
  <c r="R9" i="1"/>
  <c r="R8" i="1"/>
  <c r="H23" i="1"/>
  <c r="P18" i="1"/>
  <c r="R13" i="1"/>
  <c r="R12" i="1"/>
  <c r="S273" i="22"/>
  <c r="H30" i="1"/>
  <c r="H31" i="1"/>
  <c r="S279" i="22"/>
  <c r="H33" i="1"/>
  <c r="H32" i="1"/>
  <c r="N31" i="1"/>
  <c r="P32" i="1"/>
  <c r="P33" i="1"/>
  <c r="R25" i="1"/>
  <c r="R24" i="1"/>
  <c r="P22" i="1"/>
  <c r="P23" i="1"/>
  <c r="R19" i="1"/>
  <c r="R18" i="1"/>
  <c r="O16" i="1"/>
  <c r="O17" i="1"/>
  <c r="R11" i="1"/>
  <c r="R10" i="1"/>
  <c r="H22" i="1"/>
  <c r="P20" i="1"/>
  <c r="N3" i="1"/>
  <c r="O5" i="1"/>
  <c r="O4" i="1"/>
  <c r="R23" i="1"/>
  <c r="R22" i="1"/>
  <c r="H17" i="1"/>
  <c r="N25" i="1"/>
  <c r="N24" i="1"/>
  <c r="H18" i="1"/>
  <c r="R17" i="1"/>
  <c r="R16" i="1"/>
  <c r="P12" i="1"/>
  <c r="P13" i="1"/>
  <c r="P10" i="1"/>
  <c r="P8" i="1"/>
  <c r="S33" i="22"/>
  <c r="H14" i="1"/>
  <c r="H15" i="1"/>
  <c r="O31" i="1"/>
  <c r="O30" i="1"/>
  <c r="R31" i="1"/>
  <c r="R30" i="1"/>
  <c r="N32" i="1"/>
  <c r="N33" i="1"/>
  <c r="R27" i="1"/>
  <c r="R26" i="1"/>
  <c r="N22" i="1"/>
  <c r="N23" i="1"/>
  <c r="S32" i="22"/>
  <c r="H12" i="1"/>
  <c r="H13" i="1"/>
  <c r="X159" i="22"/>
  <c r="S23" i="1"/>
  <c r="S22" i="1"/>
  <c r="N21" i="1"/>
  <c r="N20" i="1"/>
  <c r="N2" i="1"/>
  <c r="P14" i="1"/>
  <c r="N29" i="1"/>
  <c r="H16" i="1"/>
  <c r="R2" i="1"/>
  <c r="R5" i="1"/>
  <c r="R4" i="1"/>
  <c r="R3" i="1"/>
  <c r="X132" i="22"/>
  <c r="S18" i="1"/>
  <c r="S19" i="1"/>
  <c r="N15" i="1"/>
  <c r="N14" i="1"/>
  <c r="N12" i="1"/>
  <c r="N13" i="1"/>
  <c r="N9" i="1"/>
  <c r="N8" i="1"/>
  <c r="S156" i="22"/>
  <c r="H20" i="1"/>
  <c r="H21" i="1"/>
  <c r="S162" i="22"/>
  <c r="H24" i="1"/>
  <c r="H25" i="1"/>
  <c r="R33" i="1"/>
  <c r="R32" i="1"/>
  <c r="R28" i="1"/>
  <c r="R29" i="1"/>
  <c r="H28" i="1"/>
  <c r="H29" i="1"/>
  <c r="S183" i="22"/>
  <c r="R15" i="1"/>
  <c r="R14" i="1"/>
  <c r="R7" i="1"/>
  <c r="R6" i="1"/>
  <c r="N28" i="1"/>
  <c r="X127" i="22"/>
  <c r="S16" i="1"/>
  <c r="S17" i="1"/>
  <c r="N27" i="1"/>
  <c r="N26" i="1"/>
  <c r="P6" i="1"/>
  <c r="P2" i="1"/>
  <c r="H14" i="21"/>
  <c r="H12" i="21"/>
  <c r="H9" i="21"/>
  <c r="H7" i="21"/>
  <c r="G17" i="21"/>
  <c r="G16" i="21"/>
  <c r="G15" i="21"/>
  <c r="G14" i="21"/>
  <c r="G13" i="21"/>
  <c r="G12" i="21"/>
  <c r="G11" i="21"/>
  <c r="G10" i="21"/>
  <c r="G9" i="21"/>
  <c r="G8" i="21"/>
  <c r="G7" i="21"/>
  <c r="G5" i="21"/>
  <c r="O3" i="1" l="1"/>
  <c r="O27" i="1"/>
  <c r="O26" i="1"/>
  <c r="X183" i="22"/>
  <c r="S29" i="1"/>
  <c r="S28" i="1"/>
  <c r="W132" i="22"/>
  <c r="X18" i="1"/>
  <c r="X19" i="1"/>
  <c r="X162" i="22"/>
  <c r="S25" i="1"/>
  <c r="S24" i="1"/>
  <c r="O14" i="1"/>
  <c r="O15" i="1"/>
  <c r="X32" i="22"/>
  <c r="S12" i="1"/>
  <c r="S13" i="1"/>
  <c r="O32" i="1"/>
  <c r="O33" i="1"/>
  <c r="X28" i="22"/>
  <c r="S11" i="1"/>
  <c r="S10" i="1"/>
  <c r="X2" i="22"/>
  <c r="S5" i="1"/>
  <c r="S2" i="1"/>
  <c r="S4" i="1"/>
  <c r="S3" i="1"/>
  <c r="X156" i="22"/>
  <c r="S20" i="1"/>
  <c r="S21" i="1"/>
  <c r="W127" i="22"/>
  <c r="X16" i="1"/>
  <c r="X17" i="1"/>
  <c r="O12" i="1"/>
  <c r="O13" i="1"/>
  <c r="W159" i="22"/>
  <c r="X23" i="1"/>
  <c r="X22" i="1"/>
  <c r="O25" i="1"/>
  <c r="O24" i="1"/>
  <c r="O11" i="1"/>
  <c r="O10" i="1"/>
  <c r="O8" i="1"/>
  <c r="O9" i="1"/>
  <c r="O20" i="1"/>
  <c r="O21" i="1"/>
  <c r="X273" i="22"/>
  <c r="S30" i="1"/>
  <c r="S31" i="1"/>
  <c r="O6" i="1"/>
  <c r="O7" i="1"/>
  <c r="O18" i="1"/>
  <c r="O19" i="1"/>
  <c r="O22" i="1"/>
  <c r="O23" i="1"/>
  <c r="X33" i="22"/>
  <c r="S14" i="1"/>
  <c r="S15" i="1"/>
  <c r="O2" i="1"/>
  <c r="X279" i="22"/>
  <c r="S32" i="1"/>
  <c r="X22" i="22"/>
  <c r="S8" i="1"/>
  <c r="S9" i="1"/>
  <c r="X182" i="22"/>
  <c r="S27" i="1"/>
  <c r="S26" i="1"/>
  <c r="X8" i="22"/>
  <c r="S6" i="1"/>
  <c r="S7" i="1"/>
  <c r="F7" i="21"/>
  <c r="E7" i="21"/>
  <c r="W8" i="22" l="1"/>
  <c r="X6" i="1"/>
  <c r="X7" i="1"/>
  <c r="W279" i="22"/>
  <c r="X32" i="1"/>
  <c r="X33" i="1"/>
  <c r="W33" i="22"/>
  <c r="X14" i="1"/>
  <c r="X15" i="1"/>
  <c r="W23" i="1"/>
  <c r="W22" i="1"/>
  <c r="W156" i="22"/>
  <c r="X20" i="1"/>
  <c r="X21" i="1"/>
  <c r="W28" i="22"/>
  <c r="X11" i="1"/>
  <c r="X10" i="1"/>
  <c r="W183" i="22"/>
  <c r="X29" i="1"/>
  <c r="X28" i="1"/>
  <c r="W22" i="22"/>
  <c r="X8" i="1"/>
  <c r="X9" i="1"/>
  <c r="W273" i="22"/>
  <c r="X30" i="1"/>
  <c r="X31" i="1"/>
  <c r="W16" i="1"/>
  <c r="W17" i="1"/>
  <c r="W2" i="22"/>
  <c r="X5" i="1"/>
  <c r="X2" i="1"/>
  <c r="X4" i="1"/>
  <c r="X3" i="1"/>
  <c r="W32" i="22"/>
  <c r="X12" i="1"/>
  <c r="X13" i="1"/>
  <c r="W18" i="1"/>
  <c r="W19" i="1"/>
  <c r="W182" i="22"/>
  <c r="X27" i="1"/>
  <c r="X26" i="1"/>
  <c r="W162" i="22"/>
  <c r="X25" i="1"/>
  <c r="X24" i="1"/>
  <c r="W20" i="1" l="1"/>
  <c r="W21" i="1"/>
  <c r="W32" i="1"/>
  <c r="W33" i="1"/>
  <c r="W30" i="1"/>
  <c r="W31" i="1"/>
  <c r="W27" i="1"/>
  <c r="W26" i="1"/>
  <c r="W11" i="1"/>
  <c r="W10" i="1"/>
  <c r="W14" i="1"/>
  <c r="W15" i="1"/>
  <c r="W25" i="1"/>
  <c r="W24" i="1"/>
  <c r="W12" i="1"/>
  <c r="W13" i="1"/>
  <c r="W29" i="1"/>
  <c r="W28" i="1"/>
  <c r="W5" i="1"/>
  <c r="W2" i="1"/>
  <c r="W4" i="1"/>
  <c r="W3" i="1"/>
  <c r="W8" i="1"/>
  <c r="W9" i="1"/>
  <c r="W6" i="1"/>
  <c r="W7"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Автор</author>
  </authors>
  <commentList>
    <comment ref="B1" authorId="0" shapeId="0" xr:uid="{9090E929-C4CB-4CE8-A7C7-4ABF9A3A9908}">
      <text>
        <r>
          <rPr>
            <b/>
            <sz val="9"/>
            <color indexed="81"/>
            <rFont val="Tahoma"/>
            <family val="2"/>
            <charset val="204"/>
          </rPr>
          <t>Автор:</t>
        </r>
        <r>
          <rPr>
            <sz val="9"/>
            <color indexed="81"/>
            <rFont val="Tahoma"/>
            <family val="2"/>
            <charset val="204"/>
          </rPr>
          <t xml:space="preserve">
в г/м2 для бумаги</t>
        </r>
      </text>
    </comment>
    <comment ref="C1" authorId="0" shapeId="0" xr:uid="{9E1666F0-5028-4219-B2D4-A7805C9FB5E7}">
      <text>
        <r>
          <rPr>
            <b/>
            <sz val="9"/>
            <color indexed="81"/>
            <rFont val="Tahoma"/>
            <family val="2"/>
            <charset val="204"/>
          </rPr>
          <t>Автор:</t>
        </r>
        <r>
          <rPr>
            <sz val="9"/>
            <color indexed="81"/>
            <rFont val="Tahoma"/>
            <family val="2"/>
            <charset val="204"/>
          </rPr>
          <t xml:space="preserve">
в г/м2 для бумаги</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Автор</author>
  </authors>
  <commentList>
    <comment ref="B10" authorId="0" shapeId="0" xr:uid="{00000000-0006-0000-0100-000001000000}">
      <text>
        <r>
          <rPr>
            <b/>
            <sz val="9"/>
            <color indexed="81"/>
            <rFont val="Tahoma"/>
            <family val="2"/>
            <charset val="204"/>
          </rPr>
          <t>Автор:</t>
        </r>
        <r>
          <rPr>
            <sz val="9"/>
            <color indexed="81"/>
            <rFont val="Tahoma"/>
            <family val="2"/>
            <charset val="204"/>
          </rPr>
          <t xml:space="preserve">
Правильный размер - 310*228*160 (д*ш*в)</t>
        </r>
      </text>
    </comment>
  </commentList>
</comments>
</file>

<file path=xl/sharedStrings.xml><?xml version="1.0" encoding="utf-8"?>
<sst xmlns="http://schemas.openxmlformats.org/spreadsheetml/2006/main" count="1429" uniqueCount="498">
  <si>
    <t>шт./ в кор.</t>
  </si>
  <si>
    <t>Фольга бытовая Market Fresh 11 10Пх52</t>
  </si>
  <si>
    <t>Фольга Саянская О10П-290х35</t>
  </si>
  <si>
    <t>Фольга Тандер О10П-440х15</t>
  </si>
  <si>
    <t>Фольга Саянская Гриль ТНД 10П-290х9</t>
  </si>
  <si>
    <t>Фольга Саянская У6П-290х35</t>
  </si>
  <si>
    <t>Фольга Саянская У10П-290х35</t>
  </si>
  <si>
    <t>Фольга бытовая Econta 10Пх35</t>
  </si>
  <si>
    <t>Фольга бытовая METRO (ARO) 10Пх30</t>
  </si>
  <si>
    <t>Фольга бытовая Возьму! С5П-290х52</t>
  </si>
  <si>
    <t>Фольга бытовая Командор О10П-290х15</t>
  </si>
  <si>
    <t>Фольга бытовая Выгода С10П-290х52</t>
  </si>
  <si>
    <t>Фольга бытовая Арменал Особопрочная О15П-290х30</t>
  </si>
  <si>
    <t>Фольга бытовая PACLAN У8П-440х25, арт. 401129</t>
  </si>
  <si>
    <t>Фольга бытовая Моя цена С10П-290х20</t>
  </si>
  <si>
    <t>Фольга Perfect House  У10П-290х30</t>
  </si>
  <si>
    <t>Фольга PERFECT HOUSE У50П-290х15</t>
  </si>
  <si>
    <t>Фольга С10Пх20 шт. ЭКОНОМ</t>
  </si>
  <si>
    <t>Фольга бытовая LOMBERTA У10П-290х30</t>
  </si>
  <si>
    <t>Фольга бытовая Master FRESH У10П-290х40</t>
  </si>
  <si>
    <t>Фольга бытовая VIO O10П-290х35</t>
  </si>
  <si>
    <t>№ п/п</t>
  </si>
  <si>
    <t>Фольга Frau Küchen У10П-290х35</t>
  </si>
  <si>
    <t>Фольга BY С5П-290х48</t>
  </si>
  <si>
    <t>Фольга DANKE У10Пх36</t>
  </si>
  <si>
    <t>Фольга бытовая LIBERHAUS О10Пх35</t>
  </si>
  <si>
    <t>Фольга бытовая О25-290х24 б/у</t>
  </si>
  <si>
    <t>Фольга О100-440х6 Б/У</t>
  </si>
  <si>
    <t>Фольга О47-440х15 Б/У</t>
  </si>
  <si>
    <t>Фольга О47-440х8 Б/У</t>
  </si>
  <si>
    <t>Фольга О80х290х12 Б/У</t>
  </si>
  <si>
    <t>Фольга О95-290х12 Б/У</t>
  </si>
  <si>
    <t>Фольга О95-440х6 Б/У</t>
  </si>
  <si>
    <t>Фольга бытовая  C45-290х15 б/у</t>
  </si>
  <si>
    <t>Фольга бытовая  С110-290х12 б/у</t>
  </si>
  <si>
    <t>Фольга бытовая  С110-440х8 б/у</t>
  </si>
  <si>
    <t>Фольга бытовая  С15-290х45 б/у</t>
  </si>
  <si>
    <t>Фольга бытовая  С37-290х15 б/у</t>
  </si>
  <si>
    <t>Фольга бытовая  С37-440х10 б/у</t>
  </si>
  <si>
    <t>Фольга бытовая  С45-440х10 б/у</t>
  </si>
  <si>
    <t>Фольга бытовая  С50-440х9 б/у</t>
  </si>
  <si>
    <t>Фольга бытовая  С55-290х15 б/у</t>
  </si>
  <si>
    <t>Фольга бытовая  С60-290х12 б/у</t>
  </si>
  <si>
    <t>Фольга бытовая  С60-440х8 б/у</t>
  </si>
  <si>
    <t>Фольга бытовая  С65-290х12 б/у</t>
  </si>
  <si>
    <t>Фольга бытовая  С65-440х8 б/у</t>
  </si>
  <si>
    <t>Фольга бытовая  С70-300х12 б/у</t>
  </si>
  <si>
    <t>Фольга бытовая  С70-440х8 б/у</t>
  </si>
  <si>
    <t>Фольга бытовая  С75-290х12 б/у</t>
  </si>
  <si>
    <t>Фольга бытовая  С75-440х8 б/у</t>
  </si>
  <si>
    <t>Фольга бытовая С105-280х12 б/у</t>
  </si>
  <si>
    <t>Фольга бытовая С43-280х15 б/у</t>
  </si>
  <si>
    <t>Фольга бытовая С46-280х15 б/у</t>
  </si>
  <si>
    <t>Фольга бытовая С54-280х15 б/у</t>
  </si>
  <si>
    <t>Фольга бытовая С95П-440х8, б/у</t>
  </si>
  <si>
    <t>Фольга С47-290х15 Б/У</t>
  </si>
  <si>
    <t>Фольга С47-440х8 Б/У</t>
  </si>
  <si>
    <t>Фольга С60П-290х10, б/у</t>
  </si>
  <si>
    <t>Фольга С60П-440х10, б/у</t>
  </si>
  <si>
    <t>Фольга С76-290х15 Б/У</t>
  </si>
  <si>
    <t>Фольга С95-290х12 Б/У</t>
  </si>
  <si>
    <t>Фольга 290 "11C"</t>
  </si>
  <si>
    <t>Фольга 440 "11C"</t>
  </si>
  <si>
    <t>Фольга бытовая  У45-290х15 б/у</t>
  </si>
  <si>
    <t>Фольга бытовая  У57-290х12 б/у</t>
  </si>
  <si>
    <t>Фольга бытовая  У57-440х8 б/у</t>
  </si>
  <si>
    <t>Фольга бытовая  У60-440х8 б/у</t>
  </si>
  <si>
    <t>Фольга бытовая  У65-440х8 б/у</t>
  </si>
  <si>
    <t>Фольга бытовая  У70-300х7 б/у</t>
  </si>
  <si>
    <t>Фольга бытовая  У70-440х8 б/у</t>
  </si>
  <si>
    <t>Фольга бытовая У10-290х54 б/у</t>
  </si>
  <si>
    <t>Фольга бытовая У45-440х10 б/у</t>
  </si>
  <si>
    <t>Фольга бытовая У50-440х10 б/у</t>
  </si>
  <si>
    <t>Фольга бытовая У75П-290х12 б/у</t>
  </si>
  <si>
    <t>Фольга бытовая У75П-440х8 б/у</t>
  </si>
  <si>
    <t>Фольга бытовая У76П-290х12, б/у</t>
  </si>
  <si>
    <t>Фольга бытовая У76П-440х8, б/у</t>
  </si>
  <si>
    <t>Фольга бытовая У95П-290х12, б/у</t>
  </si>
  <si>
    <t>Фольга бытовая У95П-440х8, б/у</t>
  </si>
  <si>
    <t>Фольга У10П-290х35 Б/У</t>
  </si>
  <si>
    <t>Фольга У47-440х8 б/у</t>
  </si>
  <si>
    <t>Фольга У70П-440х10, б/у</t>
  </si>
  <si>
    <t>Фольга У9-290х35 Б/У</t>
  </si>
  <si>
    <t>Фольга Гриль 10П-290х20 Б/У</t>
  </si>
  <si>
    <t>Фольга Гриль 9,5-440х15 Б/У</t>
  </si>
  <si>
    <t>Фольга О9,5-290х35 Б/У</t>
  </si>
  <si>
    <t>Фольга Премиум 9,5-290х15 Б/У</t>
  </si>
  <si>
    <t>Фольга С8П-290х35 Б/У</t>
  </si>
  <si>
    <t>Фольга бытовая У9,5П-290х35, б/у</t>
  </si>
  <si>
    <t>Фольга Саянская ГРИЛЬ 10П-440х15</t>
  </si>
  <si>
    <t>Фольга бытовая Лента 10Пх15</t>
  </si>
  <si>
    <t>Фольга С100-9-300 х12</t>
  </si>
  <si>
    <t>Количество рядов</t>
  </si>
  <si>
    <t>Вид сборки на поддоне (по слоям)</t>
  </si>
  <si>
    <t>Фольга бытовая Лента 30П-290х28</t>
  </si>
  <si>
    <t>Фольга бытовая 365 дней 8Пх52</t>
  </si>
  <si>
    <t>Фольга BY О10-290х35</t>
  </si>
  <si>
    <t>Фольга бытовая LOMBERTA У50П-290х15</t>
  </si>
  <si>
    <t>Фольга ГРИЛЬ 7П-290х35</t>
  </si>
  <si>
    <t>Фольга ГРИЛЬ 7П-440х15</t>
  </si>
  <si>
    <t>Фольга Запекание О40П-290х15</t>
  </si>
  <si>
    <t>Фольга Запекание О7П-290х35</t>
  </si>
  <si>
    <t>Фольга Запекание О7П-440 х15</t>
  </si>
  <si>
    <t>Фольга Классическая У20П-290х28</t>
  </si>
  <si>
    <t>Фольга Классическая У40П-290х15</t>
  </si>
  <si>
    <t>Фольга Классическая У5П-290х35</t>
  </si>
  <si>
    <t>Фольга Классическая У7П-290х35</t>
  </si>
  <si>
    <t>Фольга Саяночка С7П-290х52</t>
  </si>
  <si>
    <t>Фольга бытовая LOMBERTA О10П-290х30</t>
  </si>
  <si>
    <t>Фольга Саяночка С15П-290х54</t>
  </si>
  <si>
    <t>Фольга ГРИЛЬ ТНД 7П-290х9</t>
  </si>
  <si>
    <t>Фольга О 9,5-440х15 Б/У</t>
  </si>
  <si>
    <t>Фольга О10-30-290 х24 б/у</t>
  </si>
  <si>
    <t>Гофрокороб 259х193х320 Т-23 бур,БПФ</t>
  </si>
  <si>
    <t>Фольга О17-14-440 х12 б/у</t>
  </si>
  <si>
    <t>Фольга О27-14-290 х24 б/у</t>
  </si>
  <si>
    <t>Фольга О47-290х15 Б/У</t>
  </si>
  <si>
    <t>Фольга О50-20-300х10</t>
  </si>
  <si>
    <t>Гофрокороб 222х160х310 Т-23 бур БПФ</t>
  </si>
  <si>
    <t>Фольга  Саянская ГРИЛЬ 15П-440х15</t>
  </si>
  <si>
    <t>Гофрокороб 320х290х190 Т-23 бел,Саянская,СПФ</t>
  </si>
  <si>
    <t>Гофрокороб 470х222х120 Т-24 бел,Саянская,СПФ</t>
  </si>
  <si>
    <t>Гофрокороб 228х160х310 Т-23 бел с черн,Саянская СПФ</t>
  </si>
  <si>
    <t>Фольга Саянская ГРИЛЬ 10П-290х20</t>
  </si>
  <si>
    <t>Гофрокороб 228х160х310 Т-23 бел с красн,Саянская,СПФ</t>
  </si>
  <si>
    <t>Фольга Саянская ГРИЛЬ 15П-290х24</t>
  </si>
  <si>
    <t>Гофрокороб 259х193х320 Т-23 черн,Sayana,СПФ</t>
  </si>
  <si>
    <t>Гофрокороб 324х222х134 Т-23 бел,Саянская,СПФ</t>
  </si>
  <si>
    <t>Гофрокороб 320х135х165 Т-23 бур,БПФ</t>
  </si>
  <si>
    <t>Гофрокороб 314х174х104 Т-23 бел,СПФ</t>
  </si>
  <si>
    <t>Гофрокороб 320х290х190 Т-23 бур,СПФ</t>
  </si>
  <si>
    <t>Гофрокороб 250х250х310 Т-23 черн,Paclan,СПФ</t>
  </si>
  <si>
    <t>Гофрокороб 210х210х310 Т-23 черн,Paclan,СПФ</t>
  </si>
  <si>
    <t>Гофрокороб 470х190х210 Т-23 бур,БПФ</t>
  </si>
  <si>
    <t>Гофрокороб 310х160х228 Т-23 бел,Эконта,СПФ</t>
  </si>
  <si>
    <t>Гофрокороб 232х164х314 Т-23 красн Мадам Повари СПФ</t>
  </si>
  <si>
    <t>Гофрокороб 195х165х310 Т-23 бур,БПФ</t>
  </si>
  <si>
    <t>Гофрокороб 310х160х228 Т-23 бел,Либерхаус,СПФ</t>
  </si>
  <si>
    <t>Гофрокороб 320х135х165 Т-23 бел,Моя цена,СПФ</t>
  </si>
  <si>
    <t>Гофрокороб 222х160х310 Т-23 бел,БПФ</t>
  </si>
  <si>
    <t>Гофрокороб 210х210х310 Т-23 бур,БПФ</t>
  </si>
  <si>
    <t>Гофрокороб 210х210х310 Т-23 бел,СПФ</t>
  </si>
  <si>
    <t>Гофрокороб 259х193х320 Т-23 бел,Саянская,СПФ</t>
  </si>
  <si>
    <t>Гофрокороб 320х290х190 Т-23 бел,Саяночка,СПФ</t>
  </si>
  <si>
    <t>Гофрокороб 470х222х120 Т-24 бур,БПФ</t>
  </si>
  <si>
    <t>Гофрокороб 324х222х134 Т-23 бел,СПФ</t>
  </si>
  <si>
    <t>Фольга С8П х48шт. ЭКОНОМ</t>
  </si>
  <si>
    <t>Фольга С20Пх42 ЭКОНОМ</t>
  </si>
  <si>
    <t>Фольга Саянская У25П-290х28</t>
  </si>
  <si>
    <t>Фольга Саянская У50П-290х15</t>
  </si>
  <si>
    <t>Фольга Саянская О50П-290х15</t>
  </si>
  <si>
    <t>Фольга Qualita С10П-290х30</t>
  </si>
  <si>
    <t>Фольга Qualita С20П-290х30</t>
  </si>
  <si>
    <t>Фольга бытовая Арменал Традиционная Г10П-290х30</t>
  </si>
  <si>
    <t>Фольга бытовая Paclan С10П-290х32, арт. 401126</t>
  </si>
  <si>
    <t>Фольга бытовая Paclan С20П-290х36, арт. 401127</t>
  </si>
  <si>
    <t>Фольга  PACLAN С30П-290х20</t>
  </si>
  <si>
    <t>Фольга О50T-14-290х12 HoReCa Select</t>
  </si>
  <si>
    <t>Фольга У100T-11-290х12 HoReCa Select</t>
  </si>
  <si>
    <t>Фольга У100T-11-440х8 HoReCa Select</t>
  </si>
  <si>
    <t>Фольга Мадам Повари У10П-290х35</t>
  </si>
  <si>
    <t>Фольга бытовая Моя цена С10Пх20 (7 мкм)</t>
  </si>
  <si>
    <t>Фольга бытовая  PARLO C8П-290х40 (7 мкм)</t>
  </si>
  <si>
    <t>Фольга бытовая  PARLO C8П-290х40 (9 мкм)</t>
  </si>
  <si>
    <t>Фольга бытовая PARLO С15П-290х30</t>
  </si>
  <si>
    <t>Фольга DANKE У10Пх29x60</t>
  </si>
  <si>
    <t>Гофрокороб 395х310х160 Т-23, син, Данке, СПФ</t>
  </si>
  <si>
    <t>Фольга бытовая  С5-290х54 б/у</t>
  </si>
  <si>
    <t>Гофрокороб 314х174х104 Т-23 бел,Саянская,СПФ</t>
  </si>
  <si>
    <t>Фольга Саяночка С50П-290х12</t>
  </si>
  <si>
    <t>Фольга С80-9-440х8</t>
  </si>
  <si>
    <t>Фольга У80-11-300 х12</t>
  </si>
  <si>
    <t>Фольга У80-11-440 х8</t>
  </si>
  <si>
    <t>Фольга У100-11-300 х12</t>
  </si>
  <si>
    <t>Фольга У100-11-440 х8</t>
  </si>
  <si>
    <t>Фольга С80-9-300х12 б/у</t>
  </si>
  <si>
    <t>Фольга  СТ100П-290х12 упак. б/п</t>
  </si>
  <si>
    <t>Фольга СТ100П-440х8 упак. б/п</t>
  </si>
  <si>
    <t>Фольга СТ60П-440х8 упак б/п</t>
  </si>
  <si>
    <t>Фольга СТ70П-290х12 упак. б/п</t>
  </si>
  <si>
    <t>Фольга СТ70П-440х8 упак. б/п</t>
  </si>
  <si>
    <t>Фольга СТ80П-290х12 упак б/п</t>
  </si>
  <si>
    <t>Фольга СТ80П-440х8 упак б/п</t>
  </si>
  <si>
    <t>Фольга У80-11-440 х8 б/у</t>
  </si>
  <si>
    <t>Фольга У100-11-300 х11 б/у</t>
  </si>
  <si>
    <t>Фольга У100-11-440 х8 б/у</t>
  </si>
  <si>
    <t>Фольга У80-11-300 х12 б/у</t>
  </si>
  <si>
    <t>Фольга бытовая У42-290 х15 б/у</t>
  </si>
  <si>
    <t>Фольга бытовая У60-290 х12 б/у</t>
  </si>
  <si>
    <t>Фольга бытовая  У27-440х12 б/у</t>
  </si>
  <si>
    <t>Фольга бытовая  У32-290х15 б/у</t>
  </si>
  <si>
    <t>Фольга О80-440х8 б/у</t>
  </si>
  <si>
    <t>Фольга бытовая  О50-290х15 б/у</t>
  </si>
  <si>
    <t>Фольга бытовая О50-440х8 б/у</t>
  </si>
  <si>
    <t>Размер коробки (Д*Ш*В), мм</t>
  </si>
  <si>
    <r>
      <rPr>
        <b/>
        <u/>
        <sz val="10"/>
        <color rgb="FFFF0000"/>
        <rFont val="Times New Roman"/>
        <family val="1"/>
        <charset val="204"/>
      </rPr>
      <t>314*174*104</t>
    </r>
    <r>
      <rPr>
        <b/>
        <sz val="10"/>
        <color rgb="FFFF0000"/>
        <rFont val="Times New Roman"/>
        <family val="1"/>
        <charset val="204"/>
      </rPr>
      <t xml:space="preserve">
Т23 бур БПФ
Т23 бел СПФ
Т23 бел Саянская СПФ</t>
    </r>
  </si>
  <si>
    <r>
      <rPr>
        <b/>
        <u/>
        <sz val="10"/>
        <color theme="1"/>
        <rFont val="Times New Roman"/>
        <family val="1"/>
        <charset val="204"/>
      </rPr>
      <t>195х165х310</t>
    </r>
    <r>
      <rPr>
        <b/>
        <sz val="10"/>
        <color theme="1"/>
        <rFont val="Times New Roman"/>
        <family val="1"/>
        <charset val="204"/>
      </rPr>
      <t xml:space="preserve">
Т23 бур БПФ</t>
    </r>
  </si>
  <si>
    <r>
      <rPr>
        <b/>
        <u/>
        <sz val="10"/>
        <color theme="1"/>
        <rFont val="Times New Roman"/>
        <family val="1"/>
        <charset val="204"/>
      </rPr>
      <t>210х210х310</t>
    </r>
    <r>
      <rPr>
        <b/>
        <sz val="10"/>
        <color theme="1"/>
        <rFont val="Times New Roman"/>
        <family val="1"/>
        <charset val="204"/>
      </rPr>
      <t xml:space="preserve">
Т23 бел СПФ
Т23 бур БПФ
Т23 черн Paclan СПФ</t>
    </r>
  </si>
  <si>
    <r>
      <rPr>
        <b/>
        <u/>
        <sz val="10"/>
        <color rgb="FFFF0000"/>
        <rFont val="Times New Roman"/>
        <family val="1"/>
        <charset val="204"/>
      </rPr>
      <t>324*222*134</t>
    </r>
    <r>
      <rPr>
        <b/>
        <sz val="10"/>
        <color rgb="FFFF0000"/>
        <rFont val="Times New Roman"/>
        <family val="1"/>
        <charset val="204"/>
      </rPr>
      <t xml:space="preserve">
Т23 бел СПФ
Т23 бел Прав решение
Т23 бел Саянская СПФ</t>
    </r>
  </si>
  <si>
    <r>
      <rPr>
        <b/>
        <u/>
        <sz val="10"/>
        <color rgb="FFFF0000"/>
        <rFont val="Times New Roman"/>
        <family val="1"/>
        <charset val="204"/>
      </rPr>
      <t>395*310*160</t>
    </r>
    <r>
      <rPr>
        <b/>
        <sz val="10"/>
        <color rgb="FFFF0000"/>
        <rFont val="Times New Roman"/>
        <family val="1"/>
        <charset val="204"/>
      </rPr>
      <t xml:space="preserve">
Т23 син Данке</t>
    </r>
  </si>
  <si>
    <r>
      <rPr>
        <b/>
        <u/>
        <sz val="10"/>
        <color theme="1"/>
        <rFont val="Times New Roman"/>
        <family val="1"/>
        <charset val="204"/>
      </rPr>
      <t>470х190х210</t>
    </r>
    <r>
      <rPr>
        <b/>
        <sz val="10"/>
        <color theme="1"/>
        <rFont val="Times New Roman"/>
        <family val="1"/>
        <charset val="204"/>
      </rPr>
      <t xml:space="preserve">
Т23 бур БПФ</t>
    </r>
  </si>
  <si>
    <t>Фольга Саяночка  С10П-290×48</t>
  </si>
  <si>
    <t>Гофрокороб 259х193х320 Т-23, бел,Саяночка, СПФ</t>
  </si>
  <si>
    <t>Фольга бытовая Market fresh О10П-290х30</t>
  </si>
  <si>
    <t>Фольга HOMECLUB О10П-290х25</t>
  </si>
  <si>
    <t>Гофрокороб 195х165х310 Т-23 бур  БПФ</t>
  </si>
  <si>
    <t>Гофрокороб 281х186х406 Т-23, бел,Саяночка, СПФ</t>
  </si>
  <si>
    <t>Фольга Саянская Professional О50П-290х15</t>
  </si>
  <si>
    <t>Фольга Саянская Professional О50П-440х8</t>
  </si>
  <si>
    <t>Фольга Саянская Professional Гриль 50П-290х 12</t>
  </si>
  <si>
    <t>Фольга Саянская Professional Гриль 50П-440х 8</t>
  </si>
  <si>
    <t>Гофрокороб 260х190х135 Т-23 бел,БПФ</t>
  </si>
  <si>
    <t>Фольга 290 "9E"</t>
  </si>
  <si>
    <t>Фольга 290 "9F"</t>
  </si>
  <si>
    <t>Фольга 440 "9F"</t>
  </si>
  <si>
    <t>Фольга Классическая У10П-290х35</t>
  </si>
  <si>
    <t>шт/ряд</t>
  </si>
  <si>
    <t>Фольга Классическая У10П-290х28</t>
  </si>
  <si>
    <t>Фольга бытовая О35П-290х15 упак б/печ</t>
  </si>
  <si>
    <t>Фольга бытовая У90П-290х12 упак. б/п</t>
  </si>
  <si>
    <t>Фольга бытовая СаяночкаТ30П-290х42</t>
  </si>
  <si>
    <t>Фольга У56П-290х12 упак б/п</t>
  </si>
  <si>
    <t>Фольга бытовая У90П-440х8 упак б/п</t>
  </si>
  <si>
    <t>Фольга бытовая  С60-280х12 б/у</t>
  </si>
  <si>
    <t>Гофрокороб 260х190х135 Т-23 бур,БПФ</t>
  </si>
  <si>
    <t>Гофрокороб 285х190х410 Т-23 бур,БПФ</t>
  </si>
  <si>
    <t>305*35*35</t>
  </si>
  <si>
    <t>Гофрокороб 420х350х280 Т-23 бур,БПФ</t>
  </si>
  <si>
    <t>Гофрокороб 281х186х406 Т-23 красн,Мадам Повари,СПФ</t>
  </si>
  <si>
    <t>Гофрокороб 228х160х310 Т-23 бур  СПФ</t>
  </si>
  <si>
    <t>Гофрокороб 596х380х260 Т-23 бур,БПФ</t>
  </si>
  <si>
    <t>Гофрокороб 590х360х240 Т-23 бур,БПФ</t>
  </si>
  <si>
    <t>Фольга бытовая У50-440х9 упак б/п</t>
  </si>
  <si>
    <t>Фольга Саянская Professional У100П-440х8</t>
  </si>
  <si>
    <t>Фольга Запекание О12П-280х24</t>
  </si>
  <si>
    <t>Фольга О65П- 290 х12 упак б/печ</t>
  </si>
  <si>
    <t>Фольга бытовая Моя цена Т8П-290х20</t>
  </si>
  <si>
    <t>Гофрокороб 310х230х210 Т-23 бел,Kitchen secrets,СПФ</t>
  </si>
  <si>
    <t>Фольга бытовая Kitchen Secrets С12П-290х49</t>
  </si>
  <si>
    <t>305*41*41</t>
  </si>
  <si>
    <t>455*41*41</t>
  </si>
  <si>
    <t>305*45*45</t>
  </si>
  <si>
    <t>455*45*45</t>
  </si>
  <si>
    <t>305*47*47</t>
  </si>
  <si>
    <t>455*47*47</t>
  </si>
  <si>
    <t>305*50*50</t>
  </si>
  <si>
    <t>455*50*50</t>
  </si>
  <si>
    <t>305*55*55</t>
  </si>
  <si>
    <t>455*55*55</t>
  </si>
  <si>
    <t>305*32*32</t>
  </si>
  <si>
    <r>
      <rPr>
        <b/>
        <u/>
        <sz val="10"/>
        <color theme="1"/>
        <rFont val="Times New Roman"/>
        <family val="1"/>
        <charset val="204"/>
      </rPr>
      <t xml:space="preserve">310х230х210 Т-23 </t>
    </r>
    <r>
      <rPr>
        <b/>
        <sz val="10"/>
        <color theme="1"/>
        <rFont val="Times New Roman"/>
        <family val="1"/>
        <charset val="204"/>
      </rPr>
      <t>бел,Kitchen secrets,СПФ</t>
    </r>
  </si>
  <si>
    <t>Фольга бытовая О33П-290х15 упак б/печ.</t>
  </si>
  <si>
    <t>Фольга Саянская ГРИЛЬ 10П-290х35</t>
  </si>
  <si>
    <t>Гофрокороб 250х250х310 Т-23 бел, Саянская, СПФ</t>
  </si>
  <si>
    <t>Фольга Саяночка С10П-440х15</t>
  </si>
  <si>
    <t>Фольга бытовая Магнит У10П-440х26</t>
  </si>
  <si>
    <t>Фольга HOMECLUB О10П-290х24 (16мкм)</t>
  </si>
  <si>
    <t>Фольга Гриль О47-440х8 упак. б/печ.</t>
  </si>
  <si>
    <t>Фольга бытовая С48П - 290х15 упак б/печ.</t>
  </si>
  <si>
    <t>Фольга бытовая У38П-440х10 упак б/печ</t>
  </si>
  <si>
    <t>Фольга бытовая Т50П-440 х10 упак б/печ</t>
  </si>
  <si>
    <t>Фольга бытовая Т100П-290х12 упак б/печ</t>
  </si>
  <si>
    <t>Фольга бытовая Т100П-440 х8 упак б/печ</t>
  </si>
  <si>
    <t>Фольга бытовая Самбери О10П-290х33</t>
  </si>
  <si>
    <t>Гофрокороб 228*160*310 Т 23 бур  СПФ</t>
  </si>
  <si>
    <t>Фольга бытовая Самбери О10П-440х20</t>
  </si>
  <si>
    <t>Гофрокороб 259х193х320 Т-23 зелен,Мастер Блекс,СПФ</t>
  </si>
  <si>
    <t>Фольга бытовая Правильное решение С10П-290х15</t>
  </si>
  <si>
    <t>Гофрокороб 259х193х320 Т-23 бел,СПФ</t>
  </si>
  <si>
    <t>Высота транспортной упаковки (паллет 1200*800), мм</t>
  </si>
  <si>
    <t>4
5</t>
  </si>
  <si>
    <t>44
44</t>
  </si>
  <si>
    <t>176
220</t>
  </si>
  <si>
    <t>1430
1750</t>
  </si>
  <si>
    <t>3
4
5</t>
  </si>
  <si>
    <t>26
26
26</t>
  </si>
  <si>
    <t>78
104
130</t>
  </si>
  <si>
    <t>1140
1470
1795</t>
  </si>
  <si>
    <t>24
24
24</t>
  </si>
  <si>
    <t>72
96
120</t>
  </si>
  <si>
    <t>1100
1410
1725</t>
  </si>
  <si>
    <t>18
18
18</t>
  </si>
  <si>
    <t>54
72
90</t>
  </si>
  <si>
    <t>1125
1450
1775</t>
  </si>
  <si>
    <t>7
7</t>
  </si>
  <si>
    <t>3
4</t>
  </si>
  <si>
    <t>36
36</t>
  </si>
  <si>
    <t>108
144</t>
  </si>
  <si>
    <t>1125
1450</t>
  </si>
  <si>
    <t>3
7</t>
  </si>
  <si>
    <t>21
49</t>
  </si>
  <si>
    <t>795
1655</t>
  </si>
  <si>
    <t>Гофрокороб 160х160х320 Т-23 бур,БПФ</t>
  </si>
  <si>
    <t>Гофрокороб 200х180х155 Т-23 бел,Правильное решение,СПФ</t>
  </si>
  <si>
    <t xml:space="preserve">Гофрокороб 210х210х310 Т-23 бур,БПФ </t>
  </si>
  <si>
    <t>Гофрокороб 228х160х310 Т-23 бур  БПФ</t>
  </si>
  <si>
    <t>Гофрокороб 228х160х310 Т-23 синий, Мадам Повари,СПФ</t>
  </si>
  <si>
    <t>Гофрокороб 232х164х314 Т-23 синий, Мадам Повари СПФ</t>
  </si>
  <si>
    <t>Гофрокороб 259х193х320 Т-23 черн,Paclan,СПФ</t>
  </si>
  <si>
    <t>Гофрокороб 259х193х320 Т-23, бел, Ашан, СПФ</t>
  </si>
  <si>
    <t>Гофрокороб 265х265х175 Т-23 бур,БПФ</t>
  </si>
  <si>
    <t>Гофрокороб 280х190х395 Т-23 бур,БПФ</t>
  </si>
  <si>
    <t>Гофрокороб 280х210х210 Т-23 бел,Каждый день,СПФ</t>
  </si>
  <si>
    <t>Гофрокороб 290х235х185 Т-23 бел,Каждый день,СПФ</t>
  </si>
  <si>
    <t>Гофрокороб 310х160х228 Т-23 бел,СПФ</t>
  </si>
  <si>
    <t>Гофрокороб 310х160х228 Т-23 бур,СПФ</t>
  </si>
  <si>
    <t>Гофрокороб 310х165х130 Т-23 бел,Каждый день,СПФ</t>
  </si>
  <si>
    <t>Гофрокороб 314х174х104 Т-23 бур,БПФ</t>
  </si>
  <si>
    <t>Гофрокороб 320х135х165 Т-23, бел, Магнит, СПФ</t>
  </si>
  <si>
    <t>Гофрокороб 320х290х190 Т-23 бел Правильное решение фольга СПФ</t>
  </si>
  <si>
    <t>Гофрокороб 320х290х190 Т-23,бел, Каждый день (Ашан),СПФ</t>
  </si>
  <si>
    <t>Гофрокороб 323х164х314 Т-23 красн,Мадам Повари,СПФ</t>
  </si>
  <si>
    <t>Гофрокороб 324х222х134 Т-23 бел,Правильное решение,СПФ</t>
  </si>
  <si>
    <t>Гофрокороб 380х380х280 Т-23 бур,БПФ</t>
  </si>
  <si>
    <t>Гофрокороб 470х220х120 Т-23 бур, БПФ</t>
  </si>
  <si>
    <t>Гофрокороб 470х222х100 Т-24, бел, Магнит, СПФ</t>
  </si>
  <si>
    <t>Гофрокороб 480х390х320 Т-23 бур,РУСАЛ, БПФ</t>
  </si>
  <si>
    <t>V (объем),м3</t>
  </si>
  <si>
    <t>коробки</t>
  </si>
  <si>
    <t>транспортной упаковки (паллет)</t>
  </si>
  <si>
    <t>1,373
1,680</t>
  </si>
  <si>
    <t>1,094
1,411
1,723</t>
  </si>
  <si>
    <t>1,056
1,354
1,656</t>
  </si>
  <si>
    <t>1,080
1,392
1,704</t>
  </si>
  <si>
    <t>1,080
1,392</t>
  </si>
  <si>
    <t>0,763
1,589</t>
  </si>
  <si>
    <t>Фольга бытовая Магнит У10П-290х20</t>
  </si>
  <si>
    <t>Гофрокороб 320х135х165 Т-23 Магнит,СПФ</t>
  </si>
  <si>
    <t>455*31*31</t>
  </si>
  <si>
    <t>Фольга бытовая ЛЕНТА У8П-290х25</t>
  </si>
  <si>
    <t>Фольга бытовая Мадам Повари О10П-290х30</t>
  </si>
  <si>
    <t>Фольга бытовая Мадам Повари С10П-290х30</t>
  </si>
  <si>
    <t>Фольга бытовая Мадам Повари У10П-290х30</t>
  </si>
  <si>
    <t>Фольга бытовая Мадам Повари У20П-290х25</t>
  </si>
  <si>
    <t>Фольга бытовая Master FRESH C10П-290х40</t>
  </si>
  <si>
    <t>Фольга</t>
  </si>
  <si>
    <t>Фольга бытовая СТ50П-440х10 б/печ</t>
  </si>
  <si>
    <t xml:space="preserve">Фольга бытовая СТ50П-290х15 б/печ          </t>
  </si>
  <si>
    <t>Фольга бытовая Master FRESH Т50П-290х15</t>
  </si>
  <si>
    <t xml:space="preserve">Фольга бытовая Master FRESH У50П-290х15     </t>
  </si>
  <si>
    <t>Фольга бытовая Master FRESH О50П-290х15</t>
  </si>
  <si>
    <t>Фольга бытовая О100П-290х11 б/печ</t>
  </si>
  <si>
    <t>Фольга Саянская Professional У80П-440 х8</t>
  </si>
  <si>
    <t>Фольга Саянская Professional У80П-290 х12</t>
  </si>
  <si>
    <t>Фольга Саянская Professional У100П-290 х12</t>
  </si>
  <si>
    <t>Фольга Саянская Professional С100П-440х8</t>
  </si>
  <si>
    <t>Гофрокороб 228х160х310 Т-23 бел, Ашан, СПФ</t>
  </si>
  <si>
    <t xml:space="preserve">Фольга бытовая АШАН У30П-290х28   </t>
  </si>
  <si>
    <t>Фольга бытовая АШАН У10П-440х20</t>
  </si>
  <si>
    <t xml:space="preserve">Фольга бытовая Каждый день С50П-290х15   </t>
  </si>
  <si>
    <t>Гофрокороб 470х222х120 Т-24 бел,Ашан,  СПФ</t>
  </si>
  <si>
    <t>Фольга бытовая Запекание  О10П-290х35</t>
  </si>
  <si>
    <t>Фольга бытовая 365 ДНЕЙ С50П-290х15</t>
  </si>
  <si>
    <t>Фольга бытовая ЛЕНТА У25П-290х25</t>
  </si>
  <si>
    <t>455*62*62</t>
  </si>
  <si>
    <r>
      <t xml:space="preserve">228х160х310  
</t>
    </r>
    <r>
      <rPr>
        <b/>
        <sz val="10"/>
        <color theme="1"/>
        <rFont val="Times New Roman"/>
        <family val="1"/>
        <charset val="204"/>
      </rPr>
      <t xml:space="preserve">Т-23 бел с красн,Саянская,СПФ
Т-23 бел с черн,Саянская СПФ
Т-23 бур  БПФ
</t>
    </r>
    <r>
      <rPr>
        <b/>
        <sz val="10"/>
        <color rgb="FF0000FF"/>
        <rFont val="Times New Roman"/>
        <family val="1"/>
        <charset val="204"/>
      </rPr>
      <t>Т-23 син Мадам Повари</t>
    </r>
    <r>
      <rPr>
        <b/>
        <u/>
        <sz val="10"/>
        <color rgb="FFFF0000"/>
        <rFont val="Times New Roman"/>
        <family val="1"/>
        <charset val="204"/>
      </rPr>
      <t xml:space="preserve">
</t>
    </r>
    <r>
      <rPr>
        <b/>
        <u/>
        <sz val="10"/>
        <color theme="1"/>
        <rFont val="Times New Roman"/>
        <family val="1"/>
        <charset val="204"/>
      </rPr>
      <t xml:space="preserve">
310х160х228</t>
    </r>
    <r>
      <rPr>
        <b/>
        <sz val="10"/>
        <color theme="1"/>
        <rFont val="Times New Roman"/>
        <family val="1"/>
        <charset val="204"/>
      </rPr>
      <t xml:space="preserve"> 
Т-23 бел,Либерхаус,СПФ
Т-23 бел,СПФ
Т-23  бел,Эконта,СПФ
Т-23 бур,СПФ</t>
    </r>
  </si>
  <si>
    <t>Гофрокороб 228х160х310 Т-23 синий Мадам Повари СПФ</t>
  </si>
  <si>
    <t>Фольга бытовая Гриль 37П - 440 х 8 б/печ</t>
  </si>
  <si>
    <t>Фольга бытовая Т29-290х28  б\у</t>
  </si>
  <si>
    <t>Фольга бытовая Гриль 50П-290 х 12 упак б/печ</t>
  </si>
  <si>
    <t>Фольга бытовая Гриль 50П-440 х 8 упак б/печ</t>
  </si>
  <si>
    <t>Фольга бытовая 20П-30-290 х 12 упак б/печ</t>
  </si>
  <si>
    <t>Фольга бытовая 20П-30-440х 8 упак б/печ</t>
  </si>
  <si>
    <t>4
6
10</t>
  </si>
  <si>
    <t>7
7
7</t>
  </si>
  <si>
    <t>28
42
70</t>
  </si>
  <si>
    <t>650
900
1400</t>
  </si>
  <si>
    <t>Фольга бытовая У41П-440х10 упак б/печ.</t>
  </si>
  <si>
    <t>СХЕМА УКЛАДКИ НА ПАЛЛЕТ</t>
  </si>
  <si>
    <t>вертикальная</t>
  </si>
  <si>
    <t>горизонт</t>
  </si>
  <si>
    <t>горизонт
вертикальная</t>
  </si>
  <si>
    <t>горизонтальная</t>
  </si>
  <si>
    <t>Гофрокороб 310х160х228 Т-23, бел Каждый день,СПФ</t>
  </si>
  <si>
    <t>Фольга Классическая У11П-290х28</t>
  </si>
  <si>
    <t xml:space="preserve">Фольга бытовая MARMITON Гриль 7П-290х30 </t>
  </si>
  <si>
    <r>
      <rPr>
        <b/>
        <u/>
        <sz val="10"/>
        <color rgb="FFFF0000"/>
        <rFont val="Times New Roman"/>
        <family val="1"/>
        <charset val="204"/>
      </rPr>
      <t>250*250*310</t>
    </r>
    <r>
      <rPr>
        <b/>
        <sz val="10"/>
        <color rgb="FFFF0000"/>
        <rFont val="Times New Roman"/>
        <family val="1"/>
        <charset val="204"/>
      </rPr>
      <t xml:space="preserve">
Т23 черн Paclan СПФ
Т 23 бел Саянская СПФ</t>
    </r>
  </si>
  <si>
    <r>
      <rPr>
        <b/>
        <u/>
        <sz val="10"/>
        <color theme="1"/>
        <rFont val="Times New Roman"/>
        <family val="1"/>
        <charset val="204"/>
      </rPr>
      <t>320х290х190</t>
    </r>
    <r>
      <rPr>
        <b/>
        <sz val="10"/>
        <color theme="1"/>
        <rFont val="Times New Roman"/>
        <family val="1"/>
        <charset val="204"/>
      </rPr>
      <t xml:space="preserve">
Т23 бур СПФ
Т23 бел Саяночка СПФ
Т23 бел Саянская СПФ
Т23 бел </t>
    </r>
    <r>
      <rPr>
        <b/>
        <sz val="8"/>
        <color theme="1"/>
        <rFont val="Times New Roman"/>
        <family val="1"/>
        <charset val="204"/>
      </rPr>
      <t>Каждый день (Ашан)</t>
    </r>
    <r>
      <rPr>
        <b/>
        <sz val="10"/>
        <color theme="1"/>
        <rFont val="Times New Roman"/>
        <family val="1"/>
        <charset val="204"/>
      </rPr>
      <t xml:space="preserve"> СПФ</t>
    </r>
  </si>
  <si>
    <r>
      <rPr>
        <b/>
        <u/>
        <sz val="10"/>
        <color theme="1"/>
        <rFont val="Times New Roman"/>
        <family val="1"/>
        <charset val="204"/>
      </rPr>
      <t>470×222×120</t>
    </r>
    <r>
      <rPr>
        <b/>
        <sz val="10"/>
        <color theme="1"/>
        <rFont val="Times New Roman"/>
        <family val="1"/>
        <charset val="204"/>
      </rPr>
      <t xml:space="preserve">
Т24 бур БПФ
Т24 бел Саянская СПФ
Т24 бел Магнит</t>
    </r>
  </si>
  <si>
    <r>
      <rPr>
        <b/>
        <u/>
        <sz val="10"/>
        <color theme="1"/>
        <rFont val="Times New Roman"/>
        <family val="1"/>
        <charset val="204"/>
      </rPr>
      <t>320х135х16</t>
    </r>
    <r>
      <rPr>
        <b/>
        <u/>
        <sz val="10"/>
        <color rgb="FFFF0000"/>
        <rFont val="Times New Roman"/>
        <family val="1"/>
        <charset val="204"/>
      </rPr>
      <t>5</t>
    </r>
    <r>
      <rPr>
        <b/>
        <sz val="10"/>
        <color rgb="FFFF0000"/>
        <rFont val="Times New Roman"/>
        <family val="1"/>
        <charset val="204"/>
      </rPr>
      <t xml:space="preserve">
</t>
    </r>
    <r>
      <rPr>
        <b/>
        <sz val="10"/>
        <color theme="1"/>
        <rFont val="Times New Roman"/>
        <family val="1"/>
        <charset val="204"/>
      </rPr>
      <t>Т23</t>
    </r>
    <r>
      <rPr>
        <b/>
        <sz val="10"/>
        <color rgb="FFFF0000"/>
        <rFont val="Times New Roman"/>
        <family val="1"/>
        <charset val="204"/>
      </rPr>
      <t xml:space="preserve"> </t>
    </r>
    <r>
      <rPr>
        <b/>
        <sz val="10"/>
        <color theme="1"/>
        <rFont val="Times New Roman"/>
        <family val="1"/>
        <charset val="204"/>
      </rPr>
      <t>бур БПФ
Т23 бел Моя цена СПФ
Т23 бел Магнит СПФ</t>
    </r>
  </si>
  <si>
    <t>Гофрокороб 228х160х310 Т-23 бур БПФ</t>
  </si>
  <si>
    <t>Фольга бытовая Запекание O7П-290х20</t>
  </si>
  <si>
    <t>Гофрокороб 310х160х228 Т-23 бел,Саянский,СПФ</t>
  </si>
  <si>
    <t>Фольга бытовая Гриль 35П-290х12 упак б/печ</t>
  </si>
  <si>
    <t xml:space="preserve">Фольга бытовая Гриль 33П-440х8 упак б/печ </t>
  </si>
  <si>
    <t>5
4
3</t>
  </si>
  <si>
    <t>130
104
78</t>
  </si>
  <si>
    <t>1725
1410
1095</t>
  </si>
  <si>
    <t>1,656
1,3536
1,0512</t>
  </si>
  <si>
    <t>Гофрокороб 228х160х310 Т-23 бур,СПФ</t>
  </si>
  <si>
    <t>Фольга бытовая Добрый день С10П-290х35</t>
  </si>
  <si>
    <t>Фольга бытовая Гриль 33П-290х12 упак б/печ.</t>
  </si>
  <si>
    <t>Фольга бытовая О30П-290х15 упак б/печ.</t>
  </si>
  <si>
    <t>шт товара/пал</t>
  </si>
  <si>
    <t>16
16</t>
  </si>
  <si>
    <t>64
80</t>
  </si>
  <si>
    <t>1450
1775</t>
  </si>
  <si>
    <t>1,392
1,704</t>
  </si>
  <si>
    <t>количество коробок</t>
  </si>
  <si>
    <t>шт, в одном слое</t>
  </si>
  <si>
    <t>шт/паллет</t>
  </si>
  <si>
    <t>Фольга бытовая LOMBERTA 722582 ГРИЛЬ100П-440 х 6</t>
  </si>
  <si>
    <t>Фольга Саянская Professional О50П-290х12 ТНД</t>
  </si>
  <si>
    <r>
      <rPr>
        <b/>
        <u/>
        <sz val="10"/>
        <color theme="1"/>
        <rFont val="Times New Roman"/>
        <family val="1"/>
        <charset val="204"/>
      </rPr>
      <t>259х193х320</t>
    </r>
    <r>
      <rPr>
        <b/>
        <sz val="10"/>
        <color theme="1"/>
        <rFont val="Times New Roman"/>
        <family val="1"/>
        <charset val="204"/>
      </rPr>
      <t xml:space="preserve">
Т23 бур БПФ/Т23 бел БПФ
Т23 бел СПФ
Т23 черн Paclan  СПФ
Т23 бел Саянская
Т23 черн SAYANA
Т23 бел Саяночка СПФ
Т23 бел Ашан СПФ
Т23 зел Мастер Блеск СПФ
Т23 Lomberta СПФ
</t>
    </r>
    <r>
      <rPr>
        <b/>
        <u/>
        <sz val="10"/>
        <color rgb="FF0000FF"/>
        <rFont val="Times New Roman"/>
        <family val="1"/>
        <charset val="204"/>
      </rPr>
      <t>320х259х193</t>
    </r>
    <r>
      <rPr>
        <b/>
        <sz val="10"/>
        <color rgb="FF0000FF"/>
        <rFont val="Times New Roman"/>
        <family val="1"/>
        <charset val="204"/>
      </rPr>
      <t xml:space="preserve">
Т23 Lomberta СПФ</t>
    </r>
    <r>
      <rPr>
        <b/>
        <sz val="10"/>
        <color theme="1"/>
        <rFont val="Times New Roman"/>
        <family val="1"/>
        <charset val="204"/>
      </rPr>
      <t xml:space="preserve">
</t>
    </r>
  </si>
  <si>
    <t>Фольга бытовая О10-290х52 б/у</t>
  </si>
  <si>
    <t>Фольга бытовая Правильное решение Т10П-290х15</t>
  </si>
  <si>
    <t>Гофрокороб 320х259х193 Т-23 зел,Lomberta,СПФ</t>
  </si>
  <si>
    <t>Фольга бытовая METRO PROF Гриль 50П-440x8</t>
  </si>
  <si>
    <t>Фольга бытовая Гриль 29П-440х8 упак б/печ</t>
  </si>
  <si>
    <t xml:space="preserve">Фольга бытовая Гриль 25П-440х10  упак б/печ </t>
  </si>
  <si>
    <t>Фольга бытовая Гриль 22П-440х10 упак б/печ</t>
  </si>
  <si>
    <t>Фольга бытовая Гриль 20П-440х10 упак б/печ</t>
  </si>
  <si>
    <t>Фольга бытовая Гриль 40П-440х8 упак б/печ</t>
  </si>
  <si>
    <t>Фольга бытовая Гриль 70П-440 х6  упак б/печ</t>
  </si>
  <si>
    <t>Фольга бытовая О25П-290х24 упак б/печ</t>
  </si>
  <si>
    <t>Фольга бытовая О20П-290х24 упак б/печ</t>
  </si>
  <si>
    <t>0,624
0,864
1,344</t>
  </si>
  <si>
    <t>Фольга бытовая О75П-290х12  упак б/печ</t>
  </si>
  <si>
    <t>Фольга бытовая О41П-290х15 упак б/печ</t>
  </si>
  <si>
    <t>Фольга бытовая О14П-440х12  упак б/печ</t>
  </si>
  <si>
    <t>Фольга бытовая У14П-290х28 упак б/печ</t>
  </si>
  <si>
    <t>Фольга бытовая О15П-290х 30  упак б/печ</t>
  </si>
  <si>
    <t>Фольга бытовая Гриль 12П-290х24  упак б/печ</t>
  </si>
  <si>
    <t xml:space="preserve">Фольга бытовая У14П-440х15 упак б/печ </t>
  </si>
  <si>
    <t>Фольга бытовая У24П-440х12 упак б/печ</t>
  </si>
  <si>
    <t>455*42*42</t>
  </si>
  <si>
    <t>Фольга бытовая У30П-440х12 упак б/печ</t>
  </si>
  <si>
    <t>Фольга бытовая О23П-440х12 упак б/печ</t>
  </si>
  <si>
    <t>Фольга бытовая О40П-440х8 упак б/печ</t>
  </si>
  <si>
    <t>Фольга бытовая  9П-30-440х 10 упак б/печ</t>
  </si>
  <si>
    <t>Фольга бытовая 14П-30-290х15 упак б/печ</t>
  </si>
  <si>
    <t>Фольга бытовая 14П-30-440х8 упак б/печ</t>
  </si>
  <si>
    <t>Фольга бытовая 39П-30-440х6 упак б/печ</t>
  </si>
  <si>
    <t>Фольга бытовая У25П-290х15 упак б/печ</t>
  </si>
  <si>
    <t>305*42*42</t>
  </si>
  <si>
    <t>Фольга бытовая Гриль 20П-290х 15 упак б/печ</t>
  </si>
  <si>
    <t>Фольга бытовая Гриль 39П-290х12 упак б/печ</t>
  </si>
  <si>
    <t>Фольга бытовая Гриль 70П-290х10 упак б/печ</t>
  </si>
  <si>
    <t>Фольга бытовая  39П-30-290х12 упак б/печ</t>
  </si>
  <si>
    <t>Фольга бытовая У23П-290х 28 упак б/печ</t>
  </si>
  <si>
    <t>Фольга бытовая Гриль 8П-290х 20 упак б/печ</t>
  </si>
  <si>
    <t>Фольга бытовая О30П-440х10 упак б/печ</t>
  </si>
  <si>
    <t>Фольга бытовая ОЗОН У10П-290x15</t>
  </si>
  <si>
    <t>Фольга бытовая ОЗОН О50П-440x8</t>
  </si>
  <si>
    <t>Фольга бытовая ОЗОН ГРИЛЬ 50П-440x8</t>
  </si>
  <si>
    <t>t укладки в короб, сек</t>
  </si>
  <si>
    <t xml:space="preserve">t намотки коробки, сек </t>
  </si>
  <si>
    <t>Толщина, мкм</t>
  </si>
  <si>
    <t>Длина, м</t>
  </si>
  <si>
    <t>Ширина, мм</t>
  </si>
  <si>
    <t>Ø шпули,мм</t>
  </si>
  <si>
    <t>масса коробки нетто, кг</t>
  </si>
  <si>
    <t>масса коробки брутто, кг</t>
  </si>
  <si>
    <t xml:space="preserve">коробок/ паллет, шт </t>
  </si>
  <si>
    <t>рядов в паллете, шт</t>
  </si>
  <si>
    <t>Масса рулона брутто, кг</t>
  </si>
  <si>
    <t>Масса рулона нетто, кг</t>
  </si>
  <si>
    <t>Номенклатура</t>
  </si>
  <si>
    <t xml:space="preserve">Размеры корбки(ДхШхВ), мм  </t>
  </si>
  <si>
    <t>масса паллета нетто, кг</t>
  </si>
  <si>
    <t>масса паллета брутто, кг</t>
  </si>
  <si>
    <t>шт коробок в мин</t>
  </si>
  <si>
    <t>Гофрокороб 314х174х104</t>
  </si>
  <si>
    <t xml:space="preserve">MAXзначение </t>
  </si>
  <si>
    <t xml:space="preserve">MIN значение </t>
  </si>
  <si>
    <r>
      <rPr>
        <b/>
        <sz val="10"/>
        <color rgb="FF000000"/>
        <rFont val="Calibri"/>
        <family val="2"/>
        <charset val="204"/>
      </rPr>
      <t>рзамер единицы товара (рулончика) в инд упаковке (ДхШхВ),</t>
    </r>
    <r>
      <rPr>
        <b/>
        <sz val="10"/>
        <color rgb="FF000000"/>
        <rFont val="Times New Roman"/>
        <family val="1"/>
        <charset val="204"/>
      </rPr>
      <t xml:space="preserve"> мм</t>
    </r>
  </si>
  <si>
    <t>По всем видам</t>
  </si>
  <si>
    <t>Гофрокороб 195х165х310</t>
  </si>
  <si>
    <t>Гофрокороб 210х210х310</t>
  </si>
  <si>
    <t>Гофрокороб 324х222х134</t>
  </si>
  <si>
    <t>Гофрокороб 310х230х210</t>
  </si>
  <si>
    <t>Гофрокороб 228х160х310</t>
  </si>
  <si>
    <t>Гофрокороб 310х160х228</t>
  </si>
  <si>
    <t>Гофрокороб 259х193х320</t>
  </si>
  <si>
    <t>Гофрокороб 320х259х193</t>
  </si>
  <si>
    <t>Гофрокороб 250х250х310</t>
  </si>
  <si>
    <t>Гофрокороб 320х290х190</t>
  </si>
  <si>
    <t>Гофрокороб 395х310х160</t>
  </si>
  <si>
    <t>Гофрокороб 470х222х120</t>
  </si>
  <si>
    <t>Гофрокороб 320х135х165</t>
  </si>
  <si>
    <t>Гофрокороб 470х190х210</t>
  </si>
  <si>
    <t>Тип упаковки</t>
  </si>
  <si>
    <t>В пленке</t>
  </si>
  <si>
    <t>Без  упаковки</t>
  </si>
  <si>
    <t>рзамер единицы товара (рулончика) в инд упаковке (ДхШхВ), мм</t>
  </si>
  <si>
    <t>Фольга бытовая  HoReCa Select 150П-12-440 х 6</t>
  </si>
  <si>
    <t>Фольга бытовая LOMBERTA 724605  У20П-290х28</t>
  </si>
  <si>
    <t>шт рулонов в мин.</t>
  </si>
  <si>
    <t>Высота паллеты, мм</t>
  </si>
  <si>
    <t>Намотка м/мин</t>
  </si>
  <si>
    <t xml:space="preserve">t намотки рулона, сек </t>
  </si>
  <si>
    <t>Горизонт</t>
  </si>
  <si>
    <t>вертикально</t>
  </si>
  <si>
    <t xml:space="preserve">Вертикльно 
Горизонт
</t>
  </si>
  <si>
    <t>Вертикально 
Горизонт</t>
  </si>
  <si>
    <t>Вертикально</t>
  </si>
  <si>
    <t>Укладка в коробку рулонов</t>
  </si>
  <si>
    <t xml:space="preserve">Укладка на паллет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</si>
</sst>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0"/>
    <numFmt numFmtId="165" formatCode="[$-419]General"/>
    <numFmt numFmtId="166" formatCode="0.0"/>
    <numFmt numFmtId="167" formatCode="0.0000"/>
    <numFmt numFmtId="168" formatCode="0.00000"/>
  </numFmts>
  <fonts count="46"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b/>
      <sz val="9"/>
      <color rgb="FF000000"/>
      <name val="Times New Roman"/>
      <family val="1"/>
      <charset val="204"/>
    </font>
    <font>
      <sz val="9"/>
      <color rgb="FF000000"/>
      <name val="Times New Roman"/>
      <family val="1"/>
      <charset val="204"/>
    </font>
    <font>
      <sz val="9"/>
      <color theme="1"/>
      <name val="Times New Roman"/>
      <family val="1"/>
      <charset val="204"/>
    </font>
    <font>
      <b/>
      <sz val="14"/>
      <color theme="1"/>
      <name val="Times New Roman"/>
      <family val="1"/>
      <charset val="204"/>
    </font>
    <font>
      <sz val="9"/>
      <name val="Times New Roman"/>
      <family val="1"/>
      <charset val="204"/>
    </font>
    <font>
      <b/>
      <sz val="10"/>
      <color rgb="FF000000"/>
      <name val="Times New Roman"/>
      <family val="1"/>
      <charset val="204"/>
    </font>
    <font>
      <b/>
      <sz val="10"/>
      <color theme="1"/>
      <name val="Times New Roman"/>
      <family val="1"/>
      <charset val="204"/>
    </font>
    <font>
      <b/>
      <sz val="9"/>
      <name val="Times New Roman"/>
      <family val="1"/>
      <charset val="204"/>
    </font>
    <font>
      <sz val="10"/>
      <color theme="1"/>
      <name val="Times New Roman"/>
      <family val="1"/>
      <charset val="204"/>
    </font>
    <font>
      <sz val="11"/>
      <color theme="1"/>
      <name val="Calibri"/>
      <family val="2"/>
      <scheme val="minor"/>
    </font>
    <font>
      <b/>
      <sz val="11"/>
      <color theme="1"/>
      <name val="Times New Roman"/>
      <family val="1"/>
      <charset val="204"/>
    </font>
    <font>
      <b/>
      <sz val="11"/>
      <color theme="1"/>
      <name val="Calibri"/>
      <family val="2"/>
      <scheme val="minor"/>
    </font>
    <font>
      <sz val="11"/>
      <color rgb="FF000000"/>
      <name val="Calibri"/>
      <family val="2"/>
      <charset val="204"/>
    </font>
    <font>
      <b/>
      <sz val="10"/>
      <color rgb="FFFF0000"/>
      <name val="Times New Roman"/>
      <family val="1"/>
      <charset val="204"/>
    </font>
    <font>
      <sz val="10"/>
      <color rgb="FFFF0000"/>
      <name val="Times New Roman"/>
      <family val="1"/>
      <charset val="204"/>
    </font>
    <font>
      <b/>
      <sz val="9"/>
      <color indexed="81"/>
      <name val="Tahoma"/>
      <family val="2"/>
      <charset val="204"/>
    </font>
    <font>
      <sz val="9"/>
      <color indexed="81"/>
      <name val="Tahoma"/>
      <family val="2"/>
      <charset val="204"/>
    </font>
    <font>
      <b/>
      <u/>
      <sz val="10"/>
      <color rgb="FFFF0000"/>
      <name val="Times New Roman"/>
      <family val="1"/>
      <charset val="204"/>
    </font>
    <font>
      <b/>
      <u/>
      <sz val="10"/>
      <color theme="1"/>
      <name val="Times New Roman"/>
      <family val="1"/>
      <charset val="204"/>
    </font>
    <font>
      <sz val="8"/>
      <name val="Arial"/>
      <family val="2"/>
    </font>
    <font>
      <sz val="10"/>
      <name val="Times New Roman"/>
      <family val="1"/>
      <charset val="204"/>
    </font>
    <font>
      <b/>
      <sz val="10"/>
      <name val="Times New Roman"/>
      <family val="1"/>
      <charset val="204"/>
    </font>
    <font>
      <sz val="9"/>
      <color rgb="FFFF0000"/>
      <name val="Times New Roman"/>
      <family val="1"/>
      <charset val="204"/>
    </font>
    <font>
      <sz val="11"/>
      <color rgb="FFFF0000"/>
      <name val="Calibri"/>
      <family val="2"/>
      <scheme val="minor"/>
    </font>
    <font>
      <b/>
      <sz val="10"/>
      <color rgb="FF0000FF"/>
      <name val="Calibri"/>
      <family val="2"/>
      <charset val="204"/>
      <scheme val="minor"/>
    </font>
    <font>
      <b/>
      <sz val="8"/>
      <color theme="1"/>
      <name val="Times New Roman"/>
      <family val="1"/>
      <charset val="204"/>
    </font>
    <font>
      <sz val="10"/>
      <color theme="1"/>
      <name val="Calibri"/>
      <family val="2"/>
      <charset val="204"/>
      <scheme val="minor"/>
    </font>
    <font>
      <sz val="8"/>
      <color indexed="8"/>
      <name val="Arial"/>
      <family val="2"/>
    </font>
    <font>
      <b/>
      <sz val="9"/>
      <color rgb="FF0000FF"/>
      <name val="Times New Roman"/>
      <family val="1"/>
      <charset val="204"/>
    </font>
    <font>
      <b/>
      <sz val="11"/>
      <color rgb="FF0000FF"/>
      <name val="Calibri"/>
      <family val="2"/>
      <scheme val="minor"/>
    </font>
    <font>
      <b/>
      <sz val="10"/>
      <color rgb="FF0000FF"/>
      <name val="Times New Roman"/>
      <family val="1"/>
      <charset val="204"/>
    </font>
    <font>
      <b/>
      <sz val="10"/>
      <color rgb="FF0000FF"/>
      <name val="Calibri"/>
      <family val="2"/>
      <scheme val="minor"/>
    </font>
    <font>
      <sz val="9"/>
      <color theme="1"/>
      <name val="Calibri"/>
      <family val="2"/>
      <scheme val="minor"/>
    </font>
    <font>
      <b/>
      <u/>
      <sz val="10"/>
      <color rgb="FF0000FF"/>
      <name val="Times New Roman"/>
      <family val="1"/>
      <charset val="204"/>
    </font>
    <font>
      <sz val="8"/>
      <name val="Calibri"/>
      <family val="2"/>
      <scheme val="minor"/>
    </font>
    <font>
      <b/>
      <sz val="9"/>
      <color rgb="FF000000"/>
      <name val="Times New Roman"/>
      <family val="2"/>
      <charset val="204"/>
    </font>
    <font>
      <sz val="10"/>
      <color rgb="FF000000"/>
      <name val="Times New Roman"/>
      <family val="1"/>
      <charset val="204"/>
    </font>
    <font>
      <sz val="10"/>
      <color theme="1"/>
      <name val="Calibri"/>
      <family val="2"/>
      <scheme val="minor"/>
    </font>
    <font>
      <b/>
      <sz val="10"/>
      <color rgb="FF000000"/>
      <name val="Times New Roman"/>
      <family val="2"/>
      <charset val="204"/>
    </font>
    <font>
      <b/>
      <sz val="10"/>
      <color rgb="FF000000"/>
      <name val="Calibri"/>
      <family val="2"/>
      <charset val="204"/>
    </font>
    <font>
      <b/>
      <sz val="9"/>
      <color rgb="FF0000FF"/>
      <name val="Calibri"/>
      <family val="2"/>
      <scheme val="minor"/>
    </font>
  </fonts>
  <fills count="10">
    <fill>
      <patternFill patternType="none"/>
    </fill>
    <fill>
      <patternFill patternType="gray125"/>
    </fill>
    <fill>
      <patternFill patternType="solid">
        <fgColor rgb="FFD9D9D9"/>
        <bgColor indexed="64"/>
      </patternFill>
    </fill>
    <fill>
      <patternFill patternType="solid">
        <fgColor theme="0" tint="-0.14999847407452621"/>
        <bgColor indexed="64"/>
      </patternFill>
    </fill>
    <fill>
      <patternFill patternType="solid">
        <fgColor theme="0"/>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rgb="FFFFFF00"/>
        <bgColor indexed="64"/>
      </patternFill>
    </fill>
    <fill>
      <patternFill patternType="solid">
        <fgColor indexed="9"/>
        <bgColor indexed="64"/>
      </patternFill>
    </fill>
    <fill>
      <patternFill patternType="solid">
        <fgColor theme="6" tint="0.59999389629810485"/>
        <bgColor indexed="64"/>
      </patternFill>
    </fill>
  </fills>
  <borders count="31">
    <border>
      <left/>
      <right/>
      <top/>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style="medium">
        <color indexed="64"/>
      </top>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style="thin">
        <color indexed="64"/>
      </left>
      <right/>
      <top style="medium">
        <color indexed="64"/>
      </top>
      <bottom style="medium">
        <color indexed="64"/>
      </bottom>
      <diagonal/>
    </border>
    <border>
      <left style="thin">
        <color indexed="64"/>
      </left>
      <right/>
      <top/>
      <bottom style="thin">
        <color indexed="64"/>
      </bottom>
      <diagonal/>
    </border>
    <border>
      <left style="thin">
        <color indexed="60"/>
      </left>
      <right style="thin">
        <color indexed="60"/>
      </right>
      <top style="thin">
        <color indexed="60"/>
      </top>
      <bottom style="thin">
        <color indexed="60"/>
      </bottom>
      <diagonal/>
    </border>
    <border>
      <left/>
      <right style="thin">
        <color indexed="64"/>
      </right>
      <top style="thin">
        <color indexed="64"/>
      </top>
      <bottom style="thin">
        <color indexed="64"/>
      </bottom>
      <diagonal/>
    </border>
    <border>
      <left/>
      <right/>
      <top/>
      <bottom style="thin">
        <color theme="1" tint="0.499984740745262"/>
      </bottom>
      <diagonal/>
    </border>
    <border>
      <left style="thin">
        <color theme="0" tint="-0.499984740745262"/>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right style="thin">
        <color indexed="64"/>
      </right>
      <top style="medium">
        <color indexed="64"/>
      </top>
      <bottom style="thin">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9">
    <xf numFmtId="0" fontId="0" fillId="0" borderId="0"/>
    <xf numFmtId="0" fontId="14" fillId="0" borderId="0"/>
    <xf numFmtId="0" fontId="14" fillId="0" borderId="0"/>
    <xf numFmtId="165" fontId="17" fillId="0" borderId="0" applyBorder="0" applyProtection="0"/>
    <xf numFmtId="0" fontId="4" fillId="0" borderId="0"/>
    <xf numFmtId="0" fontId="3" fillId="0" borderId="0"/>
    <xf numFmtId="0" fontId="2" fillId="0" borderId="0"/>
    <xf numFmtId="0" fontId="24" fillId="0" borderId="0"/>
    <xf numFmtId="0" fontId="1" fillId="0" borderId="0"/>
  </cellStyleXfs>
  <cellXfs count="180">
    <xf numFmtId="0" fontId="0" fillId="0" borderId="0" xfId="0"/>
    <xf numFmtId="0" fontId="0" fillId="0" borderId="0" xfId="0" applyAlignment="1">
      <alignment horizontal="center"/>
    </xf>
    <xf numFmtId="0" fontId="0" fillId="0" borderId="0" xfId="0" applyBorder="1"/>
    <xf numFmtId="0" fontId="0" fillId="0" borderId="0" xfId="0"/>
    <xf numFmtId="0" fontId="13" fillId="0" borderId="0" xfId="0" applyFont="1" applyAlignment="1">
      <alignment horizontal="left" vertical="center"/>
    </xf>
    <xf numFmtId="0" fontId="11" fillId="0" borderId="0" xfId="0" applyFont="1" applyAlignment="1">
      <alignment horizontal="left" vertical="center"/>
    </xf>
    <xf numFmtId="0" fontId="16" fillId="0" borderId="0" xfId="0" applyFont="1"/>
    <xf numFmtId="0" fontId="13" fillId="0" borderId="11" xfId="0" applyFont="1" applyBorder="1" applyAlignment="1">
      <alignment horizontal="center" vertical="center" wrapText="1"/>
    </xf>
    <xf numFmtId="0" fontId="0" fillId="0" borderId="0" xfId="0" applyAlignment="1">
      <alignment horizontal="center" vertical="center"/>
    </xf>
    <xf numFmtId="0" fontId="13" fillId="0" borderId="4" xfId="0" applyFont="1" applyBorder="1" applyAlignment="1">
      <alignment horizontal="center" vertical="center" wrapText="1"/>
    </xf>
    <xf numFmtId="0" fontId="13" fillId="0" borderId="16" xfId="0" applyFont="1" applyBorder="1" applyAlignment="1">
      <alignment horizontal="center" vertical="center" wrapText="1"/>
    </xf>
    <xf numFmtId="0" fontId="18" fillId="0" borderId="13" xfId="0" applyFont="1" applyBorder="1" applyAlignment="1">
      <alignment horizontal="center" vertical="center"/>
    </xf>
    <xf numFmtId="0" fontId="18" fillId="0" borderId="13" xfId="0" applyFont="1" applyBorder="1" applyAlignment="1">
      <alignment horizontal="left" vertical="center" wrapText="1"/>
    </xf>
    <xf numFmtId="0" fontId="18" fillId="3" borderId="13" xfId="0" applyFont="1" applyFill="1" applyBorder="1" applyAlignment="1">
      <alignment horizontal="center" vertical="center"/>
    </xf>
    <xf numFmtId="0" fontId="18" fillId="3" borderId="17" xfId="0" applyFont="1" applyFill="1" applyBorder="1" applyAlignment="1">
      <alignment horizontal="center" vertical="center"/>
    </xf>
    <xf numFmtId="0" fontId="13" fillId="0" borderId="13" xfId="0" applyFont="1" applyBorder="1" applyAlignment="1">
      <alignment horizontal="center" vertical="center"/>
    </xf>
    <xf numFmtId="0" fontId="8" fillId="0" borderId="0" xfId="0" applyFont="1" applyAlignment="1">
      <alignment horizontal="left" vertical="center"/>
    </xf>
    <xf numFmtId="0" fontId="13" fillId="0" borderId="6" xfId="0" applyFont="1" applyBorder="1" applyAlignment="1">
      <alignment horizontal="center" vertical="center" wrapText="1"/>
    </xf>
    <xf numFmtId="0" fontId="0" fillId="0" borderId="6" xfId="0" applyBorder="1" applyAlignment="1">
      <alignment horizontal="center"/>
    </xf>
    <xf numFmtId="0" fontId="13" fillId="0" borderId="14" xfId="0" applyFont="1" applyBorder="1" applyAlignment="1">
      <alignment horizontal="center" vertical="center" wrapText="1"/>
    </xf>
    <xf numFmtId="0" fontId="11" fillId="0" borderId="15" xfId="0" applyFont="1" applyBorder="1" applyAlignment="1">
      <alignment horizontal="center" vertical="center" wrapText="1"/>
    </xf>
    <xf numFmtId="0" fontId="13" fillId="0" borderId="15" xfId="0" applyFont="1" applyBorder="1" applyAlignment="1">
      <alignment horizontal="center" vertical="center" wrapText="1"/>
    </xf>
    <xf numFmtId="0" fontId="13" fillId="0" borderId="10" xfId="0" applyFont="1" applyBorder="1" applyAlignment="1">
      <alignment horizontal="center" vertical="center" wrapText="1"/>
    </xf>
    <xf numFmtId="0" fontId="0" fillId="0" borderId="10" xfId="0" applyBorder="1" applyAlignment="1">
      <alignment horizontal="center"/>
    </xf>
    <xf numFmtId="0" fontId="13" fillId="0" borderId="14" xfId="0" applyFont="1" applyBorder="1" applyAlignment="1">
      <alignment horizontal="center" vertical="center"/>
    </xf>
    <xf numFmtId="0" fontId="13" fillId="0" borderId="15" xfId="0" applyFont="1" applyBorder="1" applyAlignment="1">
      <alignment horizontal="center" vertical="center"/>
    </xf>
    <xf numFmtId="0" fontId="13" fillId="0" borderId="0" xfId="0" applyFont="1" applyAlignment="1">
      <alignment horizontal="center" vertical="center"/>
    </xf>
    <xf numFmtId="0" fontId="18" fillId="0" borderId="9" xfId="0" applyFont="1" applyBorder="1" applyAlignment="1">
      <alignment vertical="center" wrapText="1"/>
    </xf>
    <xf numFmtId="0" fontId="11" fillId="0" borderId="15" xfId="0" applyFont="1" applyBorder="1" applyAlignment="1">
      <alignment vertical="center" wrapText="1"/>
    </xf>
    <xf numFmtId="0" fontId="18" fillId="0" borderId="15" xfId="0" applyFont="1" applyBorder="1" applyAlignment="1">
      <alignment vertical="center" wrapText="1"/>
    </xf>
    <xf numFmtId="0" fontId="13" fillId="0" borderId="13" xfId="0" applyFont="1" applyBorder="1" applyAlignment="1">
      <alignment horizontal="center" vertical="center" wrapText="1"/>
    </xf>
    <xf numFmtId="0" fontId="11" fillId="0" borderId="13" xfId="0" applyFont="1" applyBorder="1" applyAlignment="1">
      <alignment vertical="center" wrapText="1"/>
    </xf>
    <xf numFmtId="0" fontId="13" fillId="0" borderId="17" xfId="0" applyFont="1" applyBorder="1" applyAlignment="1">
      <alignment horizontal="center" vertical="center" wrapText="1"/>
    </xf>
    <xf numFmtId="0" fontId="23" fillId="0" borderId="5" xfId="0" applyFont="1" applyBorder="1" applyAlignment="1">
      <alignment vertical="center" wrapText="1"/>
    </xf>
    <xf numFmtId="0" fontId="13" fillId="0" borderId="18" xfId="0" applyFont="1" applyBorder="1" applyAlignment="1">
      <alignment horizontal="center" vertical="center" wrapText="1"/>
    </xf>
    <xf numFmtId="0" fontId="11" fillId="0" borderId="14" xfId="0" applyFont="1" applyBorder="1" applyAlignment="1">
      <alignment vertical="center" wrapText="1"/>
    </xf>
    <xf numFmtId="0" fontId="32" fillId="7" borderId="19" xfId="7" applyNumberFormat="1" applyFont="1" applyFill="1" applyBorder="1" applyAlignment="1">
      <alignment horizontal="left" vertical="top"/>
    </xf>
    <xf numFmtId="0" fontId="32" fillId="8" borderId="19" xfId="7" applyNumberFormat="1" applyFont="1" applyFill="1" applyBorder="1" applyAlignment="1">
      <alignment horizontal="left" vertical="top"/>
    </xf>
    <xf numFmtId="0" fontId="34" fillId="0" borderId="0" xfId="0" applyFont="1" applyAlignment="1">
      <alignment horizontal="center" vertical="center"/>
    </xf>
    <xf numFmtId="0" fontId="34" fillId="0" borderId="0" xfId="0" applyFont="1"/>
    <xf numFmtId="0" fontId="36" fillId="0" borderId="0" xfId="0" applyFont="1"/>
    <xf numFmtId="0" fontId="35" fillId="0" borderId="11" xfId="0" applyFont="1" applyBorder="1" applyAlignment="1">
      <alignment horizontal="center" vertical="center" wrapText="1"/>
    </xf>
    <xf numFmtId="0" fontId="35" fillId="0" borderId="0" xfId="0" applyFont="1" applyAlignment="1">
      <alignment horizontal="left" vertical="center"/>
    </xf>
    <xf numFmtId="0" fontId="35" fillId="0" borderId="16" xfId="0" applyFont="1" applyBorder="1" applyAlignment="1">
      <alignment horizontal="center" vertical="center" wrapText="1"/>
    </xf>
    <xf numFmtId="0" fontId="35" fillId="0" borderId="17" xfId="0" applyFont="1" applyBorder="1" applyAlignment="1">
      <alignment horizontal="center" vertical="center" wrapText="1"/>
    </xf>
    <xf numFmtId="0" fontId="35" fillId="0" borderId="14" xfId="0" applyFont="1" applyBorder="1" applyAlignment="1">
      <alignment horizontal="center" vertical="center" wrapText="1"/>
    </xf>
    <xf numFmtId="0" fontId="35" fillId="0" borderId="5" xfId="0" applyFont="1" applyBorder="1" applyAlignment="1">
      <alignment horizontal="center" vertical="center" wrapText="1"/>
    </xf>
    <xf numFmtId="0" fontId="18" fillId="0" borderId="13" xfId="0" applyFont="1" applyBorder="1" applyAlignment="1">
      <alignment vertical="center" wrapText="1"/>
    </xf>
    <xf numFmtId="167" fontId="35" fillId="3" borderId="17" xfId="0" applyNumberFormat="1" applyFont="1" applyFill="1" applyBorder="1" applyAlignment="1">
      <alignment horizontal="center" vertical="center"/>
    </xf>
    <xf numFmtId="167" fontId="35" fillId="0" borderId="11" xfId="0" applyNumberFormat="1" applyFont="1" applyBorder="1" applyAlignment="1">
      <alignment horizontal="center" vertical="center" wrapText="1"/>
    </xf>
    <xf numFmtId="167" fontId="35" fillId="0" borderId="12" xfId="0" applyNumberFormat="1" applyFont="1" applyBorder="1" applyAlignment="1">
      <alignment horizontal="center" vertical="center" wrapText="1"/>
    </xf>
    <xf numFmtId="167" fontId="35" fillId="0" borderId="17" xfId="0" applyNumberFormat="1" applyFont="1" applyBorder="1" applyAlignment="1">
      <alignment horizontal="center" vertical="center" wrapText="1"/>
    </xf>
    <xf numFmtId="167" fontId="35" fillId="0" borderId="5" xfId="0" applyNumberFormat="1" applyFont="1" applyBorder="1" applyAlignment="1">
      <alignment horizontal="center" vertical="center" wrapText="1"/>
    </xf>
    <xf numFmtId="167" fontId="35" fillId="0" borderId="12" xfId="0" applyNumberFormat="1" applyFont="1" applyBorder="1" applyAlignment="1">
      <alignment horizontal="center" vertical="center"/>
    </xf>
    <xf numFmtId="167" fontId="35" fillId="0" borderId="16" xfId="0" applyNumberFormat="1" applyFont="1" applyBorder="1" applyAlignment="1">
      <alignment horizontal="center" vertical="center" wrapText="1"/>
    </xf>
    <xf numFmtId="164" fontId="35" fillId="3" borderId="17" xfId="0" applyNumberFormat="1" applyFont="1" applyFill="1" applyBorder="1" applyAlignment="1">
      <alignment horizontal="center" vertical="center"/>
    </xf>
    <xf numFmtId="164" fontId="35" fillId="0" borderId="12" xfId="0" applyNumberFormat="1" applyFont="1" applyBorder="1" applyAlignment="1">
      <alignment horizontal="center" vertical="center" wrapText="1"/>
    </xf>
    <xf numFmtId="0" fontId="35" fillId="0" borderId="12" xfId="0" applyFont="1" applyBorder="1" applyAlignment="1">
      <alignment horizontal="center" vertical="center" wrapText="1"/>
    </xf>
    <xf numFmtId="164" fontId="35" fillId="0" borderId="17" xfId="0" applyNumberFormat="1" applyFont="1" applyBorder="1" applyAlignment="1">
      <alignment horizontal="center" vertical="center" wrapText="1"/>
    </xf>
    <xf numFmtId="0" fontId="35" fillId="6" borderId="11" xfId="0" applyFont="1" applyFill="1" applyBorder="1" applyAlignment="1">
      <alignment horizontal="center" vertical="center" wrapText="1"/>
    </xf>
    <xf numFmtId="0" fontId="35" fillId="6" borderId="16" xfId="0" applyFont="1" applyFill="1" applyBorder="1" applyAlignment="1">
      <alignment horizontal="center" vertical="center" wrapText="1"/>
    </xf>
    <xf numFmtId="0" fontId="35" fillId="6" borderId="17" xfId="0" applyFont="1" applyFill="1" applyBorder="1" applyAlignment="1">
      <alignment horizontal="center" vertical="center" wrapText="1"/>
    </xf>
    <xf numFmtId="0" fontId="35" fillId="6" borderId="18" xfId="0" applyFont="1" applyFill="1" applyBorder="1" applyAlignment="1">
      <alignment horizontal="center" vertical="center" wrapText="1"/>
    </xf>
    <xf numFmtId="0" fontId="35" fillId="6" borderId="17" xfId="0" applyFont="1" applyFill="1" applyBorder="1" applyAlignment="1">
      <alignment horizontal="center" vertical="center"/>
    </xf>
    <xf numFmtId="0" fontId="15" fillId="0" borderId="0" xfId="0" applyFont="1" applyAlignment="1">
      <alignment horizontal="left" vertical="center"/>
    </xf>
    <xf numFmtId="0" fontId="13" fillId="0" borderId="21" xfId="0" applyFont="1" applyBorder="1" applyAlignment="1">
      <alignment horizontal="left" vertical="center"/>
    </xf>
    <xf numFmtId="167" fontId="0" fillId="0" borderId="0" xfId="0" applyNumberFormat="1"/>
    <xf numFmtId="167" fontId="28" fillId="0" borderId="0" xfId="0" applyNumberFormat="1" applyFont="1"/>
    <xf numFmtId="167" fontId="35" fillId="0" borderId="22" xfId="0" applyNumberFormat="1" applyFont="1" applyBorder="1" applyAlignment="1">
      <alignment horizontal="center" vertical="center" wrapText="1"/>
    </xf>
    <xf numFmtId="0" fontId="11" fillId="0" borderId="9" xfId="0" applyFont="1" applyBorder="1" applyAlignment="1">
      <alignment horizontal="center" vertical="center" wrapText="1"/>
    </xf>
    <xf numFmtId="0" fontId="35" fillId="3" borderId="13" xfId="0" applyFont="1" applyFill="1" applyBorder="1" applyAlignment="1">
      <alignment horizontal="center" vertical="center"/>
    </xf>
    <xf numFmtId="0" fontId="35" fillId="0" borderId="6" xfId="0" applyFont="1" applyBorder="1" applyAlignment="1">
      <alignment horizontal="center" vertical="center" wrapText="1"/>
    </xf>
    <xf numFmtId="0" fontId="35" fillId="0" borderId="13" xfId="0" applyFont="1" applyBorder="1" applyAlignment="1">
      <alignment horizontal="center" vertical="center" wrapText="1"/>
    </xf>
    <xf numFmtId="0" fontId="35" fillId="0" borderId="4" xfId="0" applyFont="1" applyBorder="1" applyAlignment="1">
      <alignment horizontal="center" vertical="center" wrapText="1"/>
    </xf>
    <xf numFmtId="1" fontId="35" fillId="0" borderId="14" xfId="0" applyNumberFormat="1" applyFont="1" applyBorder="1" applyAlignment="1">
      <alignment horizontal="center" vertical="center"/>
    </xf>
    <xf numFmtId="0" fontId="11" fillId="0" borderId="9" xfId="0" applyFont="1" applyBorder="1" applyAlignment="1">
      <alignment vertical="center" wrapText="1"/>
    </xf>
    <xf numFmtId="0" fontId="7" fillId="0" borderId="0" xfId="0" applyFont="1" applyFill="1" applyBorder="1" applyAlignment="1">
      <alignment vertical="center"/>
    </xf>
    <xf numFmtId="0" fontId="6" fillId="0" borderId="0" xfId="0" applyFont="1" applyFill="1" applyBorder="1" applyAlignment="1">
      <alignment horizontal="center" vertical="center"/>
    </xf>
    <xf numFmtId="0" fontId="29" fillId="0" borderId="0" xfId="0" applyFont="1" applyFill="1" applyBorder="1" applyAlignment="1">
      <alignment horizontal="center" vertical="center"/>
    </xf>
    <xf numFmtId="0" fontId="27" fillId="0" borderId="0" xfId="0" applyFont="1" applyFill="1" applyBorder="1" applyAlignment="1">
      <alignment horizontal="center" vertical="center"/>
    </xf>
    <xf numFmtId="0" fontId="9" fillId="0" borderId="0" xfId="0" applyFont="1" applyFill="1" applyBorder="1" applyAlignment="1">
      <alignment horizontal="center" vertical="center" wrapText="1"/>
    </xf>
    <xf numFmtId="2" fontId="33" fillId="0" borderId="0" xfId="0" applyNumberFormat="1" applyFont="1" applyFill="1" applyBorder="1" applyAlignment="1">
      <alignment horizontal="center" vertical="center" wrapText="1"/>
    </xf>
    <xf numFmtId="0" fontId="0" fillId="0" borderId="0" xfId="0" applyFill="1" applyBorder="1" applyAlignment="1">
      <alignment horizontal="center" vertical="center"/>
    </xf>
    <xf numFmtId="1" fontId="33" fillId="0" borderId="0" xfId="0" applyNumberFormat="1" applyFont="1" applyFill="1" applyBorder="1" applyAlignment="1">
      <alignment horizontal="center" vertical="center" wrapText="1"/>
    </xf>
    <xf numFmtId="168" fontId="33" fillId="0" borderId="0" xfId="0" applyNumberFormat="1" applyFont="1" applyFill="1" applyBorder="1" applyAlignment="1">
      <alignment horizontal="center" vertical="center"/>
    </xf>
    <xf numFmtId="1" fontId="6" fillId="0" borderId="0" xfId="0" applyNumberFormat="1" applyFont="1" applyFill="1" applyBorder="1" applyAlignment="1">
      <alignment horizontal="center" vertical="center" wrapText="1"/>
    </xf>
    <xf numFmtId="0" fontId="19" fillId="0" borderId="0" xfId="0" applyFont="1" applyFill="1" applyBorder="1" applyAlignment="1">
      <alignment horizontal="center" vertical="center"/>
    </xf>
    <xf numFmtId="0" fontId="31" fillId="0" borderId="0" xfId="0" applyFont="1" applyAlignment="1">
      <alignment horizontal="center" vertical="center"/>
    </xf>
    <xf numFmtId="0" fontId="37" fillId="0" borderId="0" xfId="0" applyFont="1"/>
    <xf numFmtId="0" fontId="42" fillId="0" borderId="0" xfId="0" applyFont="1"/>
    <xf numFmtId="0" fontId="13" fillId="0" borderId="23" xfId="0" applyFont="1" applyBorder="1" applyAlignment="1">
      <alignment horizontal="center" vertical="center"/>
    </xf>
    <xf numFmtId="164" fontId="35" fillId="0" borderId="14" xfId="0" applyNumberFormat="1" applyFont="1" applyBorder="1" applyAlignment="1">
      <alignment horizontal="center" vertical="center"/>
    </xf>
    <xf numFmtId="0" fontId="25" fillId="0" borderId="14" xfId="0" applyFont="1" applyBorder="1" applyAlignment="1">
      <alignment horizontal="center" vertical="center" wrapText="1"/>
    </xf>
    <xf numFmtId="0" fontId="13" fillId="0" borderId="7" xfId="0" applyFont="1" applyBorder="1" applyAlignment="1">
      <alignment horizontal="center" vertical="center"/>
    </xf>
    <xf numFmtId="0" fontId="13" fillId="0" borderId="25" xfId="0" applyFont="1" applyBorder="1" applyAlignment="1">
      <alignment horizontal="center" vertical="center"/>
    </xf>
    <xf numFmtId="0" fontId="13" fillId="0" borderId="24" xfId="0" applyFont="1" applyBorder="1" applyAlignment="1">
      <alignment horizontal="center" vertical="center"/>
    </xf>
    <xf numFmtId="0" fontId="25" fillId="0" borderId="24" xfId="0" applyFont="1" applyBorder="1" applyAlignment="1">
      <alignment horizontal="center" vertical="center" wrapText="1"/>
    </xf>
    <xf numFmtId="1" fontId="35" fillId="0" borderId="24" xfId="0" applyNumberFormat="1" applyFont="1" applyBorder="1" applyAlignment="1">
      <alignment horizontal="center" vertical="center"/>
    </xf>
    <xf numFmtId="0" fontId="13" fillId="0" borderId="8" xfId="0" applyFont="1" applyBorder="1" applyAlignment="1">
      <alignment horizontal="center" vertical="center"/>
    </xf>
    <xf numFmtId="2" fontId="35" fillId="0" borderId="14" xfId="0" applyNumberFormat="1" applyFont="1" applyBorder="1" applyAlignment="1">
      <alignment horizontal="center" vertical="center"/>
    </xf>
    <xf numFmtId="0" fontId="7" fillId="0" borderId="0" xfId="0" applyFont="1" applyBorder="1" applyAlignment="1">
      <alignment horizontal="center" vertical="center"/>
    </xf>
    <xf numFmtId="0" fontId="33" fillId="0" borderId="0" xfId="0" applyFont="1" applyBorder="1" applyAlignment="1">
      <alignment horizontal="center" vertical="center"/>
    </xf>
    <xf numFmtId="166" fontId="13" fillId="0" borderId="14" xfId="0" applyNumberFormat="1" applyFont="1" applyBorder="1" applyAlignment="1">
      <alignment horizontal="center" vertical="center"/>
    </xf>
    <xf numFmtId="166" fontId="13" fillId="0" borderId="24" xfId="0" applyNumberFormat="1" applyFont="1" applyBorder="1" applyAlignment="1">
      <alignment horizontal="center" vertical="center"/>
    </xf>
    <xf numFmtId="0" fontId="25" fillId="9" borderId="14" xfId="0" applyFont="1" applyFill="1" applyBorder="1" applyAlignment="1">
      <alignment horizontal="center" vertical="center" wrapText="1"/>
    </xf>
    <xf numFmtId="0" fontId="25" fillId="9" borderId="24" xfId="0" applyFont="1" applyFill="1" applyBorder="1" applyAlignment="1">
      <alignment horizontal="center" vertical="center" wrapText="1"/>
    </xf>
    <xf numFmtId="0" fontId="13" fillId="0" borderId="26" xfId="0" applyFont="1" applyBorder="1" applyAlignment="1">
      <alignment horizontal="center" vertical="center"/>
    </xf>
    <xf numFmtId="0" fontId="13" fillId="0" borderId="27" xfId="0" applyFont="1" applyBorder="1" applyAlignment="1">
      <alignment horizontal="center" vertical="center"/>
    </xf>
    <xf numFmtId="0" fontId="10" fillId="2" borderId="2" xfId="0" applyFont="1" applyFill="1" applyBorder="1" applyAlignment="1">
      <alignment horizontal="center" vertical="center" wrapText="1"/>
    </xf>
    <xf numFmtId="0" fontId="35" fillId="5" borderId="1" xfId="0" applyFont="1" applyFill="1" applyBorder="1" applyAlignment="1">
      <alignment horizontal="center" vertical="center" wrapText="1"/>
    </xf>
    <xf numFmtId="0" fontId="41" fillId="2" borderId="2" xfId="0" applyFont="1" applyFill="1" applyBorder="1" applyAlignment="1">
      <alignment horizontal="center" vertical="center" wrapText="1"/>
    </xf>
    <xf numFmtId="0" fontId="9" fillId="0" borderId="6" xfId="0" applyFont="1" applyFill="1" applyBorder="1" applyAlignment="1">
      <alignment vertical="center" wrapText="1"/>
    </xf>
    <xf numFmtId="0" fontId="6" fillId="4" borderId="6" xfId="0" applyFont="1" applyFill="1" applyBorder="1" applyAlignment="1">
      <alignment vertical="center" wrapText="1"/>
    </xf>
    <xf numFmtId="0" fontId="9" fillId="0" borderId="6" xfId="0" applyFont="1" applyBorder="1" applyAlignment="1">
      <alignment horizontal="center" vertical="center"/>
    </xf>
    <xf numFmtId="1" fontId="6" fillId="0" borderId="6" xfId="0" applyNumberFormat="1" applyFont="1" applyBorder="1" applyAlignment="1">
      <alignment horizontal="center" vertical="center" wrapText="1"/>
    </xf>
    <xf numFmtId="0" fontId="6" fillId="0" borderId="6" xfId="0" applyFont="1" applyFill="1" applyBorder="1" applyAlignment="1">
      <alignment horizontal="center" vertical="center"/>
    </xf>
    <xf numFmtId="0" fontId="9" fillId="0" borderId="6" xfId="0" applyFont="1" applyBorder="1" applyAlignment="1">
      <alignment horizontal="center" vertical="center" wrapText="1"/>
    </xf>
    <xf numFmtId="2" fontId="33" fillId="0" borderId="6" xfId="0" applyNumberFormat="1" applyFont="1" applyBorder="1" applyAlignment="1">
      <alignment horizontal="center" vertical="center" wrapText="1"/>
    </xf>
    <xf numFmtId="0" fontId="6" fillId="0" borderId="6" xfId="0" applyFont="1" applyBorder="1" applyAlignment="1">
      <alignment horizontal="center" vertical="center" wrapText="1"/>
    </xf>
    <xf numFmtId="1" fontId="33" fillId="0" borderId="6" xfId="0" applyNumberFormat="1" applyFont="1" applyBorder="1" applyAlignment="1">
      <alignment horizontal="center" vertical="center" wrapText="1"/>
    </xf>
    <xf numFmtId="0" fontId="6" fillId="6" borderId="6" xfId="0" applyFont="1" applyFill="1" applyBorder="1" applyAlignment="1">
      <alignment horizontal="center" vertical="center"/>
    </xf>
    <xf numFmtId="0" fontId="6" fillId="0" borderId="6" xfId="0" applyFont="1" applyFill="1" applyBorder="1" applyAlignment="1">
      <alignment vertical="center" wrapText="1"/>
    </xf>
    <xf numFmtId="0" fontId="6" fillId="0" borderId="6" xfId="0" applyFont="1" applyFill="1" applyBorder="1" applyAlignment="1">
      <alignment horizontal="center" vertical="center" wrapText="1"/>
    </xf>
    <xf numFmtId="2" fontId="33" fillId="0" borderId="6" xfId="0" applyNumberFormat="1" applyFont="1" applyFill="1" applyBorder="1" applyAlignment="1">
      <alignment horizontal="center" vertical="center" wrapText="1"/>
    </xf>
    <xf numFmtId="0" fontId="9" fillId="0" borderId="6" xfId="0" applyFont="1" applyFill="1" applyBorder="1" applyAlignment="1">
      <alignment horizontal="center" vertical="center"/>
    </xf>
    <xf numFmtId="1" fontId="33" fillId="0" borderId="6" xfId="0" applyNumberFormat="1" applyFont="1" applyFill="1" applyBorder="1" applyAlignment="1">
      <alignment horizontal="center" vertical="center" wrapText="1"/>
    </xf>
    <xf numFmtId="0" fontId="9" fillId="0" borderId="6" xfId="0" applyFont="1" applyFill="1" applyBorder="1" applyAlignment="1">
      <alignment horizontal="center" vertical="center" wrapText="1"/>
    </xf>
    <xf numFmtId="164" fontId="45" fillId="0" borderId="6" xfId="0" applyNumberFormat="1" applyFont="1" applyFill="1" applyBorder="1" applyAlignment="1">
      <alignment horizontal="center" vertical="center"/>
    </xf>
    <xf numFmtId="164" fontId="33" fillId="0" borderId="6" xfId="0" applyNumberFormat="1" applyFont="1" applyBorder="1" applyAlignment="1">
      <alignment horizontal="center" vertical="center"/>
    </xf>
    <xf numFmtId="164" fontId="33" fillId="0" borderId="6" xfId="0" applyNumberFormat="1" applyFont="1" applyFill="1" applyBorder="1" applyAlignment="1">
      <alignment horizontal="center" vertical="center"/>
    </xf>
    <xf numFmtId="0" fontId="35" fillId="2" borderId="2" xfId="0" applyFont="1" applyFill="1" applyBorder="1" applyAlignment="1">
      <alignment horizontal="center" vertical="center" wrapText="1"/>
    </xf>
    <xf numFmtId="2" fontId="35" fillId="0" borderId="28" xfId="0" applyNumberFormat="1" applyFont="1" applyBorder="1" applyAlignment="1">
      <alignment horizontal="center" vertical="center"/>
    </xf>
    <xf numFmtId="164" fontId="35" fillId="0" borderId="28" xfId="0" applyNumberFormat="1" applyFont="1" applyBorder="1" applyAlignment="1">
      <alignment horizontal="center" vertical="center"/>
    </xf>
    <xf numFmtId="0" fontId="43" fillId="2" borderId="1" xfId="0" applyFont="1" applyFill="1" applyBorder="1" applyAlignment="1">
      <alignment horizontal="center" vertical="center" wrapText="1"/>
    </xf>
    <xf numFmtId="0" fontId="13" fillId="0" borderId="28" xfId="0" applyFont="1" applyBorder="1" applyAlignment="1">
      <alignment horizontal="center" vertical="center"/>
    </xf>
    <xf numFmtId="0" fontId="10" fillId="2" borderId="1" xfId="0" applyFont="1" applyFill="1" applyBorder="1" applyAlignment="1">
      <alignment horizontal="center" vertical="center" wrapText="1"/>
    </xf>
    <xf numFmtId="0" fontId="10" fillId="2" borderId="3" xfId="0" applyFont="1" applyFill="1" applyBorder="1" applyAlignment="1">
      <alignment horizontal="center" vertical="center" wrapText="1"/>
    </xf>
    <xf numFmtId="0" fontId="26" fillId="2" borderId="1" xfId="0" applyFont="1" applyFill="1" applyBorder="1" applyAlignment="1">
      <alignment horizontal="center" vertical="center" wrapText="1"/>
    </xf>
    <xf numFmtId="0" fontId="35" fillId="2" borderId="1" xfId="0" applyFont="1" applyFill="1" applyBorder="1" applyAlignment="1">
      <alignment horizontal="center" vertical="center" wrapText="1"/>
    </xf>
    <xf numFmtId="0" fontId="9" fillId="0" borderId="4" xfId="0" applyFont="1" applyFill="1" applyBorder="1" applyAlignment="1">
      <alignment vertical="center" wrapText="1"/>
    </xf>
    <xf numFmtId="0" fontId="6" fillId="4" borderId="4" xfId="0" applyFont="1" applyFill="1" applyBorder="1" applyAlignment="1">
      <alignment vertical="center" wrapText="1"/>
    </xf>
    <xf numFmtId="0" fontId="9" fillId="0" borderId="4" xfId="0" applyFont="1" applyBorder="1" applyAlignment="1">
      <alignment horizontal="center" vertical="center"/>
    </xf>
    <xf numFmtId="164" fontId="45" fillId="0" borderId="4" xfId="0" applyNumberFormat="1" applyFont="1" applyFill="1" applyBorder="1" applyAlignment="1">
      <alignment horizontal="center" vertical="center"/>
    </xf>
    <xf numFmtId="164" fontId="33" fillId="0" borderId="4" xfId="0" applyNumberFormat="1" applyFont="1" applyBorder="1" applyAlignment="1">
      <alignment horizontal="center" vertical="center"/>
    </xf>
    <xf numFmtId="1" fontId="6" fillId="0" borderId="4" xfId="0" applyNumberFormat="1" applyFont="1" applyBorder="1" applyAlignment="1">
      <alignment horizontal="center" vertical="center" wrapText="1"/>
    </xf>
    <xf numFmtId="0" fontId="6" fillId="0" borderId="4" xfId="0" applyFont="1" applyFill="1" applyBorder="1" applyAlignment="1">
      <alignment horizontal="center" vertical="center"/>
    </xf>
    <xf numFmtId="166" fontId="9" fillId="0" borderId="4" xfId="0" applyNumberFormat="1" applyFont="1" applyFill="1" applyBorder="1" applyAlignment="1">
      <alignment horizontal="center" vertical="center" wrapText="1"/>
    </xf>
    <xf numFmtId="0" fontId="9" fillId="0" borderId="4" xfId="0" applyFont="1" applyBorder="1" applyAlignment="1">
      <alignment horizontal="center" vertical="center" wrapText="1"/>
    </xf>
    <xf numFmtId="2" fontId="33" fillId="0" borderId="4" xfId="0" applyNumberFormat="1" applyFont="1" applyBorder="1" applyAlignment="1">
      <alignment horizontal="center" vertical="center" wrapText="1"/>
    </xf>
    <xf numFmtId="0" fontId="6" fillId="0" borderId="4" xfId="0" applyFont="1" applyBorder="1" applyAlignment="1">
      <alignment horizontal="center" vertical="center" wrapText="1"/>
    </xf>
    <xf numFmtId="1" fontId="33" fillId="0" borderId="4" xfId="0" applyNumberFormat="1" applyFont="1" applyBorder="1" applyAlignment="1">
      <alignment horizontal="center" vertical="center" wrapText="1"/>
    </xf>
    <xf numFmtId="0" fontId="5" fillId="2" borderId="29" xfId="0" applyFont="1" applyFill="1" applyBorder="1" applyAlignment="1">
      <alignment horizontal="center" vertical="center" wrapText="1"/>
    </xf>
    <xf numFmtId="0" fontId="10" fillId="2" borderId="13" xfId="0" applyFont="1" applyFill="1" applyBorder="1" applyAlignment="1">
      <alignment horizontal="center" vertical="center" wrapText="1"/>
    </xf>
    <xf numFmtId="0" fontId="5" fillId="2" borderId="13" xfId="0" applyFont="1" applyFill="1" applyBorder="1" applyAlignment="1">
      <alignment horizontal="center" vertical="center" wrapText="1"/>
    </xf>
    <xf numFmtId="0" fontId="35" fillId="5" borderId="13" xfId="0" applyFont="1" applyFill="1" applyBorder="1" applyAlignment="1">
      <alignment horizontal="center" vertical="center" wrapText="1"/>
    </xf>
    <xf numFmtId="0" fontId="40" fillId="2" borderId="13" xfId="0" applyFont="1" applyFill="1" applyBorder="1" applyAlignment="1">
      <alignment horizontal="center" vertical="center" wrapText="1"/>
    </xf>
    <xf numFmtId="0" fontId="41" fillId="2" borderId="13" xfId="0" applyFont="1" applyFill="1" applyBorder="1" applyAlignment="1">
      <alignment horizontal="center" vertical="center" wrapText="1"/>
    </xf>
    <xf numFmtId="0" fontId="33" fillId="2" borderId="13" xfId="0" applyFont="1" applyFill="1" applyBorder="1" applyAlignment="1">
      <alignment horizontal="center" vertical="center" wrapText="1"/>
    </xf>
    <xf numFmtId="0" fontId="12" fillId="2" borderId="13" xfId="0" applyFont="1" applyFill="1" applyBorder="1" applyAlignment="1">
      <alignment horizontal="center" vertical="center" wrapText="1"/>
    </xf>
    <xf numFmtId="0" fontId="5" fillId="2" borderId="30" xfId="0" applyFont="1" applyFill="1" applyBorder="1" applyAlignment="1">
      <alignment horizontal="center" vertical="center" wrapText="1"/>
    </xf>
    <xf numFmtId="166" fontId="6" fillId="0" borderId="4" xfId="0" applyNumberFormat="1" applyFont="1" applyFill="1" applyBorder="1" applyAlignment="1">
      <alignment horizontal="center" vertical="center"/>
    </xf>
    <xf numFmtId="166" fontId="6" fillId="0" borderId="4" xfId="0" applyNumberFormat="1" applyFont="1" applyBorder="1" applyAlignment="1">
      <alignment horizontal="center" vertical="center" wrapText="1"/>
    </xf>
    <xf numFmtId="0" fontId="6" fillId="2" borderId="13" xfId="0" applyFont="1" applyFill="1" applyBorder="1" applyAlignment="1">
      <alignment horizontal="center" vertical="center" wrapText="1"/>
    </xf>
    <xf numFmtId="166" fontId="13" fillId="0" borderId="28" xfId="0" applyNumberFormat="1" applyFont="1" applyBorder="1" applyAlignment="1">
      <alignment horizontal="center" vertical="center"/>
    </xf>
    <xf numFmtId="0" fontId="0" fillId="0" borderId="0" xfId="0" applyAlignment="1">
      <alignment horizontal="center" vertical="top"/>
    </xf>
    <xf numFmtId="0" fontId="11" fillId="0" borderId="9" xfId="0" applyFont="1" applyBorder="1" applyAlignment="1">
      <alignment horizontal="center" vertical="center" wrapText="1"/>
    </xf>
    <xf numFmtId="0" fontId="11" fillId="0" borderId="4" xfId="0" applyFont="1" applyBorder="1" applyAlignment="1">
      <alignment horizontal="center" vertical="center" wrapText="1"/>
    </xf>
    <xf numFmtId="0" fontId="35" fillId="0" borderId="9" xfId="0" applyFont="1" applyBorder="1" applyAlignment="1">
      <alignment horizontal="center" vertical="center" wrapText="1"/>
    </xf>
    <xf numFmtId="0" fontId="35" fillId="0" borderId="4" xfId="0" applyFont="1" applyBorder="1" applyAlignment="1">
      <alignment horizontal="center" vertical="center" wrapText="1"/>
    </xf>
    <xf numFmtId="0" fontId="11" fillId="0" borderId="11" xfId="0" applyFont="1" applyBorder="1" applyAlignment="1">
      <alignment horizontal="center" vertical="center" wrapText="1"/>
    </xf>
    <xf numFmtId="0" fontId="11" fillId="0" borderId="20" xfId="0" applyFont="1" applyBorder="1" applyAlignment="1">
      <alignment horizontal="center" vertical="center" wrapText="1"/>
    </xf>
    <xf numFmtId="0" fontId="35" fillId="6" borderId="9" xfId="0" applyFont="1" applyFill="1" applyBorder="1" applyAlignment="1">
      <alignment horizontal="center" vertical="center" wrapText="1"/>
    </xf>
    <xf numFmtId="0" fontId="35" fillId="6" borderId="4" xfId="0" applyFont="1" applyFill="1" applyBorder="1" applyAlignment="1">
      <alignment horizontal="center" vertical="center" wrapText="1"/>
    </xf>
    <xf numFmtId="0" fontId="35" fillId="0" borderId="11" xfId="0" applyFont="1" applyBorder="1" applyAlignment="1">
      <alignment horizontal="center" vertical="center" wrapText="1"/>
    </xf>
    <xf numFmtId="0" fontId="35" fillId="0" borderId="20" xfId="0" applyFont="1" applyBorder="1" applyAlignment="1">
      <alignment horizontal="center" vertical="center" wrapText="1"/>
    </xf>
    <xf numFmtId="0" fontId="0" fillId="0" borderId="6" xfId="0" applyBorder="1" applyAlignment="1">
      <alignment horizontal="center" vertical="center" wrapText="1"/>
    </xf>
    <xf numFmtId="0" fontId="0" fillId="0" borderId="6" xfId="0" applyBorder="1" applyAlignment="1">
      <alignment horizontal="center" vertical="center"/>
    </xf>
    <xf numFmtId="0" fontId="0" fillId="0" borderId="6" xfId="0" applyBorder="1" applyAlignment="1">
      <alignment horizontal="center" vertical="center" wrapText="1"/>
    </xf>
    <xf numFmtId="0" fontId="0" fillId="0" borderId="9" xfId="0" applyBorder="1" applyAlignment="1">
      <alignment horizontal="center" vertical="center" wrapText="1"/>
    </xf>
    <xf numFmtId="0" fontId="0" fillId="0" borderId="4" xfId="0" applyBorder="1" applyAlignment="1">
      <alignment horizontal="center" vertical="center" wrapText="1"/>
    </xf>
  </cellXfs>
  <cellStyles count="9">
    <cellStyle name="Excel Built-in Normal" xfId="3" xr:uid="{00000000-0005-0000-0000-000000000000}"/>
    <cellStyle name="Обычный" xfId="0" builtinId="0"/>
    <cellStyle name="Обычный 2" xfId="1" xr:uid="{00000000-0005-0000-0000-000003000000}"/>
    <cellStyle name="Обычный 2 2" xfId="2" xr:uid="{00000000-0005-0000-0000-000004000000}"/>
    <cellStyle name="Обычный 3" xfId="4" xr:uid="{00000000-0005-0000-0000-000005000000}"/>
    <cellStyle name="Обычный 3 2" xfId="6" xr:uid="{00000000-0005-0000-0000-000006000000}"/>
    <cellStyle name="Обычный 4" xfId="5" xr:uid="{00000000-0005-0000-0000-000007000000}"/>
    <cellStyle name="Обычный 5" xfId="8" xr:uid="{00000000-0005-0000-0000-000008000000}"/>
    <cellStyle name="Обычный_Схема укладки на паллет" xfId="7" xr:uid="{00000000-0005-0000-0000-00000A000000}"/>
  </cellStyles>
  <dxfs count="0"/>
  <tableStyles count="0" defaultTableStyle="TableStyleMedium2" defaultPivotStyle="PivotStyleMedium9"/>
  <colors>
    <mruColors>
      <color rgb="FF0000FF"/>
      <color rgb="FFB0B0B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8" Type="http://schemas.openxmlformats.org/officeDocument/2006/relationships/image" Target="../media/image14.png"/><Relationship Id="rId3" Type="http://schemas.openxmlformats.org/officeDocument/2006/relationships/image" Target="../media/image9.png"/><Relationship Id="rId7" Type="http://schemas.openxmlformats.org/officeDocument/2006/relationships/image" Target="../media/image13.png"/><Relationship Id="rId2" Type="http://schemas.openxmlformats.org/officeDocument/2006/relationships/image" Target="../media/image8.png"/><Relationship Id="rId1" Type="http://schemas.openxmlformats.org/officeDocument/2006/relationships/image" Target="../media/image7.png"/><Relationship Id="rId6" Type="http://schemas.openxmlformats.org/officeDocument/2006/relationships/image" Target="../media/image12.png"/><Relationship Id="rId5" Type="http://schemas.openxmlformats.org/officeDocument/2006/relationships/image" Target="../media/image11.png"/><Relationship Id="rId4" Type="http://schemas.openxmlformats.org/officeDocument/2006/relationships/image" Target="../media/image10.png"/></Relationships>
</file>

<file path=xl/drawings/_rels/vmlDrawing2.v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 Id="rId6" Type="http://schemas.openxmlformats.org/officeDocument/2006/relationships/image" Target="../media/image6.emf"/><Relationship Id="rId5" Type="http://schemas.openxmlformats.org/officeDocument/2006/relationships/image" Target="../media/image5.emf"/><Relationship Id="rId4"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8</xdr:col>
      <xdr:colOff>369794</xdr:colOff>
      <xdr:row>5</xdr:row>
      <xdr:rowOff>100853</xdr:rowOff>
    </xdr:from>
    <xdr:to>
      <xdr:col>8</xdr:col>
      <xdr:colOff>3980328</xdr:colOff>
      <xdr:row>5</xdr:row>
      <xdr:rowOff>1197179</xdr:rowOff>
    </xdr:to>
    <xdr:grpSp>
      <xdr:nvGrpSpPr>
        <xdr:cNvPr id="2" name="Группа 1">
          <a:extLst>
            <a:ext uri="{FF2B5EF4-FFF2-40B4-BE49-F238E27FC236}">
              <a16:creationId xmlns:a16="http://schemas.microsoft.com/office/drawing/2014/main" id="{00000000-0008-0000-0200-000002000000}"/>
            </a:ext>
          </a:extLst>
        </xdr:cNvPr>
        <xdr:cNvGrpSpPr/>
      </xdr:nvGrpSpPr>
      <xdr:grpSpPr>
        <a:xfrm>
          <a:off x="7787388" y="2624978"/>
          <a:ext cx="3610534" cy="1010601"/>
          <a:chOff x="10421471" y="3832412"/>
          <a:chExt cx="3610534" cy="1096326"/>
        </a:xfrm>
      </xdr:grpSpPr>
      <xdr:pic>
        <xdr:nvPicPr>
          <xdr:cNvPr id="3" name="Рисунок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rot="10800000">
            <a:off x="12203206" y="3866030"/>
            <a:ext cx="1828799" cy="1062708"/>
          </a:xfrm>
          <a:prstGeom prst="rect">
            <a:avLst/>
          </a:prstGeom>
          <a:noFill/>
          <a:extLst>
            <a:ext uri="{909E8E84-426E-40DD-AFC4-6F175D3DCCD1}">
              <a14:hiddenFill xmlns:a14="http://schemas.microsoft.com/office/drawing/2010/main">
                <a:solidFill>
                  <a:srgbClr val="FFFFFF"/>
                </a:solidFill>
              </a14:hiddenFill>
            </a:ext>
          </a:extLst>
        </xdr:spPr>
      </xdr:pic>
      <xdr:pic>
        <xdr:nvPicPr>
          <xdr:cNvPr id="4" name="Рисунок 3">
            <a:extLst>
              <a:ext uri="{FF2B5EF4-FFF2-40B4-BE49-F238E27FC236}">
                <a16:creationId xmlns:a16="http://schemas.microsoft.com/office/drawing/2014/main" id="{00000000-0008-0000-0200-000004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21471" y="3832412"/>
            <a:ext cx="1828799" cy="1062708"/>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8</xdr:col>
      <xdr:colOff>336175</xdr:colOff>
      <xdr:row>6</xdr:row>
      <xdr:rowOff>89646</xdr:rowOff>
    </xdr:from>
    <xdr:to>
      <xdr:col>8</xdr:col>
      <xdr:colOff>4658840</xdr:colOff>
      <xdr:row>6</xdr:row>
      <xdr:rowOff>1154205</xdr:rowOff>
    </xdr:to>
    <xdr:grpSp>
      <xdr:nvGrpSpPr>
        <xdr:cNvPr id="5" name="Группа 4">
          <a:extLst>
            <a:ext uri="{FF2B5EF4-FFF2-40B4-BE49-F238E27FC236}">
              <a16:creationId xmlns:a16="http://schemas.microsoft.com/office/drawing/2014/main" id="{00000000-0008-0000-0200-000005000000}"/>
            </a:ext>
          </a:extLst>
        </xdr:cNvPr>
        <xdr:cNvGrpSpPr/>
      </xdr:nvGrpSpPr>
      <xdr:grpSpPr>
        <a:xfrm>
          <a:off x="7753769" y="3732959"/>
          <a:ext cx="4313140" cy="1064559"/>
          <a:chOff x="10634383" y="3832411"/>
          <a:chExt cx="4591606" cy="1398729"/>
        </a:xfrm>
      </xdr:grpSpPr>
      <xdr:pic>
        <xdr:nvPicPr>
          <xdr:cNvPr id="6" name="Рисунок 5">
            <a:extLst>
              <a:ext uri="{FF2B5EF4-FFF2-40B4-BE49-F238E27FC236}">
                <a16:creationId xmlns:a16="http://schemas.microsoft.com/office/drawing/2014/main" id="{00000000-0008-0000-0200-000006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909176" y="3832412"/>
            <a:ext cx="2316813" cy="1398728"/>
          </a:xfrm>
          <a:prstGeom prst="rect">
            <a:avLst/>
          </a:prstGeom>
          <a:noFill/>
          <a:extLst>
            <a:ext uri="{909E8E84-426E-40DD-AFC4-6F175D3DCCD1}">
              <a14:hiddenFill xmlns:a14="http://schemas.microsoft.com/office/drawing/2010/main">
                <a:solidFill>
                  <a:srgbClr val="FFFFFF"/>
                </a:solidFill>
              </a14:hiddenFill>
            </a:ext>
          </a:extLst>
        </xdr:spPr>
      </xdr:pic>
      <xdr:pic>
        <xdr:nvPicPr>
          <xdr:cNvPr id="7" name="Рисунок 6">
            <a:extLst>
              <a:ext uri="{FF2B5EF4-FFF2-40B4-BE49-F238E27FC236}">
                <a16:creationId xmlns:a16="http://schemas.microsoft.com/office/drawing/2014/main" id="{00000000-0008-0000-0200-000007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634383" y="3832411"/>
            <a:ext cx="2316813" cy="1398728"/>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8</xdr:col>
      <xdr:colOff>440529</xdr:colOff>
      <xdr:row>8</xdr:row>
      <xdr:rowOff>96468</xdr:rowOff>
    </xdr:from>
    <xdr:to>
      <xdr:col>8</xdr:col>
      <xdr:colOff>4245950</xdr:colOff>
      <xdr:row>8</xdr:row>
      <xdr:rowOff>1226344</xdr:rowOff>
    </xdr:to>
    <xdr:grpSp>
      <xdr:nvGrpSpPr>
        <xdr:cNvPr id="9" name="Группа 8">
          <a:extLst>
            <a:ext uri="{FF2B5EF4-FFF2-40B4-BE49-F238E27FC236}">
              <a16:creationId xmlns:a16="http://schemas.microsoft.com/office/drawing/2014/main" id="{00000000-0008-0000-0200-000009000000}"/>
            </a:ext>
          </a:extLst>
        </xdr:cNvPr>
        <xdr:cNvGrpSpPr/>
      </xdr:nvGrpSpPr>
      <xdr:grpSpPr>
        <a:xfrm>
          <a:off x="7858123" y="6347249"/>
          <a:ext cx="3805421" cy="1129876"/>
          <a:chOff x="11329147" y="8410532"/>
          <a:chExt cx="4128990" cy="1321260"/>
        </a:xfrm>
      </xdr:grpSpPr>
      <xdr:grpSp>
        <xdr:nvGrpSpPr>
          <xdr:cNvPr id="10" name="Группа 9">
            <a:extLst>
              <a:ext uri="{FF2B5EF4-FFF2-40B4-BE49-F238E27FC236}">
                <a16:creationId xmlns:a16="http://schemas.microsoft.com/office/drawing/2014/main" id="{00000000-0008-0000-0200-00000A000000}"/>
              </a:ext>
            </a:extLst>
          </xdr:cNvPr>
          <xdr:cNvGrpSpPr/>
        </xdr:nvGrpSpPr>
        <xdr:grpSpPr>
          <a:xfrm>
            <a:off x="11329147" y="8410532"/>
            <a:ext cx="1988668" cy="1304968"/>
            <a:chOff x="11418795" y="6583973"/>
            <a:chExt cx="1988668" cy="1559514"/>
          </a:xfrm>
        </xdr:grpSpPr>
        <xdr:grpSp>
          <xdr:nvGrpSpPr>
            <xdr:cNvPr id="26" name="Группа 25">
              <a:extLst>
                <a:ext uri="{FF2B5EF4-FFF2-40B4-BE49-F238E27FC236}">
                  <a16:creationId xmlns:a16="http://schemas.microsoft.com/office/drawing/2014/main" id="{00000000-0008-0000-0200-00001A000000}"/>
                </a:ext>
              </a:extLst>
            </xdr:cNvPr>
            <xdr:cNvGrpSpPr/>
          </xdr:nvGrpSpPr>
          <xdr:grpSpPr>
            <a:xfrm>
              <a:off x="11418795" y="6583973"/>
              <a:ext cx="1988668" cy="610735"/>
              <a:chOff x="11418795" y="6583973"/>
              <a:chExt cx="1988668" cy="610735"/>
            </a:xfrm>
          </xdr:grpSpPr>
          <xdr:sp macro="" textlink="">
            <xdr:nvSpPr>
              <xdr:cNvPr id="35" name="Прямоугольник 34">
                <a:extLst>
                  <a:ext uri="{FF2B5EF4-FFF2-40B4-BE49-F238E27FC236}">
                    <a16:creationId xmlns:a16="http://schemas.microsoft.com/office/drawing/2014/main" id="{00000000-0008-0000-0200-000023000000}"/>
                  </a:ext>
                </a:extLst>
              </xdr:cNvPr>
              <xdr:cNvSpPr/>
            </xdr:nvSpPr>
            <xdr:spPr>
              <a:xfrm rot="16200000">
                <a:off x="11310245" y="6692524"/>
                <a:ext cx="610734" cy="393634"/>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36" name="Прямоугольник 35">
                <a:extLst>
                  <a:ext uri="{FF2B5EF4-FFF2-40B4-BE49-F238E27FC236}">
                    <a16:creationId xmlns:a16="http://schemas.microsoft.com/office/drawing/2014/main" id="{00000000-0008-0000-0200-000024000000}"/>
                  </a:ext>
                </a:extLst>
              </xdr:cNvPr>
              <xdr:cNvSpPr/>
            </xdr:nvSpPr>
            <xdr:spPr>
              <a:xfrm rot="16200000">
                <a:off x="11711527" y="6692524"/>
                <a:ext cx="610734" cy="393634"/>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37" name="Прямоугольник 36">
                <a:extLst>
                  <a:ext uri="{FF2B5EF4-FFF2-40B4-BE49-F238E27FC236}">
                    <a16:creationId xmlns:a16="http://schemas.microsoft.com/office/drawing/2014/main" id="{00000000-0008-0000-0200-000025000000}"/>
                  </a:ext>
                </a:extLst>
              </xdr:cNvPr>
              <xdr:cNvSpPr/>
            </xdr:nvSpPr>
            <xdr:spPr>
              <a:xfrm rot="16200000">
                <a:off x="12905932" y="6691870"/>
                <a:ext cx="609427" cy="393634"/>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38" name="Прямоугольник 37">
                <a:extLst>
                  <a:ext uri="{FF2B5EF4-FFF2-40B4-BE49-F238E27FC236}">
                    <a16:creationId xmlns:a16="http://schemas.microsoft.com/office/drawing/2014/main" id="{00000000-0008-0000-0200-000026000000}"/>
                  </a:ext>
                </a:extLst>
              </xdr:cNvPr>
              <xdr:cNvSpPr/>
            </xdr:nvSpPr>
            <xdr:spPr>
              <a:xfrm rot="16200000">
                <a:off x="12503420" y="6691870"/>
                <a:ext cx="609427" cy="393634"/>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39" name="Прямоугольник 38">
                <a:extLst>
                  <a:ext uri="{FF2B5EF4-FFF2-40B4-BE49-F238E27FC236}">
                    <a16:creationId xmlns:a16="http://schemas.microsoft.com/office/drawing/2014/main" id="{00000000-0008-0000-0200-000027000000}"/>
                  </a:ext>
                </a:extLst>
              </xdr:cNvPr>
              <xdr:cNvSpPr/>
            </xdr:nvSpPr>
            <xdr:spPr>
              <a:xfrm rot="16200000">
                <a:off x="12109163" y="6691870"/>
                <a:ext cx="609427" cy="393634"/>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grpSp>
          <xdr:nvGrpSpPr>
            <xdr:cNvPr id="27" name="Группа 26">
              <a:extLst>
                <a:ext uri="{FF2B5EF4-FFF2-40B4-BE49-F238E27FC236}">
                  <a16:creationId xmlns:a16="http://schemas.microsoft.com/office/drawing/2014/main" id="{00000000-0008-0000-0200-00001B000000}"/>
                </a:ext>
              </a:extLst>
            </xdr:cNvPr>
            <xdr:cNvGrpSpPr/>
          </xdr:nvGrpSpPr>
          <xdr:grpSpPr>
            <a:xfrm>
              <a:off x="11433452" y="7189248"/>
              <a:ext cx="1949842" cy="954239"/>
              <a:chOff x="14122864" y="8578778"/>
              <a:chExt cx="1949842" cy="954239"/>
            </a:xfrm>
          </xdr:grpSpPr>
          <xdr:sp macro="" textlink="">
            <xdr:nvSpPr>
              <xdr:cNvPr id="28" name="Прямоугольник 27">
                <a:extLst>
                  <a:ext uri="{FF2B5EF4-FFF2-40B4-BE49-F238E27FC236}">
                    <a16:creationId xmlns:a16="http://schemas.microsoft.com/office/drawing/2014/main" id="{00000000-0008-0000-0200-00001C000000}"/>
                  </a:ext>
                </a:extLst>
              </xdr:cNvPr>
              <xdr:cNvSpPr/>
            </xdr:nvSpPr>
            <xdr:spPr>
              <a:xfrm>
                <a:off x="14132154" y="8578778"/>
                <a:ext cx="508099" cy="473541"/>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29" name="Прямоугольник 28">
                <a:extLst>
                  <a:ext uri="{FF2B5EF4-FFF2-40B4-BE49-F238E27FC236}">
                    <a16:creationId xmlns:a16="http://schemas.microsoft.com/office/drawing/2014/main" id="{00000000-0008-0000-0200-00001D000000}"/>
                  </a:ext>
                </a:extLst>
              </xdr:cNvPr>
              <xdr:cNvSpPr/>
            </xdr:nvSpPr>
            <xdr:spPr>
              <a:xfrm>
                <a:off x="14643976" y="8578778"/>
                <a:ext cx="508099" cy="473541"/>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30" name="Прямоугольник 29">
                <a:extLst>
                  <a:ext uri="{FF2B5EF4-FFF2-40B4-BE49-F238E27FC236}">
                    <a16:creationId xmlns:a16="http://schemas.microsoft.com/office/drawing/2014/main" id="{00000000-0008-0000-0200-00001E000000}"/>
                  </a:ext>
                </a:extLst>
              </xdr:cNvPr>
              <xdr:cNvSpPr/>
            </xdr:nvSpPr>
            <xdr:spPr>
              <a:xfrm>
                <a:off x="15160526" y="8578778"/>
                <a:ext cx="508099" cy="473541"/>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31" name="Прямоугольник 30">
                <a:extLst>
                  <a:ext uri="{FF2B5EF4-FFF2-40B4-BE49-F238E27FC236}">
                    <a16:creationId xmlns:a16="http://schemas.microsoft.com/office/drawing/2014/main" id="{00000000-0008-0000-0200-00001F000000}"/>
                  </a:ext>
                </a:extLst>
              </xdr:cNvPr>
              <xdr:cNvSpPr/>
            </xdr:nvSpPr>
            <xdr:spPr>
              <a:xfrm>
                <a:off x="14642180" y="9059476"/>
                <a:ext cx="508099" cy="473541"/>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32" name="Прямоугольник 31">
                <a:extLst>
                  <a:ext uri="{FF2B5EF4-FFF2-40B4-BE49-F238E27FC236}">
                    <a16:creationId xmlns:a16="http://schemas.microsoft.com/office/drawing/2014/main" id="{00000000-0008-0000-0200-000020000000}"/>
                  </a:ext>
                </a:extLst>
              </xdr:cNvPr>
              <xdr:cNvSpPr/>
            </xdr:nvSpPr>
            <xdr:spPr>
              <a:xfrm>
                <a:off x="14122864" y="9059476"/>
                <a:ext cx="508099" cy="473541"/>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33" name="Прямоугольник 32">
                <a:extLst>
                  <a:ext uri="{FF2B5EF4-FFF2-40B4-BE49-F238E27FC236}">
                    <a16:creationId xmlns:a16="http://schemas.microsoft.com/office/drawing/2014/main" id="{00000000-0008-0000-0200-000021000000}"/>
                  </a:ext>
                </a:extLst>
              </xdr:cNvPr>
              <xdr:cNvSpPr/>
            </xdr:nvSpPr>
            <xdr:spPr>
              <a:xfrm>
                <a:off x="15163723" y="9059476"/>
                <a:ext cx="508099" cy="473541"/>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34" name="Прямоугольник 33">
                <a:extLst>
                  <a:ext uri="{FF2B5EF4-FFF2-40B4-BE49-F238E27FC236}">
                    <a16:creationId xmlns:a16="http://schemas.microsoft.com/office/drawing/2014/main" id="{00000000-0008-0000-0200-000022000000}"/>
                  </a:ext>
                </a:extLst>
              </xdr:cNvPr>
              <xdr:cNvSpPr/>
            </xdr:nvSpPr>
            <xdr:spPr>
              <a:xfrm rot="16200000">
                <a:off x="15571175" y="9031486"/>
                <a:ext cx="609427" cy="393634"/>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grpSp>
      <xdr:grpSp>
        <xdr:nvGrpSpPr>
          <xdr:cNvPr id="11" name="Группа 10">
            <a:extLst>
              <a:ext uri="{FF2B5EF4-FFF2-40B4-BE49-F238E27FC236}">
                <a16:creationId xmlns:a16="http://schemas.microsoft.com/office/drawing/2014/main" id="{00000000-0008-0000-0200-00000B000000}"/>
              </a:ext>
            </a:extLst>
          </xdr:cNvPr>
          <xdr:cNvGrpSpPr/>
        </xdr:nvGrpSpPr>
        <xdr:grpSpPr>
          <a:xfrm rot="10800000">
            <a:off x="13469469" y="8426824"/>
            <a:ext cx="1988668" cy="1304968"/>
            <a:chOff x="11418795" y="6583973"/>
            <a:chExt cx="1988668" cy="1559514"/>
          </a:xfrm>
        </xdr:grpSpPr>
        <xdr:grpSp>
          <xdr:nvGrpSpPr>
            <xdr:cNvPr id="12" name="Группа 11">
              <a:extLst>
                <a:ext uri="{FF2B5EF4-FFF2-40B4-BE49-F238E27FC236}">
                  <a16:creationId xmlns:a16="http://schemas.microsoft.com/office/drawing/2014/main" id="{00000000-0008-0000-0200-00000C000000}"/>
                </a:ext>
              </a:extLst>
            </xdr:cNvPr>
            <xdr:cNvGrpSpPr/>
          </xdr:nvGrpSpPr>
          <xdr:grpSpPr>
            <a:xfrm>
              <a:off x="11418795" y="6583973"/>
              <a:ext cx="1988668" cy="610735"/>
              <a:chOff x="11418795" y="6583973"/>
              <a:chExt cx="1988668" cy="610735"/>
            </a:xfrm>
          </xdr:grpSpPr>
          <xdr:sp macro="" textlink="">
            <xdr:nvSpPr>
              <xdr:cNvPr id="21" name="Прямоугольник 20">
                <a:extLst>
                  <a:ext uri="{FF2B5EF4-FFF2-40B4-BE49-F238E27FC236}">
                    <a16:creationId xmlns:a16="http://schemas.microsoft.com/office/drawing/2014/main" id="{00000000-0008-0000-0200-000015000000}"/>
                  </a:ext>
                </a:extLst>
              </xdr:cNvPr>
              <xdr:cNvSpPr/>
            </xdr:nvSpPr>
            <xdr:spPr>
              <a:xfrm rot="16200000">
                <a:off x="11310245" y="6692524"/>
                <a:ext cx="610734" cy="393634"/>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22" name="Прямоугольник 21">
                <a:extLst>
                  <a:ext uri="{FF2B5EF4-FFF2-40B4-BE49-F238E27FC236}">
                    <a16:creationId xmlns:a16="http://schemas.microsoft.com/office/drawing/2014/main" id="{00000000-0008-0000-0200-000016000000}"/>
                  </a:ext>
                </a:extLst>
              </xdr:cNvPr>
              <xdr:cNvSpPr/>
            </xdr:nvSpPr>
            <xdr:spPr>
              <a:xfrm rot="16200000">
                <a:off x="11711527" y="6692524"/>
                <a:ext cx="610734" cy="393634"/>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23" name="Прямоугольник 22">
                <a:extLst>
                  <a:ext uri="{FF2B5EF4-FFF2-40B4-BE49-F238E27FC236}">
                    <a16:creationId xmlns:a16="http://schemas.microsoft.com/office/drawing/2014/main" id="{00000000-0008-0000-0200-000017000000}"/>
                  </a:ext>
                </a:extLst>
              </xdr:cNvPr>
              <xdr:cNvSpPr/>
            </xdr:nvSpPr>
            <xdr:spPr>
              <a:xfrm rot="16200000">
                <a:off x="12905932" y="6691870"/>
                <a:ext cx="609427" cy="393634"/>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24" name="Прямоугольник 23">
                <a:extLst>
                  <a:ext uri="{FF2B5EF4-FFF2-40B4-BE49-F238E27FC236}">
                    <a16:creationId xmlns:a16="http://schemas.microsoft.com/office/drawing/2014/main" id="{00000000-0008-0000-0200-000018000000}"/>
                  </a:ext>
                </a:extLst>
              </xdr:cNvPr>
              <xdr:cNvSpPr/>
            </xdr:nvSpPr>
            <xdr:spPr>
              <a:xfrm rot="16200000">
                <a:off x="12503420" y="6691870"/>
                <a:ext cx="609427" cy="393634"/>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25" name="Прямоугольник 24">
                <a:extLst>
                  <a:ext uri="{FF2B5EF4-FFF2-40B4-BE49-F238E27FC236}">
                    <a16:creationId xmlns:a16="http://schemas.microsoft.com/office/drawing/2014/main" id="{00000000-0008-0000-0200-000019000000}"/>
                  </a:ext>
                </a:extLst>
              </xdr:cNvPr>
              <xdr:cNvSpPr/>
            </xdr:nvSpPr>
            <xdr:spPr>
              <a:xfrm rot="16200000">
                <a:off x="12109163" y="6691870"/>
                <a:ext cx="609427" cy="393634"/>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grpSp>
          <xdr:nvGrpSpPr>
            <xdr:cNvPr id="13" name="Группа 12">
              <a:extLst>
                <a:ext uri="{FF2B5EF4-FFF2-40B4-BE49-F238E27FC236}">
                  <a16:creationId xmlns:a16="http://schemas.microsoft.com/office/drawing/2014/main" id="{00000000-0008-0000-0200-00000D000000}"/>
                </a:ext>
              </a:extLst>
            </xdr:cNvPr>
            <xdr:cNvGrpSpPr/>
          </xdr:nvGrpSpPr>
          <xdr:grpSpPr>
            <a:xfrm>
              <a:off x="11433452" y="7189248"/>
              <a:ext cx="1949842" cy="954239"/>
              <a:chOff x="14122864" y="8578778"/>
              <a:chExt cx="1949842" cy="954239"/>
            </a:xfrm>
          </xdr:grpSpPr>
          <xdr:sp macro="" textlink="">
            <xdr:nvSpPr>
              <xdr:cNvPr id="14" name="Прямоугольник 13">
                <a:extLst>
                  <a:ext uri="{FF2B5EF4-FFF2-40B4-BE49-F238E27FC236}">
                    <a16:creationId xmlns:a16="http://schemas.microsoft.com/office/drawing/2014/main" id="{00000000-0008-0000-0200-00000E000000}"/>
                  </a:ext>
                </a:extLst>
              </xdr:cNvPr>
              <xdr:cNvSpPr/>
            </xdr:nvSpPr>
            <xdr:spPr>
              <a:xfrm>
                <a:off x="14132154" y="8578778"/>
                <a:ext cx="508099" cy="473541"/>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5" name="Прямоугольник 14">
                <a:extLst>
                  <a:ext uri="{FF2B5EF4-FFF2-40B4-BE49-F238E27FC236}">
                    <a16:creationId xmlns:a16="http://schemas.microsoft.com/office/drawing/2014/main" id="{00000000-0008-0000-0200-00000F000000}"/>
                  </a:ext>
                </a:extLst>
              </xdr:cNvPr>
              <xdr:cNvSpPr/>
            </xdr:nvSpPr>
            <xdr:spPr>
              <a:xfrm>
                <a:off x="14643976" y="8578778"/>
                <a:ext cx="508099" cy="473541"/>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6" name="Прямоугольник 15">
                <a:extLst>
                  <a:ext uri="{FF2B5EF4-FFF2-40B4-BE49-F238E27FC236}">
                    <a16:creationId xmlns:a16="http://schemas.microsoft.com/office/drawing/2014/main" id="{00000000-0008-0000-0200-000010000000}"/>
                  </a:ext>
                </a:extLst>
              </xdr:cNvPr>
              <xdr:cNvSpPr/>
            </xdr:nvSpPr>
            <xdr:spPr>
              <a:xfrm>
                <a:off x="15160526" y="8578778"/>
                <a:ext cx="508099" cy="473541"/>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7" name="Прямоугольник 16">
                <a:extLst>
                  <a:ext uri="{FF2B5EF4-FFF2-40B4-BE49-F238E27FC236}">
                    <a16:creationId xmlns:a16="http://schemas.microsoft.com/office/drawing/2014/main" id="{00000000-0008-0000-0200-000011000000}"/>
                  </a:ext>
                </a:extLst>
              </xdr:cNvPr>
              <xdr:cNvSpPr/>
            </xdr:nvSpPr>
            <xdr:spPr>
              <a:xfrm>
                <a:off x="14642180" y="9059476"/>
                <a:ext cx="508099" cy="473541"/>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8" name="Прямоугольник 17">
                <a:extLst>
                  <a:ext uri="{FF2B5EF4-FFF2-40B4-BE49-F238E27FC236}">
                    <a16:creationId xmlns:a16="http://schemas.microsoft.com/office/drawing/2014/main" id="{00000000-0008-0000-0200-000012000000}"/>
                  </a:ext>
                </a:extLst>
              </xdr:cNvPr>
              <xdr:cNvSpPr/>
            </xdr:nvSpPr>
            <xdr:spPr>
              <a:xfrm>
                <a:off x="14122864" y="9059476"/>
                <a:ext cx="508099" cy="473541"/>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9" name="Прямоугольник 18">
                <a:extLst>
                  <a:ext uri="{FF2B5EF4-FFF2-40B4-BE49-F238E27FC236}">
                    <a16:creationId xmlns:a16="http://schemas.microsoft.com/office/drawing/2014/main" id="{00000000-0008-0000-0200-000013000000}"/>
                  </a:ext>
                </a:extLst>
              </xdr:cNvPr>
              <xdr:cNvSpPr/>
            </xdr:nvSpPr>
            <xdr:spPr>
              <a:xfrm>
                <a:off x="15163723" y="9059476"/>
                <a:ext cx="508099" cy="473541"/>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20" name="Прямоугольник 19">
                <a:extLst>
                  <a:ext uri="{FF2B5EF4-FFF2-40B4-BE49-F238E27FC236}">
                    <a16:creationId xmlns:a16="http://schemas.microsoft.com/office/drawing/2014/main" id="{00000000-0008-0000-0200-000014000000}"/>
                  </a:ext>
                </a:extLst>
              </xdr:cNvPr>
              <xdr:cNvSpPr/>
            </xdr:nvSpPr>
            <xdr:spPr>
              <a:xfrm rot="16200000">
                <a:off x="15571175" y="9031486"/>
                <a:ext cx="609427" cy="393634"/>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grpSp>
    </xdr:grpSp>
    <xdr:clientData/>
  </xdr:twoCellAnchor>
  <mc:AlternateContent xmlns:mc="http://schemas.openxmlformats.org/markup-compatibility/2006">
    <mc:Choice xmlns:a14="http://schemas.microsoft.com/office/drawing/2010/main" Requires="a14">
      <xdr:twoCellAnchor>
        <xdr:from>
          <xdr:col>8</xdr:col>
          <xdr:colOff>95250</xdr:colOff>
          <xdr:row>9</xdr:row>
          <xdr:rowOff>342900</xdr:rowOff>
        </xdr:from>
        <xdr:to>
          <xdr:col>8</xdr:col>
          <xdr:colOff>4876800</xdr:colOff>
          <xdr:row>9</xdr:row>
          <xdr:rowOff>1695450</xdr:rowOff>
        </xdr:to>
        <xdr:sp macro="" textlink="">
          <xdr:nvSpPr>
            <xdr:cNvPr id="20482" name="Object 2" hidden="1">
              <a:extLst>
                <a:ext uri="{63B3BB69-23CF-44E3-9099-C40C66FF867C}">
                  <a14:compatExt spid="_x0000_s20482"/>
                </a:ext>
                <a:ext uri="{FF2B5EF4-FFF2-40B4-BE49-F238E27FC236}">
                  <a16:creationId xmlns:a16="http://schemas.microsoft.com/office/drawing/2014/main" id="{00000000-0008-0000-0200-0000025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314325</xdr:colOff>
          <xdr:row>10</xdr:row>
          <xdr:rowOff>438150</xdr:rowOff>
        </xdr:from>
        <xdr:to>
          <xdr:col>8</xdr:col>
          <xdr:colOff>4467225</xdr:colOff>
          <xdr:row>10</xdr:row>
          <xdr:rowOff>1800225</xdr:rowOff>
        </xdr:to>
        <xdr:sp macro="" textlink="">
          <xdr:nvSpPr>
            <xdr:cNvPr id="20483" name="Object 3" hidden="1">
              <a:extLst>
                <a:ext uri="{63B3BB69-23CF-44E3-9099-C40C66FF867C}">
                  <a14:compatExt spid="_x0000_s20483"/>
                </a:ext>
                <a:ext uri="{FF2B5EF4-FFF2-40B4-BE49-F238E27FC236}">
                  <a16:creationId xmlns:a16="http://schemas.microsoft.com/office/drawing/2014/main" id="{00000000-0008-0000-0200-0000035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twoCellAnchor>
    <xdr:from>
      <xdr:col>8</xdr:col>
      <xdr:colOff>44123</xdr:colOff>
      <xdr:row>11</xdr:row>
      <xdr:rowOff>16108</xdr:rowOff>
    </xdr:from>
    <xdr:to>
      <xdr:col>8</xdr:col>
      <xdr:colOff>4637414</xdr:colOff>
      <xdr:row>11</xdr:row>
      <xdr:rowOff>1257022</xdr:rowOff>
    </xdr:to>
    <xdr:grpSp>
      <xdr:nvGrpSpPr>
        <xdr:cNvPr id="42" name="Группа 41">
          <a:extLst>
            <a:ext uri="{FF2B5EF4-FFF2-40B4-BE49-F238E27FC236}">
              <a16:creationId xmlns:a16="http://schemas.microsoft.com/office/drawing/2014/main" id="{00000000-0008-0000-0200-00002A000000}"/>
            </a:ext>
          </a:extLst>
        </xdr:cNvPr>
        <xdr:cNvGrpSpPr/>
      </xdr:nvGrpSpPr>
      <xdr:grpSpPr>
        <a:xfrm>
          <a:off x="7461717" y="12267639"/>
          <a:ext cx="4593291" cy="1240914"/>
          <a:chOff x="11754971" y="11071412"/>
          <a:chExt cx="4793316" cy="1402839"/>
        </a:xfrm>
      </xdr:grpSpPr>
      <xdr:pic>
        <xdr:nvPicPr>
          <xdr:cNvPr id="43" name="Рисунок 42">
            <a:extLst>
              <a:ext uri="{FF2B5EF4-FFF2-40B4-BE49-F238E27FC236}">
                <a16:creationId xmlns:a16="http://schemas.microsoft.com/office/drawing/2014/main" id="{00000000-0008-0000-0200-00002B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4119412" y="11071412"/>
            <a:ext cx="2428875" cy="1369222"/>
          </a:xfrm>
          <a:prstGeom prst="rect">
            <a:avLst/>
          </a:prstGeom>
          <a:noFill/>
          <a:extLst>
            <a:ext uri="{909E8E84-426E-40DD-AFC4-6F175D3DCCD1}">
              <a14:hiddenFill xmlns:a14="http://schemas.microsoft.com/office/drawing/2010/main">
                <a:solidFill>
                  <a:srgbClr val="FFFFFF"/>
                </a:solidFill>
              </a14:hiddenFill>
            </a:ext>
          </a:extLst>
        </xdr:spPr>
      </xdr:pic>
      <xdr:pic>
        <xdr:nvPicPr>
          <xdr:cNvPr id="44" name="Рисунок 43">
            <a:extLst>
              <a:ext uri="{FF2B5EF4-FFF2-40B4-BE49-F238E27FC236}">
                <a16:creationId xmlns:a16="http://schemas.microsoft.com/office/drawing/2014/main" id="{00000000-0008-0000-0200-00002C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rot="10800000">
            <a:off x="11754971" y="11105029"/>
            <a:ext cx="2428875" cy="1369222"/>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8</xdr:col>
      <xdr:colOff>156883</xdr:colOff>
      <xdr:row>12</xdr:row>
      <xdr:rowOff>141476</xdr:rowOff>
    </xdr:from>
    <xdr:to>
      <xdr:col>10</xdr:col>
      <xdr:colOff>825875</xdr:colOff>
      <xdr:row>12</xdr:row>
      <xdr:rowOff>1286716</xdr:rowOff>
    </xdr:to>
    <xdr:grpSp>
      <xdr:nvGrpSpPr>
        <xdr:cNvPr id="46" name="Группа 45">
          <a:extLst>
            <a:ext uri="{FF2B5EF4-FFF2-40B4-BE49-F238E27FC236}">
              <a16:creationId xmlns:a16="http://schemas.microsoft.com/office/drawing/2014/main" id="{00000000-0008-0000-0200-00002E000000}"/>
            </a:ext>
          </a:extLst>
        </xdr:cNvPr>
        <xdr:cNvGrpSpPr/>
      </xdr:nvGrpSpPr>
      <xdr:grpSpPr>
        <a:xfrm>
          <a:off x="7574477" y="13750320"/>
          <a:ext cx="6253023" cy="1145240"/>
          <a:chOff x="4751302" y="16092853"/>
          <a:chExt cx="6496044" cy="1411942"/>
        </a:xfrm>
      </xdr:grpSpPr>
      <mc:AlternateContent xmlns:mc="http://schemas.openxmlformats.org/markup-compatibility/2006">
        <mc:Choice xmlns:a14="http://schemas.microsoft.com/office/drawing/2010/main" Requires="a14">
          <xdr:sp macro="" textlink="">
            <xdr:nvSpPr>
              <xdr:cNvPr id="20485" name="Object 5" hidden="1">
                <a:extLst>
                  <a:ext uri="{63B3BB69-23CF-44E3-9099-C40C66FF867C}">
                    <a14:compatExt spid="_x0000_s20485"/>
                  </a:ext>
                  <a:ext uri="{FF2B5EF4-FFF2-40B4-BE49-F238E27FC236}">
                    <a16:creationId xmlns:a16="http://schemas.microsoft.com/office/drawing/2014/main" id="{00000000-0008-0000-0200-000005500000}"/>
                  </a:ext>
                </a:extLst>
              </xdr:cNvPr>
              <xdr:cNvSpPr/>
            </xdr:nvSpPr>
            <xdr:spPr bwMode="auto">
              <a:xfrm>
                <a:off x="4751302" y="16092853"/>
                <a:ext cx="4610095" cy="1411942"/>
              </a:xfrm>
              <a:prstGeom prst="rect">
                <a:avLst/>
              </a:prstGeom>
              <a:noFill/>
              <a:extLst>
                <a:ext uri="{909E8E84-426E-40DD-AFC4-6F175D3DCCD1}">
                  <a14:hiddenFill>
                    <a:solidFill>
                      <a:srgbClr val="FFFFFF"/>
                    </a:solidFill>
                  </a14:hiddenFill>
                </a:ext>
              </a:extLst>
            </xdr:spPr>
          </xdr:sp>
        </mc:Choice>
        <mc:Fallback/>
      </mc:AlternateContent>
      <xdr:grpSp>
        <xdr:nvGrpSpPr>
          <xdr:cNvPr id="48" name="Группа 47">
            <a:extLst>
              <a:ext uri="{FF2B5EF4-FFF2-40B4-BE49-F238E27FC236}">
                <a16:creationId xmlns:a16="http://schemas.microsoft.com/office/drawing/2014/main" id="{00000000-0008-0000-0200-000030000000}"/>
              </a:ext>
            </a:extLst>
          </xdr:cNvPr>
          <xdr:cNvGrpSpPr/>
        </xdr:nvGrpSpPr>
        <xdr:grpSpPr>
          <a:xfrm>
            <a:off x="9633700" y="16383006"/>
            <a:ext cx="1613646" cy="1062386"/>
            <a:chOff x="13951323" y="986118"/>
            <a:chExt cx="1858576" cy="1556181"/>
          </a:xfrm>
        </xdr:grpSpPr>
        <xdr:sp macro="" textlink="">
          <xdr:nvSpPr>
            <xdr:cNvPr id="49" name="Куб 48">
              <a:extLst>
                <a:ext uri="{FF2B5EF4-FFF2-40B4-BE49-F238E27FC236}">
                  <a16:creationId xmlns:a16="http://schemas.microsoft.com/office/drawing/2014/main" id="{00000000-0008-0000-0200-000031000000}"/>
                </a:ext>
              </a:extLst>
            </xdr:cNvPr>
            <xdr:cNvSpPr/>
          </xdr:nvSpPr>
          <xdr:spPr>
            <a:xfrm>
              <a:off x="13951323" y="986118"/>
              <a:ext cx="776086" cy="1556181"/>
            </a:xfrm>
            <a:prstGeom prst="cube">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50" name="TextBox 49">
              <a:extLst>
                <a:ext uri="{FF2B5EF4-FFF2-40B4-BE49-F238E27FC236}">
                  <a16:creationId xmlns:a16="http://schemas.microsoft.com/office/drawing/2014/main" id="{00000000-0008-0000-0200-000032000000}"/>
                </a:ext>
              </a:extLst>
            </xdr:cNvPr>
            <xdr:cNvSpPr txBox="1"/>
          </xdr:nvSpPr>
          <xdr:spPr>
            <a:xfrm>
              <a:off x="14735733" y="1501588"/>
              <a:ext cx="1074166" cy="41461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ru-RU" sz="1100">
                  <a:solidFill>
                    <a:srgbClr val="FF0000"/>
                  </a:solidFill>
                </a:rPr>
                <a:t>320 мм</a:t>
              </a:r>
            </a:p>
          </xdr:txBody>
        </xdr:sp>
        <xdr:cxnSp macro="">
          <xdr:nvCxnSpPr>
            <xdr:cNvPr id="51" name="Прямая со стрелкой 50">
              <a:extLst>
                <a:ext uri="{FF2B5EF4-FFF2-40B4-BE49-F238E27FC236}">
                  <a16:creationId xmlns:a16="http://schemas.microsoft.com/office/drawing/2014/main" id="{00000000-0008-0000-0200-000033000000}"/>
                </a:ext>
              </a:extLst>
            </xdr:cNvPr>
            <xdr:cNvCxnSpPr/>
          </xdr:nvCxnSpPr>
          <xdr:spPr>
            <a:xfrm flipV="1">
              <a:off x="14410765" y="1389529"/>
              <a:ext cx="0" cy="53788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grpSp>
    </xdr:grpSp>
    <xdr:clientData/>
  </xdr:twoCellAnchor>
  <xdr:twoCellAnchor>
    <xdr:from>
      <xdr:col>8</xdr:col>
      <xdr:colOff>178592</xdr:colOff>
      <xdr:row>13</xdr:row>
      <xdr:rowOff>95949</xdr:rowOff>
    </xdr:from>
    <xdr:to>
      <xdr:col>10</xdr:col>
      <xdr:colOff>111125</xdr:colOff>
      <xdr:row>13</xdr:row>
      <xdr:rowOff>1178719</xdr:rowOff>
    </xdr:to>
    <xdr:grpSp>
      <xdr:nvGrpSpPr>
        <xdr:cNvPr id="52" name="Группа 51">
          <a:extLst>
            <a:ext uri="{FF2B5EF4-FFF2-40B4-BE49-F238E27FC236}">
              <a16:creationId xmlns:a16="http://schemas.microsoft.com/office/drawing/2014/main" id="{00000000-0008-0000-0200-000034000000}"/>
            </a:ext>
          </a:extLst>
        </xdr:cNvPr>
        <xdr:cNvGrpSpPr/>
      </xdr:nvGrpSpPr>
      <xdr:grpSpPr>
        <a:xfrm>
          <a:off x="7596186" y="15062105"/>
          <a:ext cx="5516564" cy="1082770"/>
          <a:chOff x="4706469" y="17996646"/>
          <a:chExt cx="6070891" cy="1677909"/>
        </a:xfrm>
      </xdr:grpSpPr>
      <xdr:grpSp>
        <xdr:nvGrpSpPr>
          <xdr:cNvPr id="53" name="Группа 52">
            <a:extLst>
              <a:ext uri="{FF2B5EF4-FFF2-40B4-BE49-F238E27FC236}">
                <a16:creationId xmlns:a16="http://schemas.microsoft.com/office/drawing/2014/main" id="{00000000-0008-0000-0200-000035000000}"/>
              </a:ext>
            </a:extLst>
          </xdr:cNvPr>
          <xdr:cNvGrpSpPr/>
        </xdr:nvGrpSpPr>
        <xdr:grpSpPr>
          <a:xfrm>
            <a:off x="4706469" y="17996646"/>
            <a:ext cx="4676774" cy="1677909"/>
            <a:chOff x="3" y="-3"/>
            <a:chExt cx="5711478" cy="2116040"/>
          </a:xfrm>
        </xdr:grpSpPr>
        <xdr:grpSp>
          <xdr:nvGrpSpPr>
            <xdr:cNvPr id="58" name="Группа 57">
              <a:extLst>
                <a:ext uri="{FF2B5EF4-FFF2-40B4-BE49-F238E27FC236}">
                  <a16:creationId xmlns:a16="http://schemas.microsoft.com/office/drawing/2014/main" id="{00000000-0008-0000-0200-00003A000000}"/>
                </a:ext>
              </a:extLst>
            </xdr:cNvPr>
            <xdr:cNvGrpSpPr/>
          </xdr:nvGrpSpPr>
          <xdr:grpSpPr>
            <a:xfrm rot="5400000">
              <a:off x="337284" y="-328615"/>
              <a:ext cx="2107371" cy="2781933"/>
              <a:chOff x="0" y="0"/>
              <a:chExt cx="2789290" cy="3733858"/>
            </a:xfrm>
          </xdr:grpSpPr>
          <xdr:sp macro="" textlink="">
            <xdr:nvSpPr>
              <xdr:cNvPr id="73" name="Прямоугольник 72">
                <a:extLst>
                  <a:ext uri="{FF2B5EF4-FFF2-40B4-BE49-F238E27FC236}">
                    <a16:creationId xmlns:a16="http://schemas.microsoft.com/office/drawing/2014/main" id="{00000000-0008-0000-0200-000049000000}"/>
                  </a:ext>
                </a:extLst>
              </xdr:cNvPr>
              <xdr:cNvSpPr/>
            </xdr:nvSpPr>
            <xdr:spPr>
              <a:xfrm>
                <a:off x="0" y="3198233"/>
                <a:ext cx="1276350" cy="534670"/>
              </a:xfrm>
              <a:prstGeom prst="rect">
                <a:avLst/>
              </a:prstGeom>
              <a:noFill/>
              <a:ln w="28575" cap="flat" cmpd="sng" algn="ctr">
                <a:solidFill>
                  <a:schemeClr val="tx1"/>
                </a:solid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p>
                <a:endParaRPr lang="ru-RU"/>
              </a:p>
            </xdr:txBody>
          </xdr:sp>
          <xdr:sp macro="" textlink="">
            <xdr:nvSpPr>
              <xdr:cNvPr id="74" name="Прямоугольник 73">
                <a:extLst>
                  <a:ext uri="{FF2B5EF4-FFF2-40B4-BE49-F238E27FC236}">
                    <a16:creationId xmlns:a16="http://schemas.microsoft.com/office/drawing/2014/main" id="{00000000-0008-0000-0200-00004A000000}"/>
                  </a:ext>
                </a:extLst>
              </xdr:cNvPr>
              <xdr:cNvSpPr/>
            </xdr:nvSpPr>
            <xdr:spPr>
              <a:xfrm>
                <a:off x="0" y="4333"/>
                <a:ext cx="1276710" cy="534838"/>
              </a:xfrm>
              <a:prstGeom prst="rect">
                <a:avLst/>
              </a:prstGeom>
              <a:noFill/>
              <a:ln w="28575" cap="flat" cmpd="sng" algn="ctr">
                <a:solidFill>
                  <a:schemeClr val="tx1"/>
                </a:solid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p>
                <a:endParaRPr lang="ru-RU"/>
              </a:p>
            </xdr:txBody>
          </xdr:sp>
          <xdr:sp macro="" textlink="">
            <xdr:nvSpPr>
              <xdr:cNvPr id="75" name="Прямоугольник 74">
                <a:extLst>
                  <a:ext uri="{FF2B5EF4-FFF2-40B4-BE49-F238E27FC236}">
                    <a16:creationId xmlns:a16="http://schemas.microsoft.com/office/drawing/2014/main" id="{00000000-0008-0000-0200-00004B000000}"/>
                  </a:ext>
                </a:extLst>
              </xdr:cNvPr>
              <xdr:cNvSpPr/>
            </xdr:nvSpPr>
            <xdr:spPr>
              <a:xfrm>
                <a:off x="0" y="546040"/>
                <a:ext cx="1276710" cy="534838"/>
              </a:xfrm>
              <a:prstGeom prst="rect">
                <a:avLst/>
              </a:prstGeom>
              <a:noFill/>
              <a:ln w="28575" cap="flat" cmpd="sng" algn="ctr">
                <a:solidFill>
                  <a:schemeClr val="tx1"/>
                </a:solid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p>
                <a:endParaRPr lang="ru-RU"/>
              </a:p>
            </xdr:txBody>
          </xdr:sp>
          <xdr:sp macro="" textlink="">
            <xdr:nvSpPr>
              <xdr:cNvPr id="76" name="Прямоугольник 75">
                <a:extLst>
                  <a:ext uri="{FF2B5EF4-FFF2-40B4-BE49-F238E27FC236}">
                    <a16:creationId xmlns:a16="http://schemas.microsoft.com/office/drawing/2014/main" id="{00000000-0008-0000-0200-00004C000000}"/>
                  </a:ext>
                </a:extLst>
              </xdr:cNvPr>
              <xdr:cNvSpPr/>
            </xdr:nvSpPr>
            <xdr:spPr>
              <a:xfrm>
                <a:off x="0" y="1083412"/>
                <a:ext cx="1276710" cy="534838"/>
              </a:xfrm>
              <a:prstGeom prst="rect">
                <a:avLst/>
              </a:prstGeom>
              <a:noFill/>
              <a:ln w="28575" cap="flat" cmpd="sng" algn="ctr">
                <a:solidFill>
                  <a:schemeClr val="tx1"/>
                </a:solid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p>
                <a:endParaRPr lang="ru-RU"/>
              </a:p>
            </xdr:txBody>
          </xdr:sp>
          <xdr:sp macro="" textlink="">
            <xdr:nvSpPr>
              <xdr:cNvPr id="77" name="Прямоугольник 76">
                <a:extLst>
                  <a:ext uri="{FF2B5EF4-FFF2-40B4-BE49-F238E27FC236}">
                    <a16:creationId xmlns:a16="http://schemas.microsoft.com/office/drawing/2014/main" id="{00000000-0008-0000-0200-00004D000000}"/>
                  </a:ext>
                </a:extLst>
              </xdr:cNvPr>
              <xdr:cNvSpPr/>
            </xdr:nvSpPr>
            <xdr:spPr>
              <a:xfrm>
                <a:off x="0" y="1594783"/>
                <a:ext cx="1276710" cy="534838"/>
              </a:xfrm>
              <a:prstGeom prst="rect">
                <a:avLst/>
              </a:prstGeom>
              <a:noFill/>
              <a:ln w="28575" cap="flat" cmpd="sng" algn="ctr">
                <a:solidFill>
                  <a:schemeClr val="tx1"/>
                </a:solid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p>
                <a:endParaRPr lang="ru-RU"/>
              </a:p>
            </xdr:txBody>
          </xdr:sp>
          <xdr:sp macro="" textlink="">
            <xdr:nvSpPr>
              <xdr:cNvPr id="78" name="Прямоугольник 77">
                <a:extLst>
                  <a:ext uri="{FF2B5EF4-FFF2-40B4-BE49-F238E27FC236}">
                    <a16:creationId xmlns:a16="http://schemas.microsoft.com/office/drawing/2014/main" id="{00000000-0008-0000-0200-00004E000000}"/>
                  </a:ext>
                </a:extLst>
              </xdr:cNvPr>
              <xdr:cNvSpPr/>
            </xdr:nvSpPr>
            <xdr:spPr>
              <a:xfrm>
                <a:off x="1248091" y="0"/>
                <a:ext cx="788383" cy="1282065"/>
              </a:xfrm>
              <a:prstGeom prst="rect">
                <a:avLst/>
              </a:prstGeom>
              <a:noFill/>
              <a:ln w="28575" cap="flat" cmpd="sng" algn="ctr">
                <a:solidFill>
                  <a:schemeClr val="tx1"/>
                </a:solid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p>
                <a:endParaRPr lang="ru-RU"/>
              </a:p>
            </xdr:txBody>
          </xdr:sp>
          <xdr:sp macro="" textlink="">
            <xdr:nvSpPr>
              <xdr:cNvPr id="79" name="Прямоугольник 78">
                <a:extLst>
                  <a:ext uri="{FF2B5EF4-FFF2-40B4-BE49-F238E27FC236}">
                    <a16:creationId xmlns:a16="http://schemas.microsoft.com/office/drawing/2014/main" id="{00000000-0008-0000-0200-00004F000000}"/>
                  </a:ext>
                </a:extLst>
              </xdr:cNvPr>
              <xdr:cNvSpPr/>
            </xdr:nvSpPr>
            <xdr:spPr>
              <a:xfrm>
                <a:off x="2028148" y="0"/>
                <a:ext cx="749935" cy="1290918"/>
              </a:xfrm>
              <a:prstGeom prst="rect">
                <a:avLst/>
              </a:prstGeom>
              <a:noFill/>
              <a:ln w="28575" cap="flat" cmpd="sng" algn="ctr">
                <a:solidFill>
                  <a:schemeClr val="tx1"/>
                </a:solid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p>
                <a:endParaRPr lang="ru-RU"/>
              </a:p>
            </xdr:txBody>
          </xdr:sp>
          <xdr:sp macro="" textlink="">
            <xdr:nvSpPr>
              <xdr:cNvPr id="80" name="Прямоугольник 79">
                <a:extLst>
                  <a:ext uri="{FF2B5EF4-FFF2-40B4-BE49-F238E27FC236}">
                    <a16:creationId xmlns:a16="http://schemas.microsoft.com/office/drawing/2014/main" id="{00000000-0008-0000-0200-000050000000}"/>
                  </a:ext>
                </a:extLst>
              </xdr:cNvPr>
              <xdr:cNvSpPr/>
            </xdr:nvSpPr>
            <xdr:spPr>
              <a:xfrm>
                <a:off x="0" y="2127822"/>
                <a:ext cx="1276710" cy="534838"/>
              </a:xfrm>
              <a:prstGeom prst="rect">
                <a:avLst/>
              </a:prstGeom>
              <a:noFill/>
              <a:ln w="28575" cap="flat" cmpd="sng" algn="ctr">
                <a:solidFill>
                  <a:schemeClr val="tx1"/>
                </a:solid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p>
                <a:endParaRPr lang="ru-RU"/>
              </a:p>
            </xdr:txBody>
          </xdr:sp>
          <xdr:sp macro="" textlink="">
            <xdr:nvSpPr>
              <xdr:cNvPr id="81" name="Прямоугольник 80">
                <a:extLst>
                  <a:ext uri="{FF2B5EF4-FFF2-40B4-BE49-F238E27FC236}">
                    <a16:creationId xmlns:a16="http://schemas.microsoft.com/office/drawing/2014/main" id="{00000000-0008-0000-0200-000051000000}"/>
                  </a:ext>
                </a:extLst>
              </xdr:cNvPr>
              <xdr:cNvSpPr/>
            </xdr:nvSpPr>
            <xdr:spPr>
              <a:xfrm>
                <a:off x="1248091" y="1282760"/>
                <a:ext cx="776605" cy="1195754"/>
              </a:xfrm>
              <a:prstGeom prst="rect">
                <a:avLst/>
              </a:prstGeom>
              <a:noFill/>
              <a:ln w="28575" cap="flat" cmpd="sng" algn="ctr">
                <a:solidFill>
                  <a:schemeClr val="tx1"/>
                </a:solid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p>
                <a:endParaRPr lang="ru-RU"/>
              </a:p>
            </xdr:txBody>
          </xdr:sp>
          <xdr:sp macro="" textlink="">
            <xdr:nvSpPr>
              <xdr:cNvPr id="82" name="Прямоугольник 81">
                <a:extLst>
                  <a:ext uri="{FF2B5EF4-FFF2-40B4-BE49-F238E27FC236}">
                    <a16:creationId xmlns:a16="http://schemas.microsoft.com/office/drawing/2014/main" id="{00000000-0008-0000-0200-000052000000}"/>
                  </a:ext>
                </a:extLst>
              </xdr:cNvPr>
              <xdr:cNvSpPr/>
            </xdr:nvSpPr>
            <xdr:spPr>
              <a:xfrm>
                <a:off x="1252425" y="2487514"/>
                <a:ext cx="786130" cy="1246344"/>
              </a:xfrm>
              <a:prstGeom prst="rect">
                <a:avLst/>
              </a:prstGeom>
              <a:noFill/>
              <a:ln w="28575" cap="flat" cmpd="sng" algn="ctr">
                <a:solidFill>
                  <a:schemeClr val="tx1"/>
                </a:solid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p>
                <a:endParaRPr lang="ru-RU"/>
              </a:p>
            </xdr:txBody>
          </xdr:sp>
          <xdr:sp macro="" textlink="">
            <xdr:nvSpPr>
              <xdr:cNvPr id="83" name="Прямоугольник 82">
                <a:extLst>
                  <a:ext uri="{FF2B5EF4-FFF2-40B4-BE49-F238E27FC236}">
                    <a16:creationId xmlns:a16="http://schemas.microsoft.com/office/drawing/2014/main" id="{00000000-0008-0000-0200-000053000000}"/>
                  </a:ext>
                </a:extLst>
              </xdr:cNvPr>
              <xdr:cNvSpPr/>
            </xdr:nvSpPr>
            <xdr:spPr>
              <a:xfrm>
                <a:off x="2028148" y="1291427"/>
                <a:ext cx="749935" cy="1187370"/>
              </a:xfrm>
              <a:prstGeom prst="rect">
                <a:avLst/>
              </a:prstGeom>
              <a:noFill/>
              <a:ln w="28575" cap="flat" cmpd="sng" algn="ctr">
                <a:solidFill>
                  <a:schemeClr val="tx1"/>
                </a:solid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p>
                <a:endParaRPr lang="ru-RU"/>
              </a:p>
            </xdr:txBody>
          </xdr:sp>
          <xdr:sp macro="" textlink="">
            <xdr:nvSpPr>
              <xdr:cNvPr id="84" name="Прямоугольник 83">
                <a:extLst>
                  <a:ext uri="{FF2B5EF4-FFF2-40B4-BE49-F238E27FC236}">
                    <a16:creationId xmlns:a16="http://schemas.microsoft.com/office/drawing/2014/main" id="{00000000-0008-0000-0200-000054000000}"/>
                  </a:ext>
                </a:extLst>
              </xdr:cNvPr>
              <xdr:cNvSpPr/>
            </xdr:nvSpPr>
            <xdr:spPr>
              <a:xfrm>
                <a:off x="0" y="2660860"/>
                <a:ext cx="1276710" cy="534838"/>
              </a:xfrm>
              <a:prstGeom prst="rect">
                <a:avLst/>
              </a:prstGeom>
              <a:noFill/>
              <a:ln w="28575" cap="flat" cmpd="sng" algn="ctr">
                <a:solidFill>
                  <a:schemeClr val="tx1"/>
                </a:solid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p>
                <a:endParaRPr lang="ru-RU"/>
              </a:p>
            </xdr:txBody>
          </xdr:sp>
          <xdr:sp macro="" textlink="">
            <xdr:nvSpPr>
              <xdr:cNvPr id="85" name="Прямоугольник 84">
                <a:extLst>
                  <a:ext uri="{FF2B5EF4-FFF2-40B4-BE49-F238E27FC236}">
                    <a16:creationId xmlns:a16="http://schemas.microsoft.com/office/drawing/2014/main" id="{00000000-0008-0000-0200-000055000000}"/>
                  </a:ext>
                </a:extLst>
              </xdr:cNvPr>
              <xdr:cNvSpPr/>
            </xdr:nvSpPr>
            <xdr:spPr>
              <a:xfrm>
                <a:off x="2036815" y="2478847"/>
                <a:ext cx="752475" cy="1253964"/>
              </a:xfrm>
              <a:prstGeom prst="rect">
                <a:avLst/>
              </a:prstGeom>
              <a:noFill/>
              <a:ln w="28575" cap="flat" cmpd="sng" algn="ctr">
                <a:solidFill>
                  <a:schemeClr val="tx1"/>
                </a:solid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p>
                <a:endParaRPr lang="ru-RU"/>
              </a:p>
            </xdr:txBody>
          </xdr:sp>
        </xdr:grpSp>
        <xdr:grpSp>
          <xdr:nvGrpSpPr>
            <xdr:cNvPr id="59" name="Группа 58">
              <a:extLst>
                <a:ext uri="{FF2B5EF4-FFF2-40B4-BE49-F238E27FC236}">
                  <a16:creationId xmlns:a16="http://schemas.microsoft.com/office/drawing/2014/main" id="{00000000-0008-0000-0200-00003B000000}"/>
                </a:ext>
              </a:extLst>
            </xdr:cNvPr>
            <xdr:cNvGrpSpPr/>
          </xdr:nvGrpSpPr>
          <xdr:grpSpPr>
            <a:xfrm rot="16200000">
              <a:off x="3266829" y="-337284"/>
              <a:ext cx="2107371" cy="2781933"/>
              <a:chOff x="0" y="0"/>
              <a:chExt cx="2789290" cy="3733858"/>
            </a:xfrm>
          </xdr:grpSpPr>
          <xdr:sp macro="" textlink="">
            <xdr:nvSpPr>
              <xdr:cNvPr id="60" name="Прямоугольник 59">
                <a:extLst>
                  <a:ext uri="{FF2B5EF4-FFF2-40B4-BE49-F238E27FC236}">
                    <a16:creationId xmlns:a16="http://schemas.microsoft.com/office/drawing/2014/main" id="{00000000-0008-0000-0200-00003C000000}"/>
                  </a:ext>
                </a:extLst>
              </xdr:cNvPr>
              <xdr:cNvSpPr/>
            </xdr:nvSpPr>
            <xdr:spPr>
              <a:xfrm>
                <a:off x="0" y="3198233"/>
                <a:ext cx="1276350" cy="534670"/>
              </a:xfrm>
              <a:prstGeom prst="rect">
                <a:avLst/>
              </a:prstGeom>
              <a:noFill/>
              <a:ln w="28575" cap="flat" cmpd="sng" algn="ctr">
                <a:solidFill>
                  <a:schemeClr val="tx1"/>
                </a:solid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p>
                <a:endParaRPr lang="ru-RU"/>
              </a:p>
            </xdr:txBody>
          </xdr:sp>
          <xdr:sp macro="" textlink="">
            <xdr:nvSpPr>
              <xdr:cNvPr id="61" name="Прямоугольник 60">
                <a:extLst>
                  <a:ext uri="{FF2B5EF4-FFF2-40B4-BE49-F238E27FC236}">
                    <a16:creationId xmlns:a16="http://schemas.microsoft.com/office/drawing/2014/main" id="{00000000-0008-0000-0200-00003D000000}"/>
                  </a:ext>
                </a:extLst>
              </xdr:cNvPr>
              <xdr:cNvSpPr/>
            </xdr:nvSpPr>
            <xdr:spPr>
              <a:xfrm>
                <a:off x="0" y="4333"/>
                <a:ext cx="1276710" cy="534838"/>
              </a:xfrm>
              <a:prstGeom prst="rect">
                <a:avLst/>
              </a:prstGeom>
              <a:noFill/>
              <a:ln w="28575" cap="flat" cmpd="sng" algn="ctr">
                <a:solidFill>
                  <a:schemeClr val="tx1"/>
                </a:solid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p>
                <a:endParaRPr lang="ru-RU"/>
              </a:p>
            </xdr:txBody>
          </xdr:sp>
          <xdr:sp macro="" textlink="">
            <xdr:nvSpPr>
              <xdr:cNvPr id="62" name="Прямоугольник 61">
                <a:extLst>
                  <a:ext uri="{FF2B5EF4-FFF2-40B4-BE49-F238E27FC236}">
                    <a16:creationId xmlns:a16="http://schemas.microsoft.com/office/drawing/2014/main" id="{00000000-0008-0000-0200-00003E000000}"/>
                  </a:ext>
                </a:extLst>
              </xdr:cNvPr>
              <xdr:cNvSpPr/>
            </xdr:nvSpPr>
            <xdr:spPr>
              <a:xfrm>
                <a:off x="0" y="546040"/>
                <a:ext cx="1276710" cy="534838"/>
              </a:xfrm>
              <a:prstGeom prst="rect">
                <a:avLst/>
              </a:prstGeom>
              <a:noFill/>
              <a:ln w="28575" cap="flat" cmpd="sng" algn="ctr">
                <a:solidFill>
                  <a:schemeClr val="tx1"/>
                </a:solid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p>
                <a:endParaRPr lang="ru-RU"/>
              </a:p>
            </xdr:txBody>
          </xdr:sp>
          <xdr:sp macro="" textlink="">
            <xdr:nvSpPr>
              <xdr:cNvPr id="63" name="Прямоугольник 62">
                <a:extLst>
                  <a:ext uri="{FF2B5EF4-FFF2-40B4-BE49-F238E27FC236}">
                    <a16:creationId xmlns:a16="http://schemas.microsoft.com/office/drawing/2014/main" id="{00000000-0008-0000-0200-00003F000000}"/>
                  </a:ext>
                </a:extLst>
              </xdr:cNvPr>
              <xdr:cNvSpPr/>
            </xdr:nvSpPr>
            <xdr:spPr>
              <a:xfrm>
                <a:off x="0" y="1083412"/>
                <a:ext cx="1276710" cy="534838"/>
              </a:xfrm>
              <a:prstGeom prst="rect">
                <a:avLst/>
              </a:prstGeom>
              <a:noFill/>
              <a:ln w="28575" cap="flat" cmpd="sng" algn="ctr">
                <a:solidFill>
                  <a:schemeClr val="tx1"/>
                </a:solid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p>
                <a:endParaRPr lang="ru-RU"/>
              </a:p>
            </xdr:txBody>
          </xdr:sp>
          <xdr:sp macro="" textlink="">
            <xdr:nvSpPr>
              <xdr:cNvPr id="64" name="Прямоугольник 63">
                <a:extLst>
                  <a:ext uri="{FF2B5EF4-FFF2-40B4-BE49-F238E27FC236}">
                    <a16:creationId xmlns:a16="http://schemas.microsoft.com/office/drawing/2014/main" id="{00000000-0008-0000-0200-000040000000}"/>
                  </a:ext>
                </a:extLst>
              </xdr:cNvPr>
              <xdr:cNvSpPr/>
            </xdr:nvSpPr>
            <xdr:spPr>
              <a:xfrm>
                <a:off x="0" y="1594783"/>
                <a:ext cx="1276710" cy="534838"/>
              </a:xfrm>
              <a:prstGeom prst="rect">
                <a:avLst/>
              </a:prstGeom>
              <a:noFill/>
              <a:ln w="28575" cap="flat" cmpd="sng" algn="ctr">
                <a:solidFill>
                  <a:schemeClr val="tx1"/>
                </a:solid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p>
                <a:endParaRPr lang="ru-RU"/>
              </a:p>
            </xdr:txBody>
          </xdr:sp>
          <xdr:sp macro="" textlink="">
            <xdr:nvSpPr>
              <xdr:cNvPr id="65" name="Прямоугольник 64">
                <a:extLst>
                  <a:ext uri="{FF2B5EF4-FFF2-40B4-BE49-F238E27FC236}">
                    <a16:creationId xmlns:a16="http://schemas.microsoft.com/office/drawing/2014/main" id="{00000000-0008-0000-0200-000041000000}"/>
                  </a:ext>
                </a:extLst>
              </xdr:cNvPr>
              <xdr:cNvSpPr/>
            </xdr:nvSpPr>
            <xdr:spPr>
              <a:xfrm>
                <a:off x="1248091" y="0"/>
                <a:ext cx="788383" cy="1282065"/>
              </a:xfrm>
              <a:prstGeom prst="rect">
                <a:avLst/>
              </a:prstGeom>
              <a:noFill/>
              <a:ln w="28575" cap="flat" cmpd="sng" algn="ctr">
                <a:solidFill>
                  <a:schemeClr val="tx1"/>
                </a:solid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p>
                <a:endParaRPr lang="ru-RU"/>
              </a:p>
            </xdr:txBody>
          </xdr:sp>
          <xdr:sp macro="" textlink="">
            <xdr:nvSpPr>
              <xdr:cNvPr id="66" name="Прямоугольник 65">
                <a:extLst>
                  <a:ext uri="{FF2B5EF4-FFF2-40B4-BE49-F238E27FC236}">
                    <a16:creationId xmlns:a16="http://schemas.microsoft.com/office/drawing/2014/main" id="{00000000-0008-0000-0200-000042000000}"/>
                  </a:ext>
                </a:extLst>
              </xdr:cNvPr>
              <xdr:cNvSpPr/>
            </xdr:nvSpPr>
            <xdr:spPr>
              <a:xfrm>
                <a:off x="2028148" y="0"/>
                <a:ext cx="749935" cy="1290918"/>
              </a:xfrm>
              <a:prstGeom prst="rect">
                <a:avLst/>
              </a:prstGeom>
              <a:noFill/>
              <a:ln w="28575" cap="flat" cmpd="sng" algn="ctr">
                <a:solidFill>
                  <a:schemeClr val="tx1"/>
                </a:solid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p>
                <a:endParaRPr lang="ru-RU"/>
              </a:p>
            </xdr:txBody>
          </xdr:sp>
          <xdr:sp macro="" textlink="">
            <xdr:nvSpPr>
              <xdr:cNvPr id="67" name="Прямоугольник 66">
                <a:extLst>
                  <a:ext uri="{FF2B5EF4-FFF2-40B4-BE49-F238E27FC236}">
                    <a16:creationId xmlns:a16="http://schemas.microsoft.com/office/drawing/2014/main" id="{00000000-0008-0000-0200-000043000000}"/>
                  </a:ext>
                </a:extLst>
              </xdr:cNvPr>
              <xdr:cNvSpPr/>
            </xdr:nvSpPr>
            <xdr:spPr>
              <a:xfrm>
                <a:off x="0" y="2127822"/>
                <a:ext cx="1276710" cy="534838"/>
              </a:xfrm>
              <a:prstGeom prst="rect">
                <a:avLst/>
              </a:prstGeom>
              <a:noFill/>
              <a:ln w="28575" cap="flat" cmpd="sng" algn="ctr">
                <a:solidFill>
                  <a:schemeClr val="tx1"/>
                </a:solid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p>
                <a:endParaRPr lang="ru-RU"/>
              </a:p>
            </xdr:txBody>
          </xdr:sp>
          <xdr:sp macro="" textlink="">
            <xdr:nvSpPr>
              <xdr:cNvPr id="68" name="Прямоугольник 67">
                <a:extLst>
                  <a:ext uri="{FF2B5EF4-FFF2-40B4-BE49-F238E27FC236}">
                    <a16:creationId xmlns:a16="http://schemas.microsoft.com/office/drawing/2014/main" id="{00000000-0008-0000-0200-000044000000}"/>
                  </a:ext>
                </a:extLst>
              </xdr:cNvPr>
              <xdr:cNvSpPr/>
            </xdr:nvSpPr>
            <xdr:spPr>
              <a:xfrm>
                <a:off x="1248091" y="1282760"/>
                <a:ext cx="776605" cy="1195754"/>
              </a:xfrm>
              <a:prstGeom prst="rect">
                <a:avLst/>
              </a:prstGeom>
              <a:noFill/>
              <a:ln w="28575" cap="flat" cmpd="sng" algn="ctr">
                <a:solidFill>
                  <a:schemeClr val="tx1"/>
                </a:solid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p>
                <a:endParaRPr lang="ru-RU"/>
              </a:p>
            </xdr:txBody>
          </xdr:sp>
          <xdr:sp macro="" textlink="">
            <xdr:nvSpPr>
              <xdr:cNvPr id="69" name="Прямоугольник 68">
                <a:extLst>
                  <a:ext uri="{FF2B5EF4-FFF2-40B4-BE49-F238E27FC236}">
                    <a16:creationId xmlns:a16="http://schemas.microsoft.com/office/drawing/2014/main" id="{00000000-0008-0000-0200-000045000000}"/>
                  </a:ext>
                </a:extLst>
              </xdr:cNvPr>
              <xdr:cNvSpPr/>
            </xdr:nvSpPr>
            <xdr:spPr>
              <a:xfrm>
                <a:off x="1252425" y="2487514"/>
                <a:ext cx="786130" cy="1246344"/>
              </a:xfrm>
              <a:prstGeom prst="rect">
                <a:avLst/>
              </a:prstGeom>
              <a:noFill/>
              <a:ln w="28575" cap="flat" cmpd="sng" algn="ctr">
                <a:solidFill>
                  <a:schemeClr val="tx1"/>
                </a:solid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p>
                <a:endParaRPr lang="ru-RU"/>
              </a:p>
            </xdr:txBody>
          </xdr:sp>
          <xdr:sp macro="" textlink="">
            <xdr:nvSpPr>
              <xdr:cNvPr id="70" name="Прямоугольник 69">
                <a:extLst>
                  <a:ext uri="{FF2B5EF4-FFF2-40B4-BE49-F238E27FC236}">
                    <a16:creationId xmlns:a16="http://schemas.microsoft.com/office/drawing/2014/main" id="{00000000-0008-0000-0200-000046000000}"/>
                  </a:ext>
                </a:extLst>
              </xdr:cNvPr>
              <xdr:cNvSpPr/>
            </xdr:nvSpPr>
            <xdr:spPr>
              <a:xfrm>
                <a:off x="2028148" y="1291427"/>
                <a:ext cx="749935" cy="1187370"/>
              </a:xfrm>
              <a:prstGeom prst="rect">
                <a:avLst/>
              </a:prstGeom>
              <a:noFill/>
              <a:ln w="28575" cap="flat" cmpd="sng" algn="ctr">
                <a:solidFill>
                  <a:schemeClr val="tx1"/>
                </a:solid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p>
                <a:endParaRPr lang="ru-RU"/>
              </a:p>
            </xdr:txBody>
          </xdr:sp>
          <xdr:sp macro="" textlink="">
            <xdr:nvSpPr>
              <xdr:cNvPr id="71" name="Прямоугольник 70">
                <a:extLst>
                  <a:ext uri="{FF2B5EF4-FFF2-40B4-BE49-F238E27FC236}">
                    <a16:creationId xmlns:a16="http://schemas.microsoft.com/office/drawing/2014/main" id="{00000000-0008-0000-0200-000047000000}"/>
                  </a:ext>
                </a:extLst>
              </xdr:cNvPr>
              <xdr:cNvSpPr/>
            </xdr:nvSpPr>
            <xdr:spPr>
              <a:xfrm>
                <a:off x="0" y="2660860"/>
                <a:ext cx="1276710" cy="534838"/>
              </a:xfrm>
              <a:prstGeom prst="rect">
                <a:avLst/>
              </a:prstGeom>
              <a:noFill/>
              <a:ln w="28575" cap="flat" cmpd="sng" algn="ctr">
                <a:solidFill>
                  <a:schemeClr val="tx1"/>
                </a:solid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p>
                <a:endParaRPr lang="ru-RU"/>
              </a:p>
            </xdr:txBody>
          </xdr:sp>
          <xdr:sp macro="" textlink="">
            <xdr:nvSpPr>
              <xdr:cNvPr id="72" name="Прямоугольник 71">
                <a:extLst>
                  <a:ext uri="{FF2B5EF4-FFF2-40B4-BE49-F238E27FC236}">
                    <a16:creationId xmlns:a16="http://schemas.microsoft.com/office/drawing/2014/main" id="{00000000-0008-0000-0200-000048000000}"/>
                  </a:ext>
                </a:extLst>
              </xdr:cNvPr>
              <xdr:cNvSpPr/>
            </xdr:nvSpPr>
            <xdr:spPr>
              <a:xfrm>
                <a:off x="2036815" y="2478847"/>
                <a:ext cx="752475" cy="1253964"/>
              </a:xfrm>
              <a:prstGeom prst="rect">
                <a:avLst/>
              </a:prstGeom>
              <a:noFill/>
              <a:ln w="28575" cap="flat" cmpd="sng" algn="ctr">
                <a:solidFill>
                  <a:schemeClr val="tx1"/>
                </a:solidFill>
                <a:prstDash val="solid"/>
                <a:miter lim="800000"/>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p>
                <a:endParaRPr lang="ru-RU"/>
              </a:p>
            </xdr:txBody>
          </xdr:sp>
        </xdr:grpSp>
      </xdr:grpSp>
      <xdr:grpSp>
        <xdr:nvGrpSpPr>
          <xdr:cNvPr id="54" name="Группа 53">
            <a:extLst>
              <a:ext uri="{FF2B5EF4-FFF2-40B4-BE49-F238E27FC236}">
                <a16:creationId xmlns:a16="http://schemas.microsoft.com/office/drawing/2014/main" id="{00000000-0008-0000-0200-000036000000}"/>
              </a:ext>
            </a:extLst>
          </xdr:cNvPr>
          <xdr:cNvGrpSpPr/>
        </xdr:nvGrpSpPr>
        <xdr:grpSpPr>
          <a:xfrm>
            <a:off x="9771529" y="18192368"/>
            <a:ext cx="1005831" cy="1416354"/>
            <a:chOff x="12595411" y="28120779"/>
            <a:chExt cx="1005831" cy="1416354"/>
          </a:xfrm>
        </xdr:grpSpPr>
        <xdr:sp macro="" textlink="">
          <xdr:nvSpPr>
            <xdr:cNvPr id="55" name="Куб 54">
              <a:extLst>
                <a:ext uri="{FF2B5EF4-FFF2-40B4-BE49-F238E27FC236}">
                  <a16:creationId xmlns:a16="http://schemas.microsoft.com/office/drawing/2014/main" id="{00000000-0008-0000-0200-000037000000}"/>
                </a:ext>
              </a:extLst>
            </xdr:cNvPr>
            <xdr:cNvSpPr/>
          </xdr:nvSpPr>
          <xdr:spPr>
            <a:xfrm>
              <a:off x="12833511" y="28120779"/>
              <a:ext cx="767731" cy="1062623"/>
            </a:xfrm>
            <a:prstGeom prst="cube">
              <a:avLst>
                <a:gd name="adj" fmla="val 47796"/>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xnSp macro="">
          <xdr:nvCxnSpPr>
            <xdr:cNvPr id="56" name="Прямая со стрелкой 55">
              <a:extLst>
                <a:ext uri="{FF2B5EF4-FFF2-40B4-BE49-F238E27FC236}">
                  <a16:creationId xmlns:a16="http://schemas.microsoft.com/office/drawing/2014/main" id="{00000000-0008-0000-0200-000038000000}"/>
                </a:ext>
              </a:extLst>
            </xdr:cNvPr>
            <xdr:cNvCxnSpPr/>
          </xdr:nvCxnSpPr>
          <xdr:spPr>
            <a:xfrm flipV="1">
              <a:off x="12763500" y="28619824"/>
              <a:ext cx="0" cy="43408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57" name="TextBox 56">
              <a:extLst>
                <a:ext uri="{FF2B5EF4-FFF2-40B4-BE49-F238E27FC236}">
                  <a16:creationId xmlns:a16="http://schemas.microsoft.com/office/drawing/2014/main" id="{00000000-0008-0000-0200-000039000000}"/>
                </a:ext>
              </a:extLst>
            </xdr:cNvPr>
            <xdr:cNvSpPr txBox="1"/>
          </xdr:nvSpPr>
          <xdr:spPr>
            <a:xfrm>
              <a:off x="12595411" y="29202529"/>
              <a:ext cx="932608" cy="33460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ru-RU" sz="1100">
                  <a:solidFill>
                    <a:srgbClr val="FF0000"/>
                  </a:solidFill>
                </a:rPr>
                <a:t>310 мм</a:t>
              </a:r>
            </a:p>
          </xdr:txBody>
        </xdr:sp>
      </xdr:grpSp>
    </xdr:grpSp>
    <xdr:clientData/>
  </xdr:twoCellAnchor>
  <mc:AlternateContent xmlns:mc="http://schemas.openxmlformats.org/markup-compatibility/2006">
    <mc:Choice xmlns:a14="http://schemas.microsoft.com/office/drawing/2010/main" Requires="a14">
      <xdr:twoCellAnchor>
        <xdr:from>
          <xdr:col>8</xdr:col>
          <xdr:colOff>38100</xdr:colOff>
          <xdr:row>14</xdr:row>
          <xdr:rowOff>114300</xdr:rowOff>
        </xdr:from>
        <xdr:to>
          <xdr:col>8</xdr:col>
          <xdr:colOff>4867275</xdr:colOff>
          <xdr:row>14</xdr:row>
          <xdr:rowOff>1781175</xdr:rowOff>
        </xdr:to>
        <xdr:sp macro="" textlink="">
          <xdr:nvSpPr>
            <xdr:cNvPr id="20486" name="Object 6" hidden="1">
              <a:extLst>
                <a:ext uri="{63B3BB69-23CF-44E3-9099-C40C66FF867C}">
                  <a14:compatExt spid="_x0000_s20486"/>
                </a:ext>
                <a:ext uri="{FF2B5EF4-FFF2-40B4-BE49-F238E27FC236}">
                  <a16:creationId xmlns:a16="http://schemas.microsoft.com/office/drawing/2014/main" id="{00000000-0008-0000-0200-0000065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twoCellAnchor>
    <xdr:from>
      <xdr:col>8</xdr:col>
      <xdr:colOff>44822</xdr:colOff>
      <xdr:row>15</xdr:row>
      <xdr:rowOff>44822</xdr:rowOff>
    </xdr:from>
    <xdr:to>
      <xdr:col>10</xdr:col>
      <xdr:colOff>891570</xdr:colOff>
      <xdr:row>16</xdr:row>
      <xdr:rowOff>5883</xdr:rowOff>
    </xdr:to>
    <xdr:grpSp>
      <xdr:nvGrpSpPr>
        <xdr:cNvPr id="87" name="Группа 86">
          <a:extLst>
            <a:ext uri="{FF2B5EF4-FFF2-40B4-BE49-F238E27FC236}">
              <a16:creationId xmlns:a16="http://schemas.microsoft.com/office/drawing/2014/main" id="{00000000-0008-0000-0200-000057000000}"/>
            </a:ext>
          </a:extLst>
        </xdr:cNvPr>
        <xdr:cNvGrpSpPr/>
      </xdr:nvGrpSpPr>
      <xdr:grpSpPr>
        <a:xfrm>
          <a:off x="7462416" y="17725603"/>
          <a:ext cx="6430779" cy="1318374"/>
          <a:chOff x="4639234" y="21840263"/>
          <a:chExt cx="6677925" cy="1613649"/>
        </a:xfrm>
      </xdr:grpSpPr>
      <xdr:grpSp>
        <xdr:nvGrpSpPr>
          <xdr:cNvPr id="88" name="Группа 87">
            <a:extLst>
              <a:ext uri="{FF2B5EF4-FFF2-40B4-BE49-F238E27FC236}">
                <a16:creationId xmlns:a16="http://schemas.microsoft.com/office/drawing/2014/main" id="{00000000-0008-0000-0200-000058000000}"/>
              </a:ext>
            </a:extLst>
          </xdr:cNvPr>
          <xdr:cNvGrpSpPr/>
        </xdr:nvGrpSpPr>
        <xdr:grpSpPr>
          <a:xfrm>
            <a:off x="4639234" y="21840263"/>
            <a:ext cx="4716867" cy="1613649"/>
            <a:chOff x="11060205" y="21246353"/>
            <a:chExt cx="4481544" cy="1478818"/>
          </a:xfrm>
        </xdr:grpSpPr>
        <xdr:pic>
          <xdr:nvPicPr>
            <xdr:cNvPr id="93" name="Рисунок 92">
              <a:extLst>
                <a:ext uri="{FF2B5EF4-FFF2-40B4-BE49-F238E27FC236}">
                  <a16:creationId xmlns:a16="http://schemas.microsoft.com/office/drawing/2014/main" id="{00000000-0008-0000-0200-00005D000000}"/>
                </a:ext>
              </a:extLst>
            </xdr:cNvPr>
            <xdr:cNvPicPr>
              <a:picLocks noChangeAspect="1"/>
            </xdr:cNvPicPr>
          </xdr:nvPicPr>
          <xdr:blipFill>
            <a:blip xmlns:r="http://schemas.openxmlformats.org/officeDocument/2006/relationships" r:embed="rId4"/>
            <a:stretch>
              <a:fillRect/>
            </a:stretch>
          </xdr:blipFill>
          <xdr:spPr>
            <a:xfrm>
              <a:off x="11060205" y="21268764"/>
              <a:ext cx="2229161" cy="1456407"/>
            </a:xfrm>
            <a:prstGeom prst="rect">
              <a:avLst/>
            </a:prstGeom>
          </xdr:spPr>
        </xdr:pic>
        <xdr:pic>
          <xdr:nvPicPr>
            <xdr:cNvPr id="94" name="Рисунок 93">
              <a:extLst>
                <a:ext uri="{FF2B5EF4-FFF2-40B4-BE49-F238E27FC236}">
                  <a16:creationId xmlns:a16="http://schemas.microsoft.com/office/drawing/2014/main" id="{00000000-0008-0000-0200-00005E000000}"/>
                </a:ext>
              </a:extLst>
            </xdr:cNvPr>
            <xdr:cNvPicPr>
              <a:picLocks noChangeAspect="1"/>
            </xdr:cNvPicPr>
          </xdr:nvPicPr>
          <xdr:blipFill>
            <a:blip xmlns:r="http://schemas.openxmlformats.org/officeDocument/2006/relationships" r:embed="rId4"/>
            <a:stretch>
              <a:fillRect/>
            </a:stretch>
          </xdr:blipFill>
          <xdr:spPr>
            <a:xfrm rot="10800000">
              <a:off x="13312588" y="21246353"/>
              <a:ext cx="2229161" cy="1456407"/>
            </a:xfrm>
            <a:prstGeom prst="rect">
              <a:avLst/>
            </a:prstGeom>
          </xdr:spPr>
        </xdr:pic>
      </xdr:grpSp>
      <xdr:grpSp>
        <xdr:nvGrpSpPr>
          <xdr:cNvPr id="89" name="Группа 88">
            <a:extLst>
              <a:ext uri="{FF2B5EF4-FFF2-40B4-BE49-F238E27FC236}">
                <a16:creationId xmlns:a16="http://schemas.microsoft.com/office/drawing/2014/main" id="{00000000-0008-0000-0200-000059000000}"/>
              </a:ext>
            </a:extLst>
          </xdr:cNvPr>
          <xdr:cNvGrpSpPr/>
        </xdr:nvGrpSpPr>
        <xdr:grpSpPr>
          <a:xfrm>
            <a:off x="9592236" y="21901985"/>
            <a:ext cx="1724923" cy="1226957"/>
            <a:chOff x="13951322" y="743230"/>
            <a:chExt cx="1986743" cy="1520358"/>
          </a:xfrm>
        </xdr:grpSpPr>
        <xdr:sp macro="" textlink="">
          <xdr:nvSpPr>
            <xdr:cNvPr id="90" name="Куб 89">
              <a:extLst>
                <a:ext uri="{FF2B5EF4-FFF2-40B4-BE49-F238E27FC236}">
                  <a16:creationId xmlns:a16="http://schemas.microsoft.com/office/drawing/2014/main" id="{00000000-0008-0000-0200-00005A000000}"/>
                </a:ext>
              </a:extLst>
            </xdr:cNvPr>
            <xdr:cNvSpPr/>
          </xdr:nvSpPr>
          <xdr:spPr>
            <a:xfrm>
              <a:off x="13951322" y="743230"/>
              <a:ext cx="845068" cy="1520358"/>
            </a:xfrm>
            <a:prstGeom prst="cube">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91" name="TextBox 90">
              <a:extLst>
                <a:ext uri="{FF2B5EF4-FFF2-40B4-BE49-F238E27FC236}">
                  <a16:creationId xmlns:a16="http://schemas.microsoft.com/office/drawing/2014/main" id="{00000000-0008-0000-0200-00005B000000}"/>
                </a:ext>
              </a:extLst>
            </xdr:cNvPr>
            <xdr:cNvSpPr txBox="1"/>
          </xdr:nvSpPr>
          <xdr:spPr>
            <a:xfrm>
              <a:off x="14863899" y="1429358"/>
              <a:ext cx="1074166" cy="41461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ru-RU" sz="1100">
                  <a:solidFill>
                    <a:srgbClr val="FF0000"/>
                  </a:solidFill>
                </a:rPr>
                <a:t>320 мм</a:t>
              </a:r>
            </a:p>
          </xdr:txBody>
        </xdr:sp>
        <xdr:cxnSp macro="">
          <xdr:nvCxnSpPr>
            <xdr:cNvPr id="92" name="Прямая со стрелкой 91">
              <a:extLst>
                <a:ext uri="{FF2B5EF4-FFF2-40B4-BE49-F238E27FC236}">
                  <a16:creationId xmlns:a16="http://schemas.microsoft.com/office/drawing/2014/main" id="{00000000-0008-0000-0200-00005C000000}"/>
                </a:ext>
              </a:extLst>
            </xdr:cNvPr>
            <xdr:cNvCxnSpPr/>
          </xdr:nvCxnSpPr>
          <xdr:spPr>
            <a:xfrm flipV="1">
              <a:off x="14410765" y="1389529"/>
              <a:ext cx="0" cy="53788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grpSp>
    </xdr:grpSp>
    <xdr:clientData/>
  </xdr:twoCellAnchor>
  <mc:AlternateContent xmlns:mc="http://schemas.openxmlformats.org/markup-compatibility/2006">
    <mc:Choice xmlns:a14="http://schemas.microsoft.com/office/drawing/2010/main" Requires="a14">
      <xdr:twoCellAnchor>
        <xdr:from>
          <xdr:col>8</xdr:col>
          <xdr:colOff>200025</xdr:colOff>
          <xdr:row>16</xdr:row>
          <xdr:rowOff>38100</xdr:rowOff>
        </xdr:from>
        <xdr:to>
          <xdr:col>8</xdr:col>
          <xdr:colOff>4267200</xdr:colOff>
          <xdr:row>16</xdr:row>
          <xdr:rowOff>1323975</xdr:rowOff>
        </xdr:to>
        <xdr:sp macro="" textlink="">
          <xdr:nvSpPr>
            <xdr:cNvPr id="20487" name="Object 7" hidden="1">
              <a:extLst>
                <a:ext uri="{63B3BB69-23CF-44E3-9099-C40C66FF867C}">
                  <a14:compatExt spid="_x0000_s20487"/>
                </a:ext>
                <a:ext uri="{FF2B5EF4-FFF2-40B4-BE49-F238E27FC236}">
                  <a16:creationId xmlns:a16="http://schemas.microsoft.com/office/drawing/2014/main" id="{00000000-0008-0000-0200-0000075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twoCellAnchor>
    <xdr:from>
      <xdr:col>8</xdr:col>
      <xdr:colOff>240924</xdr:colOff>
      <xdr:row>4</xdr:row>
      <xdr:rowOff>68358</xdr:rowOff>
    </xdr:from>
    <xdr:to>
      <xdr:col>10</xdr:col>
      <xdr:colOff>784410</xdr:colOff>
      <xdr:row>5</xdr:row>
      <xdr:rowOff>212913</xdr:rowOff>
    </xdr:to>
    <xdr:grpSp>
      <xdr:nvGrpSpPr>
        <xdr:cNvPr id="136" name="Группа 135">
          <a:extLst>
            <a:ext uri="{FF2B5EF4-FFF2-40B4-BE49-F238E27FC236}">
              <a16:creationId xmlns:a16="http://schemas.microsoft.com/office/drawing/2014/main" id="{00000000-0008-0000-0200-000088000000}"/>
            </a:ext>
          </a:extLst>
        </xdr:cNvPr>
        <xdr:cNvGrpSpPr/>
      </xdr:nvGrpSpPr>
      <xdr:grpSpPr>
        <a:xfrm>
          <a:off x="7658518" y="1235171"/>
          <a:ext cx="6127517" cy="1501867"/>
          <a:chOff x="5978347" y="1099300"/>
          <a:chExt cx="6370535" cy="1522878"/>
        </a:xfrm>
      </xdr:grpSpPr>
      <mc:AlternateContent xmlns:mc="http://schemas.openxmlformats.org/markup-compatibility/2006">
        <mc:Choice xmlns:a14="http://schemas.microsoft.com/office/drawing/2010/main" Requires="a14">
          <xdr:sp macro="" textlink="">
            <xdr:nvSpPr>
              <xdr:cNvPr id="20490" name="Object 10" hidden="1">
                <a:extLst>
                  <a:ext uri="{63B3BB69-23CF-44E3-9099-C40C66FF867C}">
                    <a14:compatExt spid="_x0000_s20490"/>
                  </a:ext>
                  <a:ext uri="{FF2B5EF4-FFF2-40B4-BE49-F238E27FC236}">
                    <a16:creationId xmlns:a16="http://schemas.microsoft.com/office/drawing/2014/main" id="{00000000-0008-0000-0200-00000A500000}"/>
                  </a:ext>
                </a:extLst>
              </xdr:cNvPr>
              <xdr:cNvSpPr/>
            </xdr:nvSpPr>
            <xdr:spPr bwMode="auto">
              <a:xfrm>
                <a:off x="5978347" y="1099300"/>
                <a:ext cx="5503219" cy="1522878"/>
              </a:xfrm>
              <a:prstGeom prst="rect">
                <a:avLst/>
              </a:prstGeom>
              <a:noFill/>
              <a:extLst>
                <a:ext uri="{909E8E84-426E-40DD-AFC4-6F175D3DCCD1}">
                  <a14:hiddenFill>
                    <a:solidFill>
                      <a:srgbClr val="FFFFFF"/>
                    </a:solidFill>
                  </a14:hiddenFill>
                </a:ext>
              </a:extLst>
            </xdr:spPr>
          </xdr:sp>
        </mc:Choice>
        <mc:Fallback/>
      </mc:AlternateContent>
      <xdr:grpSp>
        <xdr:nvGrpSpPr>
          <xdr:cNvPr id="138" name="Группа 137">
            <a:extLst>
              <a:ext uri="{FF2B5EF4-FFF2-40B4-BE49-F238E27FC236}">
                <a16:creationId xmlns:a16="http://schemas.microsoft.com/office/drawing/2014/main" id="{00000000-0008-0000-0200-00008A000000}"/>
              </a:ext>
            </a:extLst>
          </xdr:cNvPr>
          <xdr:cNvGrpSpPr/>
        </xdr:nvGrpSpPr>
        <xdr:grpSpPr>
          <a:xfrm>
            <a:off x="10735236" y="1199030"/>
            <a:ext cx="1613646" cy="1030942"/>
            <a:chOff x="13951323" y="986118"/>
            <a:chExt cx="1858576" cy="1277470"/>
          </a:xfrm>
        </xdr:grpSpPr>
        <xdr:sp macro="" textlink="">
          <xdr:nvSpPr>
            <xdr:cNvPr id="139" name="Куб 138">
              <a:extLst>
                <a:ext uri="{FF2B5EF4-FFF2-40B4-BE49-F238E27FC236}">
                  <a16:creationId xmlns:a16="http://schemas.microsoft.com/office/drawing/2014/main" id="{00000000-0008-0000-0200-00008B000000}"/>
                </a:ext>
              </a:extLst>
            </xdr:cNvPr>
            <xdr:cNvSpPr/>
          </xdr:nvSpPr>
          <xdr:spPr>
            <a:xfrm>
              <a:off x="13951323" y="986118"/>
              <a:ext cx="762000" cy="1277470"/>
            </a:xfrm>
            <a:prstGeom prst="cube">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40" name="TextBox 139">
              <a:extLst>
                <a:ext uri="{FF2B5EF4-FFF2-40B4-BE49-F238E27FC236}">
                  <a16:creationId xmlns:a16="http://schemas.microsoft.com/office/drawing/2014/main" id="{00000000-0008-0000-0200-00008C000000}"/>
                </a:ext>
              </a:extLst>
            </xdr:cNvPr>
            <xdr:cNvSpPr txBox="1"/>
          </xdr:nvSpPr>
          <xdr:spPr>
            <a:xfrm>
              <a:off x="14735733" y="1501588"/>
              <a:ext cx="1074166" cy="41461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ru-RU" sz="1100">
                  <a:solidFill>
                    <a:srgbClr val="FF0000"/>
                  </a:solidFill>
                </a:rPr>
                <a:t>314 мм</a:t>
              </a:r>
            </a:p>
          </xdr:txBody>
        </xdr:sp>
        <xdr:cxnSp macro="">
          <xdr:nvCxnSpPr>
            <xdr:cNvPr id="141" name="Прямая со стрелкой 140">
              <a:extLst>
                <a:ext uri="{FF2B5EF4-FFF2-40B4-BE49-F238E27FC236}">
                  <a16:creationId xmlns:a16="http://schemas.microsoft.com/office/drawing/2014/main" id="{00000000-0008-0000-0200-00008D000000}"/>
                </a:ext>
              </a:extLst>
            </xdr:cNvPr>
            <xdr:cNvCxnSpPr/>
          </xdr:nvCxnSpPr>
          <xdr:spPr>
            <a:xfrm flipV="1">
              <a:off x="14410765" y="1389529"/>
              <a:ext cx="0" cy="53788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grpSp>
    </xdr:grpSp>
    <xdr:clientData/>
  </xdr:twoCellAnchor>
  <mc:AlternateContent xmlns:mc="http://schemas.openxmlformats.org/markup-compatibility/2006">
    <mc:Choice xmlns:a14="http://schemas.microsoft.com/office/drawing/2010/main" Requires="a14">
      <xdr:twoCellAnchor>
        <xdr:from>
          <xdr:col>8</xdr:col>
          <xdr:colOff>447675</xdr:colOff>
          <xdr:row>7</xdr:row>
          <xdr:rowOff>76200</xdr:rowOff>
        </xdr:from>
        <xdr:to>
          <xdr:col>8</xdr:col>
          <xdr:colOff>4495800</xdr:colOff>
          <xdr:row>7</xdr:row>
          <xdr:rowOff>1238250</xdr:rowOff>
        </xdr:to>
        <xdr:sp macro="" textlink="">
          <xdr:nvSpPr>
            <xdr:cNvPr id="20491" name="Object 11" hidden="1">
              <a:extLst>
                <a:ext uri="{63B3BB69-23CF-44E3-9099-C40C66FF867C}">
                  <a14:compatExt spid="_x0000_s20491"/>
                </a:ext>
                <a:ext uri="{FF2B5EF4-FFF2-40B4-BE49-F238E27FC236}">
                  <a16:creationId xmlns:a16="http://schemas.microsoft.com/office/drawing/2014/main" id="{00000000-0008-0000-0200-00000B5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twoCellAnchor>
    <xdr:from>
      <xdr:col>9</xdr:col>
      <xdr:colOff>123788</xdr:colOff>
      <xdr:row>7</xdr:row>
      <xdr:rowOff>212912</xdr:rowOff>
    </xdr:from>
    <xdr:to>
      <xdr:col>10</xdr:col>
      <xdr:colOff>795616</xdr:colOff>
      <xdr:row>7</xdr:row>
      <xdr:rowOff>1243854</xdr:rowOff>
    </xdr:to>
    <xdr:grpSp>
      <xdr:nvGrpSpPr>
        <xdr:cNvPr id="144" name="Группа 143">
          <a:extLst>
            <a:ext uri="{FF2B5EF4-FFF2-40B4-BE49-F238E27FC236}">
              <a16:creationId xmlns:a16="http://schemas.microsoft.com/office/drawing/2014/main" id="{00000000-0008-0000-0200-000090000000}"/>
            </a:ext>
          </a:extLst>
        </xdr:cNvPr>
        <xdr:cNvGrpSpPr/>
      </xdr:nvGrpSpPr>
      <xdr:grpSpPr>
        <a:xfrm>
          <a:off x="12184819" y="5106381"/>
          <a:ext cx="1612422" cy="1030942"/>
          <a:chOff x="13951323" y="986118"/>
          <a:chExt cx="1858576" cy="1277470"/>
        </a:xfrm>
      </xdr:grpSpPr>
      <xdr:sp macro="" textlink="">
        <xdr:nvSpPr>
          <xdr:cNvPr id="145" name="Куб 144">
            <a:extLst>
              <a:ext uri="{FF2B5EF4-FFF2-40B4-BE49-F238E27FC236}">
                <a16:creationId xmlns:a16="http://schemas.microsoft.com/office/drawing/2014/main" id="{00000000-0008-0000-0200-000091000000}"/>
              </a:ext>
            </a:extLst>
          </xdr:cNvPr>
          <xdr:cNvSpPr/>
        </xdr:nvSpPr>
        <xdr:spPr>
          <a:xfrm>
            <a:off x="13951323" y="986118"/>
            <a:ext cx="762000" cy="1277470"/>
          </a:xfrm>
          <a:prstGeom prst="cube">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46" name="TextBox 145">
            <a:extLst>
              <a:ext uri="{FF2B5EF4-FFF2-40B4-BE49-F238E27FC236}">
                <a16:creationId xmlns:a16="http://schemas.microsoft.com/office/drawing/2014/main" id="{00000000-0008-0000-0200-000092000000}"/>
              </a:ext>
            </a:extLst>
          </xdr:cNvPr>
          <xdr:cNvSpPr txBox="1"/>
        </xdr:nvSpPr>
        <xdr:spPr>
          <a:xfrm>
            <a:off x="14735733" y="1501588"/>
            <a:ext cx="1074166" cy="41461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ru-RU" sz="1100">
                <a:solidFill>
                  <a:srgbClr val="FF0000"/>
                </a:solidFill>
              </a:rPr>
              <a:t>324 мм</a:t>
            </a:r>
          </a:p>
        </xdr:txBody>
      </xdr:sp>
      <xdr:cxnSp macro="">
        <xdr:nvCxnSpPr>
          <xdr:cNvPr id="147" name="Прямая со стрелкой 146">
            <a:extLst>
              <a:ext uri="{FF2B5EF4-FFF2-40B4-BE49-F238E27FC236}">
                <a16:creationId xmlns:a16="http://schemas.microsoft.com/office/drawing/2014/main" id="{00000000-0008-0000-0200-000093000000}"/>
              </a:ext>
            </a:extLst>
          </xdr:cNvPr>
          <xdr:cNvCxnSpPr/>
        </xdr:nvCxnSpPr>
        <xdr:spPr>
          <a:xfrm flipV="1">
            <a:off x="14337390" y="1428871"/>
            <a:ext cx="0" cy="53788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xdr:col>
      <xdr:colOff>1647265</xdr:colOff>
      <xdr:row>28</xdr:row>
      <xdr:rowOff>1</xdr:rowOff>
    </xdr:from>
    <xdr:to>
      <xdr:col>4</xdr:col>
      <xdr:colOff>739588</xdr:colOff>
      <xdr:row>37</xdr:row>
      <xdr:rowOff>187914</xdr:rowOff>
    </xdr:to>
    <xdr:grpSp>
      <xdr:nvGrpSpPr>
        <xdr:cNvPr id="148" name="Группа 147">
          <a:extLst>
            <a:ext uri="{FF2B5EF4-FFF2-40B4-BE49-F238E27FC236}">
              <a16:creationId xmlns:a16="http://schemas.microsoft.com/office/drawing/2014/main" id="{00000000-0008-0000-0200-000094000000}"/>
            </a:ext>
          </a:extLst>
        </xdr:cNvPr>
        <xdr:cNvGrpSpPr/>
      </xdr:nvGrpSpPr>
      <xdr:grpSpPr>
        <a:xfrm>
          <a:off x="1933015" y="22490907"/>
          <a:ext cx="2628479" cy="1902413"/>
          <a:chOff x="10887075" y="1219200"/>
          <a:chExt cx="5758224" cy="3376784"/>
        </a:xfrm>
      </xdr:grpSpPr>
      <xdr:pic>
        <xdr:nvPicPr>
          <xdr:cNvPr id="149" name="Рисунок 148" descr="https://www.pngall.com/wp-content/uploads/8/Cardboard-Box-PNG-Download-Image.png">
            <a:extLst>
              <a:ext uri="{FF2B5EF4-FFF2-40B4-BE49-F238E27FC236}">
                <a16:creationId xmlns:a16="http://schemas.microsoft.com/office/drawing/2014/main" id="{00000000-0008-0000-0200-000095000000}"/>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0887075" y="1914525"/>
            <a:ext cx="5655857" cy="2524126"/>
          </a:xfrm>
          <a:prstGeom prst="rect">
            <a:avLst/>
          </a:prstGeom>
          <a:noFill/>
          <a:extLst>
            <a:ext uri="{909E8E84-426E-40DD-AFC4-6F175D3DCCD1}">
              <a14:hiddenFill xmlns:a14="http://schemas.microsoft.com/office/drawing/2010/main">
                <a:solidFill>
                  <a:srgbClr val="FFFFFF"/>
                </a:solidFill>
              </a14:hiddenFill>
            </a:ext>
          </a:extLst>
        </xdr:spPr>
      </xdr:pic>
      <xdr:cxnSp macro="">
        <xdr:nvCxnSpPr>
          <xdr:cNvPr id="150" name="Прямая со стрелкой 149">
            <a:extLst>
              <a:ext uri="{FF2B5EF4-FFF2-40B4-BE49-F238E27FC236}">
                <a16:creationId xmlns:a16="http://schemas.microsoft.com/office/drawing/2014/main" id="{00000000-0008-0000-0200-000096000000}"/>
              </a:ext>
            </a:extLst>
          </xdr:cNvPr>
          <xdr:cNvCxnSpPr/>
        </xdr:nvCxnSpPr>
        <xdr:spPr>
          <a:xfrm flipV="1">
            <a:off x="14135100" y="3848100"/>
            <a:ext cx="1162050" cy="552450"/>
          </a:xfrm>
          <a:prstGeom prst="straightConnector1">
            <a:avLst/>
          </a:prstGeom>
          <a:ln>
            <a:solidFill>
              <a:sysClr val="windowText" lastClr="000000"/>
            </a:solidFill>
            <a:headEnd type="triangle"/>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151" name="TextBox 150">
            <a:extLst>
              <a:ext uri="{FF2B5EF4-FFF2-40B4-BE49-F238E27FC236}">
                <a16:creationId xmlns:a16="http://schemas.microsoft.com/office/drawing/2014/main" id="{00000000-0008-0000-0200-000097000000}"/>
              </a:ext>
            </a:extLst>
          </xdr:cNvPr>
          <xdr:cNvSpPr txBox="1"/>
        </xdr:nvSpPr>
        <xdr:spPr>
          <a:xfrm rot="19723085">
            <a:off x="14229615" y="4163516"/>
            <a:ext cx="967125" cy="4324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ru-RU" sz="1100"/>
              <a:t>470</a:t>
            </a:r>
          </a:p>
        </xdr:txBody>
      </xdr:sp>
      <xdr:cxnSp macro="">
        <xdr:nvCxnSpPr>
          <xdr:cNvPr id="152" name="Прямая со стрелкой 151">
            <a:extLst>
              <a:ext uri="{FF2B5EF4-FFF2-40B4-BE49-F238E27FC236}">
                <a16:creationId xmlns:a16="http://schemas.microsoft.com/office/drawing/2014/main" id="{00000000-0008-0000-0200-000098000000}"/>
              </a:ext>
            </a:extLst>
          </xdr:cNvPr>
          <xdr:cNvCxnSpPr/>
        </xdr:nvCxnSpPr>
        <xdr:spPr>
          <a:xfrm flipH="1" flipV="1">
            <a:off x="11868150" y="3971925"/>
            <a:ext cx="1000125" cy="504826"/>
          </a:xfrm>
          <a:prstGeom prst="straightConnector1">
            <a:avLst/>
          </a:prstGeom>
          <a:ln>
            <a:solidFill>
              <a:sysClr val="windowText" lastClr="000000"/>
            </a:solidFill>
            <a:headEnd type="triangle"/>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153" name="TextBox 152">
            <a:extLst>
              <a:ext uri="{FF2B5EF4-FFF2-40B4-BE49-F238E27FC236}">
                <a16:creationId xmlns:a16="http://schemas.microsoft.com/office/drawing/2014/main" id="{00000000-0008-0000-0200-000099000000}"/>
              </a:ext>
            </a:extLst>
          </xdr:cNvPr>
          <xdr:cNvSpPr txBox="1"/>
        </xdr:nvSpPr>
        <xdr:spPr>
          <a:xfrm rot="1563194">
            <a:off x="11241468" y="4123477"/>
            <a:ext cx="1279076" cy="3973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ru-RU" sz="1100"/>
              <a:t>222</a:t>
            </a:r>
          </a:p>
        </xdr:txBody>
      </xdr:sp>
      <xdr:cxnSp macro="">
        <xdr:nvCxnSpPr>
          <xdr:cNvPr id="154" name="Прямая со стрелкой 153">
            <a:extLst>
              <a:ext uri="{FF2B5EF4-FFF2-40B4-BE49-F238E27FC236}">
                <a16:creationId xmlns:a16="http://schemas.microsoft.com/office/drawing/2014/main" id="{00000000-0008-0000-0200-00009A000000}"/>
              </a:ext>
            </a:extLst>
          </xdr:cNvPr>
          <xdr:cNvCxnSpPr/>
        </xdr:nvCxnSpPr>
        <xdr:spPr>
          <a:xfrm flipV="1">
            <a:off x="15859125" y="2857501"/>
            <a:ext cx="0" cy="819149"/>
          </a:xfrm>
          <a:prstGeom prst="straightConnector1">
            <a:avLst/>
          </a:prstGeom>
          <a:ln>
            <a:solidFill>
              <a:sysClr val="windowText" lastClr="000000"/>
            </a:solidFill>
            <a:headEnd type="triangle"/>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155" name="TextBox 154">
            <a:extLst>
              <a:ext uri="{FF2B5EF4-FFF2-40B4-BE49-F238E27FC236}">
                <a16:creationId xmlns:a16="http://schemas.microsoft.com/office/drawing/2014/main" id="{00000000-0008-0000-0200-00009B000000}"/>
              </a:ext>
            </a:extLst>
          </xdr:cNvPr>
          <xdr:cNvSpPr txBox="1"/>
        </xdr:nvSpPr>
        <xdr:spPr>
          <a:xfrm rot="16200000">
            <a:off x="15722314" y="3060984"/>
            <a:ext cx="1055034" cy="7909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ru-RU" sz="1100"/>
              <a:t>120</a:t>
            </a:r>
          </a:p>
        </xdr:txBody>
      </xdr:sp>
      <xdr:sp macro="" textlink="">
        <xdr:nvSpPr>
          <xdr:cNvPr id="156" name="Стрелка вниз 155">
            <a:extLst>
              <a:ext uri="{FF2B5EF4-FFF2-40B4-BE49-F238E27FC236}">
                <a16:creationId xmlns:a16="http://schemas.microsoft.com/office/drawing/2014/main" id="{00000000-0008-0000-0200-00009C000000}"/>
              </a:ext>
            </a:extLst>
          </xdr:cNvPr>
          <xdr:cNvSpPr/>
        </xdr:nvSpPr>
        <xdr:spPr>
          <a:xfrm>
            <a:off x="13849350" y="1219200"/>
            <a:ext cx="552450" cy="476250"/>
          </a:xfrm>
          <a:prstGeom prst="downArrow">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57" name="Цилиндр 156">
            <a:extLst>
              <a:ext uri="{FF2B5EF4-FFF2-40B4-BE49-F238E27FC236}">
                <a16:creationId xmlns:a16="http://schemas.microsoft.com/office/drawing/2014/main" id="{00000000-0008-0000-0200-00009D000000}"/>
              </a:ext>
            </a:extLst>
          </xdr:cNvPr>
          <xdr:cNvSpPr/>
        </xdr:nvSpPr>
        <xdr:spPr>
          <a:xfrm rot="15170862">
            <a:off x="14067891" y="2128040"/>
            <a:ext cx="263975" cy="1952997"/>
          </a:xfrm>
          <a:prstGeom prst="can">
            <a:avLst/>
          </a:prstGeom>
          <a:solidFill>
            <a:schemeClr val="bg1">
              <a:lumMod val="65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8</xdr:col>
      <xdr:colOff>559593</xdr:colOff>
      <xdr:row>31</xdr:row>
      <xdr:rowOff>0</xdr:rowOff>
    </xdr:from>
    <xdr:to>
      <xdr:col>8</xdr:col>
      <xdr:colOff>3518644</xdr:colOff>
      <xdr:row>41</xdr:row>
      <xdr:rowOff>24302</xdr:rowOff>
    </xdr:to>
    <xdr:grpSp>
      <xdr:nvGrpSpPr>
        <xdr:cNvPr id="158" name="Группа 157">
          <a:extLst>
            <a:ext uri="{FF2B5EF4-FFF2-40B4-BE49-F238E27FC236}">
              <a16:creationId xmlns:a16="http://schemas.microsoft.com/office/drawing/2014/main" id="{00000000-0008-0000-0200-00009E000000}"/>
            </a:ext>
          </a:extLst>
        </xdr:cNvPr>
        <xdr:cNvGrpSpPr/>
      </xdr:nvGrpSpPr>
      <xdr:grpSpPr>
        <a:xfrm>
          <a:off x="7977187" y="23062406"/>
          <a:ext cx="2959051" cy="1929302"/>
          <a:chOff x="12294530" y="6096000"/>
          <a:chExt cx="4126570" cy="4899938"/>
        </a:xfrm>
      </xdr:grpSpPr>
      <xdr:pic>
        <xdr:nvPicPr>
          <xdr:cNvPr id="159" name="Рисунок 158" descr="https://www.pngall.com/wp-content/uploads/8/Cardboard-Box-PNG-Download-Image.png">
            <a:extLst>
              <a:ext uri="{FF2B5EF4-FFF2-40B4-BE49-F238E27FC236}">
                <a16:creationId xmlns:a16="http://schemas.microsoft.com/office/drawing/2014/main" id="{00000000-0008-0000-0200-00009F00000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12725400" y="6096000"/>
            <a:ext cx="3695700" cy="4448175"/>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160" name="Цилиндр 159">
            <a:extLst>
              <a:ext uri="{FF2B5EF4-FFF2-40B4-BE49-F238E27FC236}">
                <a16:creationId xmlns:a16="http://schemas.microsoft.com/office/drawing/2014/main" id="{00000000-0008-0000-0200-0000A0000000}"/>
              </a:ext>
            </a:extLst>
          </xdr:cNvPr>
          <xdr:cNvSpPr/>
        </xdr:nvSpPr>
        <xdr:spPr>
          <a:xfrm rot="10800000">
            <a:off x="14608136" y="6470689"/>
            <a:ext cx="263975" cy="1952997"/>
          </a:xfrm>
          <a:prstGeom prst="can">
            <a:avLst/>
          </a:prstGeom>
          <a:solidFill>
            <a:schemeClr val="bg1">
              <a:lumMod val="65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xnSp macro="">
        <xdr:nvCxnSpPr>
          <xdr:cNvPr id="161" name="Прямая со стрелкой 160">
            <a:extLst>
              <a:ext uri="{FF2B5EF4-FFF2-40B4-BE49-F238E27FC236}">
                <a16:creationId xmlns:a16="http://schemas.microsoft.com/office/drawing/2014/main" id="{00000000-0008-0000-0200-0000A1000000}"/>
              </a:ext>
            </a:extLst>
          </xdr:cNvPr>
          <xdr:cNvCxnSpPr/>
        </xdr:nvCxnSpPr>
        <xdr:spPr>
          <a:xfrm flipV="1">
            <a:off x="14992350" y="9391650"/>
            <a:ext cx="838200" cy="914400"/>
          </a:xfrm>
          <a:prstGeom prst="straightConnector1">
            <a:avLst/>
          </a:prstGeom>
          <a:ln>
            <a:solidFill>
              <a:sysClr val="windowText" lastClr="000000"/>
            </a:solidFill>
            <a:headEnd type="triangle"/>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62" name="Прямая со стрелкой 161">
            <a:extLst>
              <a:ext uri="{FF2B5EF4-FFF2-40B4-BE49-F238E27FC236}">
                <a16:creationId xmlns:a16="http://schemas.microsoft.com/office/drawing/2014/main" id="{00000000-0008-0000-0200-0000A2000000}"/>
              </a:ext>
            </a:extLst>
          </xdr:cNvPr>
          <xdr:cNvCxnSpPr/>
        </xdr:nvCxnSpPr>
        <xdr:spPr>
          <a:xfrm flipH="1" flipV="1">
            <a:off x="13401675" y="9525000"/>
            <a:ext cx="666750" cy="800100"/>
          </a:xfrm>
          <a:prstGeom prst="straightConnector1">
            <a:avLst/>
          </a:prstGeom>
          <a:ln>
            <a:solidFill>
              <a:sysClr val="windowText" lastClr="000000"/>
            </a:solidFill>
            <a:headEnd type="triangle"/>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63" name="Прямая со стрелкой 162">
            <a:extLst>
              <a:ext uri="{FF2B5EF4-FFF2-40B4-BE49-F238E27FC236}">
                <a16:creationId xmlns:a16="http://schemas.microsoft.com/office/drawing/2014/main" id="{00000000-0008-0000-0200-0000A3000000}"/>
              </a:ext>
            </a:extLst>
          </xdr:cNvPr>
          <xdr:cNvCxnSpPr/>
        </xdr:nvCxnSpPr>
        <xdr:spPr>
          <a:xfrm flipV="1">
            <a:off x="13192125" y="8296275"/>
            <a:ext cx="0" cy="1038225"/>
          </a:xfrm>
          <a:prstGeom prst="straightConnector1">
            <a:avLst/>
          </a:prstGeom>
          <a:ln>
            <a:solidFill>
              <a:sysClr val="windowText" lastClr="000000"/>
            </a:solidFill>
            <a:headEnd type="triangle"/>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164" name="TextBox 163">
            <a:extLst>
              <a:ext uri="{FF2B5EF4-FFF2-40B4-BE49-F238E27FC236}">
                <a16:creationId xmlns:a16="http://schemas.microsoft.com/office/drawing/2014/main" id="{00000000-0008-0000-0200-0000A4000000}"/>
              </a:ext>
            </a:extLst>
          </xdr:cNvPr>
          <xdr:cNvSpPr txBox="1"/>
        </xdr:nvSpPr>
        <xdr:spPr>
          <a:xfrm>
            <a:off x="12294530" y="8315888"/>
            <a:ext cx="725031" cy="9008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ru-RU" sz="1100"/>
              <a:t>310</a:t>
            </a:r>
          </a:p>
        </xdr:txBody>
      </xdr:sp>
      <xdr:sp macro="" textlink="">
        <xdr:nvSpPr>
          <xdr:cNvPr id="165" name="TextBox 164">
            <a:extLst>
              <a:ext uri="{FF2B5EF4-FFF2-40B4-BE49-F238E27FC236}">
                <a16:creationId xmlns:a16="http://schemas.microsoft.com/office/drawing/2014/main" id="{00000000-0008-0000-0200-0000A5000000}"/>
              </a:ext>
            </a:extLst>
          </xdr:cNvPr>
          <xdr:cNvSpPr txBox="1"/>
        </xdr:nvSpPr>
        <xdr:spPr>
          <a:xfrm rot="3164017">
            <a:off x="13045147" y="10074533"/>
            <a:ext cx="1310420" cy="5323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ru-RU" sz="1100"/>
              <a:t>160</a:t>
            </a:r>
          </a:p>
        </xdr:txBody>
      </xdr:sp>
      <xdr:sp macro="" textlink="">
        <xdr:nvSpPr>
          <xdr:cNvPr id="166" name="TextBox 165">
            <a:extLst>
              <a:ext uri="{FF2B5EF4-FFF2-40B4-BE49-F238E27FC236}">
                <a16:creationId xmlns:a16="http://schemas.microsoft.com/office/drawing/2014/main" id="{00000000-0008-0000-0200-0000A6000000}"/>
              </a:ext>
            </a:extLst>
          </xdr:cNvPr>
          <xdr:cNvSpPr txBox="1"/>
        </xdr:nvSpPr>
        <xdr:spPr>
          <a:xfrm rot="18597976">
            <a:off x="15068521" y="9721722"/>
            <a:ext cx="1383722" cy="6238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ru-RU" sz="1100"/>
              <a:t>228</a:t>
            </a:r>
          </a:p>
        </xdr:txBody>
      </xdr:sp>
    </xdr:grpSp>
    <xdr:clientData/>
  </xdr:twoCellAnchor>
  <xdr:twoCellAnchor>
    <xdr:from>
      <xdr:col>9</xdr:col>
      <xdr:colOff>451616</xdr:colOff>
      <xdr:row>12</xdr:row>
      <xdr:rowOff>538792</xdr:rowOff>
    </xdr:from>
    <xdr:to>
      <xdr:col>9</xdr:col>
      <xdr:colOff>451616</xdr:colOff>
      <xdr:row>12</xdr:row>
      <xdr:rowOff>1238250</xdr:rowOff>
    </xdr:to>
    <xdr:cxnSp macro="">
      <xdr:nvCxnSpPr>
        <xdr:cNvPr id="40" name="Прямая соединительная линия 39">
          <a:extLst>
            <a:ext uri="{FF2B5EF4-FFF2-40B4-BE49-F238E27FC236}">
              <a16:creationId xmlns:a16="http://schemas.microsoft.com/office/drawing/2014/main" id="{00000000-0008-0000-0200-000028000000}"/>
            </a:ext>
          </a:extLst>
        </xdr:cNvPr>
        <xdr:cNvCxnSpPr>
          <a:stCxn id="49" idx="1"/>
          <a:endCxn id="49" idx="3"/>
        </xdr:cNvCxnSpPr>
      </xdr:nvCxnSpPr>
      <xdr:spPr>
        <a:xfrm>
          <a:off x="11849866" y="14905667"/>
          <a:ext cx="0" cy="69945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720003</xdr:colOff>
      <xdr:row>13</xdr:row>
      <xdr:rowOff>401237</xdr:rowOff>
    </xdr:from>
    <xdr:to>
      <xdr:col>10</xdr:col>
      <xdr:colOff>111125</xdr:colOff>
      <xdr:row>13</xdr:row>
      <xdr:rowOff>728983</xdr:rowOff>
    </xdr:to>
    <xdr:cxnSp macro="">
      <xdr:nvCxnSpPr>
        <xdr:cNvPr id="45" name="Прямая соединительная линия 44">
          <a:extLst>
            <a:ext uri="{FF2B5EF4-FFF2-40B4-BE49-F238E27FC236}">
              <a16:creationId xmlns:a16="http://schemas.microsoft.com/office/drawing/2014/main" id="{00000000-0008-0000-0200-00002D000000}"/>
            </a:ext>
          </a:extLst>
        </xdr:cNvPr>
        <xdr:cNvCxnSpPr>
          <a:stCxn id="55" idx="4"/>
          <a:endCxn id="55" idx="5"/>
        </xdr:cNvCxnSpPr>
      </xdr:nvCxnSpPr>
      <xdr:spPr>
        <a:xfrm flipV="1">
          <a:off x="12118253" y="16133362"/>
          <a:ext cx="327747" cy="327746"/>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431255</xdr:colOff>
      <xdr:row>15</xdr:row>
      <xdr:rowOff>271998</xdr:rowOff>
    </xdr:from>
    <xdr:to>
      <xdr:col>9</xdr:col>
      <xdr:colOff>431255</xdr:colOff>
      <xdr:row>15</xdr:row>
      <xdr:rowOff>1097691</xdr:rowOff>
    </xdr:to>
    <xdr:cxnSp macro="">
      <xdr:nvCxnSpPr>
        <xdr:cNvPr id="286" name="Прямая соединительная линия 285">
          <a:extLst>
            <a:ext uri="{FF2B5EF4-FFF2-40B4-BE49-F238E27FC236}">
              <a16:creationId xmlns:a16="http://schemas.microsoft.com/office/drawing/2014/main" id="{00000000-0008-0000-0200-00001E010000}"/>
            </a:ext>
          </a:extLst>
        </xdr:cNvPr>
        <xdr:cNvCxnSpPr>
          <a:stCxn id="90" idx="1"/>
          <a:endCxn id="90" idx="3"/>
        </xdr:cNvCxnSpPr>
      </xdr:nvCxnSpPr>
      <xdr:spPr>
        <a:xfrm>
          <a:off x="11829505" y="18734623"/>
          <a:ext cx="0" cy="825693"/>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360498</xdr:colOff>
      <xdr:row>4</xdr:row>
      <xdr:rowOff>333539</xdr:rowOff>
    </xdr:from>
    <xdr:to>
      <xdr:col>9</xdr:col>
      <xdr:colOff>360498</xdr:colOff>
      <xdr:row>4</xdr:row>
      <xdr:rowOff>1201110</xdr:rowOff>
    </xdr:to>
    <xdr:cxnSp macro="">
      <xdr:nvCxnSpPr>
        <xdr:cNvPr id="86" name="Прямая соединительная линия 85">
          <a:extLst>
            <a:ext uri="{FF2B5EF4-FFF2-40B4-BE49-F238E27FC236}">
              <a16:creationId xmlns:a16="http://schemas.microsoft.com/office/drawing/2014/main" id="{00000000-0008-0000-0200-000056000000}"/>
            </a:ext>
          </a:extLst>
        </xdr:cNvPr>
        <xdr:cNvCxnSpPr>
          <a:stCxn id="139" idx="1"/>
          <a:endCxn id="139" idx="3"/>
        </xdr:cNvCxnSpPr>
      </xdr:nvCxnSpPr>
      <xdr:spPr>
        <a:xfrm>
          <a:off x="13064467" y="1464633"/>
          <a:ext cx="0" cy="867571"/>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371698</xdr:colOff>
      <xdr:row>7</xdr:row>
      <xdr:rowOff>378181</xdr:rowOff>
    </xdr:from>
    <xdr:to>
      <xdr:col>9</xdr:col>
      <xdr:colOff>371698</xdr:colOff>
      <xdr:row>7</xdr:row>
      <xdr:rowOff>1243854</xdr:rowOff>
    </xdr:to>
    <xdr:cxnSp macro="">
      <xdr:nvCxnSpPr>
        <xdr:cNvPr id="20480" name="Прямая соединительная линия 20479">
          <a:extLst>
            <a:ext uri="{FF2B5EF4-FFF2-40B4-BE49-F238E27FC236}">
              <a16:creationId xmlns:a16="http://schemas.microsoft.com/office/drawing/2014/main" id="{00000000-0008-0000-0200-000000500000}"/>
            </a:ext>
          </a:extLst>
        </xdr:cNvPr>
        <xdr:cNvCxnSpPr>
          <a:stCxn id="145" idx="1"/>
          <a:endCxn id="145" idx="3"/>
        </xdr:cNvCxnSpPr>
      </xdr:nvCxnSpPr>
      <xdr:spPr>
        <a:xfrm>
          <a:off x="13075667" y="5450244"/>
          <a:ext cx="0" cy="865673"/>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152359</xdr:colOff>
      <xdr:row>9</xdr:row>
      <xdr:rowOff>273844</xdr:rowOff>
    </xdr:from>
    <xdr:to>
      <xdr:col>10</xdr:col>
      <xdr:colOff>904871</xdr:colOff>
      <xdr:row>9</xdr:row>
      <xdr:rowOff>1416843</xdr:rowOff>
    </xdr:to>
    <xdr:grpSp>
      <xdr:nvGrpSpPr>
        <xdr:cNvPr id="287" name="Группа 286">
          <a:extLst>
            <a:ext uri="{FF2B5EF4-FFF2-40B4-BE49-F238E27FC236}">
              <a16:creationId xmlns:a16="http://schemas.microsoft.com/office/drawing/2014/main" id="{00000000-0008-0000-0200-00001F010000}"/>
            </a:ext>
          </a:extLst>
        </xdr:cNvPr>
        <xdr:cNvGrpSpPr/>
      </xdr:nvGrpSpPr>
      <xdr:grpSpPr>
        <a:xfrm>
          <a:off x="12213390" y="7881938"/>
          <a:ext cx="1693106" cy="1142999"/>
          <a:chOff x="13951323" y="1025215"/>
          <a:chExt cx="1444733" cy="1251094"/>
        </a:xfrm>
      </xdr:grpSpPr>
      <xdr:sp macro="" textlink="">
        <xdr:nvSpPr>
          <xdr:cNvPr id="288" name="Куб 287">
            <a:extLst>
              <a:ext uri="{FF2B5EF4-FFF2-40B4-BE49-F238E27FC236}">
                <a16:creationId xmlns:a16="http://schemas.microsoft.com/office/drawing/2014/main" id="{00000000-0008-0000-0200-000020010000}"/>
              </a:ext>
            </a:extLst>
          </xdr:cNvPr>
          <xdr:cNvSpPr/>
        </xdr:nvSpPr>
        <xdr:spPr>
          <a:xfrm>
            <a:off x="13951323" y="1025215"/>
            <a:ext cx="584269" cy="1251094"/>
          </a:xfrm>
          <a:prstGeom prst="cube">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289" name="TextBox 288">
            <a:extLst>
              <a:ext uri="{FF2B5EF4-FFF2-40B4-BE49-F238E27FC236}">
                <a16:creationId xmlns:a16="http://schemas.microsoft.com/office/drawing/2014/main" id="{00000000-0008-0000-0200-000021010000}"/>
              </a:ext>
            </a:extLst>
          </xdr:cNvPr>
          <xdr:cNvSpPr txBox="1"/>
        </xdr:nvSpPr>
        <xdr:spPr>
          <a:xfrm>
            <a:off x="14735733" y="1501589"/>
            <a:ext cx="660323" cy="38375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ru-RU" sz="1100">
                <a:solidFill>
                  <a:srgbClr val="FF0000"/>
                </a:solidFill>
              </a:rPr>
              <a:t>310 мм </a:t>
            </a:r>
          </a:p>
        </xdr:txBody>
      </xdr:sp>
      <xdr:cxnSp macro="">
        <xdr:nvCxnSpPr>
          <xdr:cNvPr id="290" name="Прямая со стрелкой 289">
            <a:extLst>
              <a:ext uri="{FF2B5EF4-FFF2-40B4-BE49-F238E27FC236}">
                <a16:creationId xmlns:a16="http://schemas.microsoft.com/office/drawing/2014/main" id="{00000000-0008-0000-0200-000022010000}"/>
              </a:ext>
            </a:extLst>
          </xdr:cNvPr>
          <xdr:cNvCxnSpPr/>
        </xdr:nvCxnSpPr>
        <xdr:spPr>
          <a:xfrm flipV="1">
            <a:off x="14465077" y="1424281"/>
            <a:ext cx="0" cy="53788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9</xdr:col>
      <xdr:colOff>428626</xdr:colOff>
      <xdr:row>9</xdr:row>
      <xdr:rowOff>476250</xdr:rowOff>
    </xdr:from>
    <xdr:to>
      <xdr:col>9</xdr:col>
      <xdr:colOff>428626</xdr:colOff>
      <xdr:row>9</xdr:row>
      <xdr:rowOff>1341923</xdr:rowOff>
    </xdr:to>
    <xdr:cxnSp macro="">
      <xdr:nvCxnSpPr>
        <xdr:cNvPr id="295" name="Прямая соединительная линия 294">
          <a:extLst>
            <a:ext uri="{FF2B5EF4-FFF2-40B4-BE49-F238E27FC236}">
              <a16:creationId xmlns:a16="http://schemas.microsoft.com/office/drawing/2014/main" id="{00000000-0008-0000-0200-000027010000}"/>
            </a:ext>
          </a:extLst>
        </xdr:cNvPr>
        <xdr:cNvCxnSpPr/>
      </xdr:nvCxnSpPr>
      <xdr:spPr>
        <a:xfrm>
          <a:off x="13537407" y="8477250"/>
          <a:ext cx="0" cy="865673"/>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9</xdr:col>
      <xdr:colOff>182924</xdr:colOff>
      <xdr:row>27</xdr:row>
      <xdr:rowOff>36345</xdr:rowOff>
    </xdr:from>
    <xdr:to>
      <xdr:col>12</xdr:col>
      <xdr:colOff>1000124</xdr:colOff>
      <xdr:row>44</xdr:row>
      <xdr:rowOff>59530</xdr:rowOff>
    </xdr:to>
    <xdr:pic>
      <xdr:nvPicPr>
        <xdr:cNvPr id="291" name="Рисунок 290">
          <a:extLst>
            <a:ext uri="{FF2B5EF4-FFF2-40B4-BE49-F238E27FC236}">
              <a16:creationId xmlns:a16="http://schemas.microsoft.com/office/drawing/2014/main" id="{00000000-0008-0000-0200-000023010000}"/>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2112987" y="33516720"/>
          <a:ext cx="4008075" cy="32616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285748</xdr:colOff>
      <xdr:row>26</xdr:row>
      <xdr:rowOff>180074</xdr:rowOff>
    </xdr:from>
    <xdr:to>
      <xdr:col>18</xdr:col>
      <xdr:colOff>547090</xdr:colOff>
      <xdr:row>44</xdr:row>
      <xdr:rowOff>119062</xdr:rowOff>
    </xdr:to>
    <xdr:pic>
      <xdr:nvPicPr>
        <xdr:cNvPr id="297" name="Рисунок 296">
          <a:extLst>
            <a:ext uri="{FF2B5EF4-FFF2-40B4-BE49-F238E27FC236}">
              <a16:creationId xmlns:a16="http://schemas.microsoft.com/office/drawing/2014/main" id="{00000000-0008-0000-0200-000029010000}"/>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6621123" y="33469949"/>
          <a:ext cx="4249936" cy="33679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oleObject" Target="../embeddings/Microsoft_Visio_2003-2010_Drawing2.vsd"/><Relationship Id="rId13" Type="http://schemas.openxmlformats.org/officeDocument/2006/relationships/oleObject" Target="../embeddings/Microsoft_Visio_2003-2010_Drawing5.vsd"/><Relationship Id="rId3" Type="http://schemas.openxmlformats.org/officeDocument/2006/relationships/vmlDrawing" Target="../drawings/vmlDrawing2.vml"/><Relationship Id="rId7" Type="http://schemas.openxmlformats.org/officeDocument/2006/relationships/image" Target="../media/image2.emf"/><Relationship Id="rId12" Type="http://schemas.openxmlformats.org/officeDocument/2006/relationships/oleObject" Target="../embeddings/Microsoft_Visio_2003-2010_Drawing4.vsd"/><Relationship Id="rId17" Type="http://schemas.openxmlformats.org/officeDocument/2006/relationships/comments" Target="../comments2.xml"/><Relationship Id="rId2" Type="http://schemas.openxmlformats.org/officeDocument/2006/relationships/drawing" Target="../drawings/drawing1.xml"/><Relationship Id="rId16" Type="http://schemas.openxmlformats.org/officeDocument/2006/relationships/image" Target="../media/image6.emf"/><Relationship Id="rId1" Type="http://schemas.openxmlformats.org/officeDocument/2006/relationships/printerSettings" Target="../printerSettings/printerSettings2.bin"/><Relationship Id="rId6" Type="http://schemas.openxmlformats.org/officeDocument/2006/relationships/oleObject" Target="../embeddings/Microsoft_Visio_2003-2010_Drawing1.vsd"/><Relationship Id="rId11" Type="http://schemas.openxmlformats.org/officeDocument/2006/relationships/image" Target="../media/image4.emf"/><Relationship Id="rId5" Type="http://schemas.openxmlformats.org/officeDocument/2006/relationships/image" Target="../media/image1.emf"/><Relationship Id="rId15" Type="http://schemas.openxmlformats.org/officeDocument/2006/relationships/oleObject" Target="../embeddings/Microsoft_Visio_2003-2010_Drawing6.vsd"/><Relationship Id="rId10" Type="http://schemas.openxmlformats.org/officeDocument/2006/relationships/oleObject" Target="../embeddings/Microsoft_Visio_2003-2010_Drawing3.vsd"/><Relationship Id="rId4" Type="http://schemas.openxmlformats.org/officeDocument/2006/relationships/oleObject" Target="../embeddings/Microsoft_Visio_2003-2010_Drawing.vsd"/><Relationship Id="rId9" Type="http://schemas.openxmlformats.org/officeDocument/2006/relationships/image" Target="../media/image3.emf"/><Relationship Id="rId14" Type="http://schemas.openxmlformats.org/officeDocument/2006/relationships/image" Target="../media/image5.emf"/></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42"/>
  <sheetViews>
    <sheetView zoomScaleNormal="100" workbookViewId="0">
      <pane ySplit="1" topLeftCell="A2" activePane="bottomLeft" state="frozen"/>
      <selection pane="bottomLeft" activeCell="B2" sqref="B2"/>
    </sheetView>
  </sheetViews>
  <sheetFormatPr defaultRowHeight="26.25" customHeight="1" x14ac:dyDescent="0.25"/>
  <cols>
    <col min="1" max="1" width="43.140625" style="3" customWidth="1"/>
    <col min="2" max="2" width="14" style="3" customWidth="1"/>
    <col min="3" max="3" width="10.5703125" style="8" customWidth="1"/>
    <col min="4" max="4" width="9.5703125" style="8" customWidth="1"/>
    <col min="5" max="5" width="10.140625" style="8" customWidth="1"/>
    <col min="6" max="6" width="11" style="8" customWidth="1"/>
    <col min="7" max="7" width="11.42578125" style="40" customWidth="1"/>
    <col min="8" max="8" width="12" style="40" customWidth="1"/>
    <col min="9" max="9" width="18.5703125" style="8" customWidth="1"/>
    <col min="10" max="10" width="10.140625" style="8" customWidth="1"/>
    <col min="11" max="12" width="9.7109375" style="8" customWidth="1"/>
    <col min="13" max="16" width="9.7109375" style="87" customWidth="1"/>
    <col min="17" max="17" width="33.28515625" style="8" customWidth="1"/>
    <col min="18" max="18" width="10.28515625" style="38" customWidth="1"/>
    <col min="19" max="19" width="11.140625" style="38" customWidth="1"/>
    <col min="20" max="20" width="10.42578125" style="8" customWidth="1"/>
    <col min="21" max="21" width="9.5703125" style="8" customWidth="1"/>
    <col min="22" max="22" width="9.140625" style="8" customWidth="1"/>
    <col min="23" max="23" width="10.140625" style="38" customWidth="1"/>
    <col min="24" max="24" width="9.7109375" style="39" customWidth="1"/>
    <col min="25" max="25" width="10.5703125" style="8" customWidth="1"/>
    <col min="26" max="16384" width="9.140625" style="3"/>
  </cols>
  <sheetData>
    <row r="1" spans="1:25" s="89" customFormat="1" ht="51.75" thickBot="1" x14ac:dyDescent="0.25">
      <c r="A1" s="135" t="s">
        <v>457</v>
      </c>
      <c r="B1" s="108" t="s">
        <v>481</v>
      </c>
      <c r="C1" s="108" t="s">
        <v>447</v>
      </c>
      <c r="D1" s="108" t="s">
        <v>448</v>
      </c>
      <c r="E1" s="108" t="s">
        <v>449</v>
      </c>
      <c r="F1" s="108" t="s">
        <v>450</v>
      </c>
      <c r="G1" s="109" t="s">
        <v>456</v>
      </c>
      <c r="H1" s="109" t="s">
        <v>455</v>
      </c>
      <c r="I1" s="133" t="s">
        <v>465</v>
      </c>
      <c r="J1" s="155" t="s">
        <v>489</v>
      </c>
      <c r="K1" s="108" t="s">
        <v>0</v>
      </c>
      <c r="L1" s="162" t="s">
        <v>490</v>
      </c>
      <c r="M1" s="110" t="s">
        <v>446</v>
      </c>
      <c r="N1" s="110" t="s">
        <v>461</v>
      </c>
      <c r="O1" s="110" t="s">
        <v>487</v>
      </c>
      <c r="P1" s="110" t="s">
        <v>445</v>
      </c>
      <c r="Q1" s="135" t="s">
        <v>458</v>
      </c>
      <c r="R1" s="130" t="s">
        <v>451</v>
      </c>
      <c r="S1" s="130" t="s">
        <v>452</v>
      </c>
      <c r="T1" s="136" t="s">
        <v>453</v>
      </c>
      <c r="U1" s="137" t="s">
        <v>454</v>
      </c>
      <c r="V1" s="136" t="s">
        <v>216</v>
      </c>
      <c r="W1" s="138" t="s">
        <v>459</v>
      </c>
      <c r="X1" s="138" t="s">
        <v>460</v>
      </c>
      <c r="Y1" s="135" t="s">
        <v>488</v>
      </c>
    </row>
    <row r="2" spans="1:25" s="89" customFormat="1" ht="26.25" customHeight="1" x14ac:dyDescent="0.2">
      <c r="A2" s="90" t="s">
        <v>464</v>
      </c>
      <c r="B2" s="106"/>
      <c r="C2" s="24">
        <f>MIN('Перечень '!C2:C281)</f>
        <v>7</v>
      </c>
      <c r="D2" s="24">
        <f>MIN('Перечень '!D2:D281)</f>
        <v>5</v>
      </c>
      <c r="E2" s="24">
        <f>MIN('Перечень '!E2:E281)</f>
        <v>280</v>
      </c>
      <c r="F2" s="24">
        <f>MIN('Перечень '!F2:F281)</f>
        <v>25</v>
      </c>
      <c r="G2" s="91">
        <f>MIN('Перечень '!G2:G281)</f>
        <v>3.5365500000000001E-2</v>
      </c>
      <c r="H2" s="91">
        <f>MIN('Перечень '!H2:H281)</f>
        <v>6.2365500000000004E-2</v>
      </c>
      <c r="I2" s="24" t="s">
        <v>249</v>
      </c>
      <c r="J2" s="24">
        <f>MIN('Перечень '!J2:J281)</f>
        <v>200</v>
      </c>
      <c r="K2" s="24">
        <f>MIN('Перечень '!K2:K281)</f>
        <v>6</v>
      </c>
      <c r="L2" s="102">
        <f>MIN('Перечень '!L2:L281)</f>
        <v>1.5</v>
      </c>
      <c r="M2" s="102">
        <f>MIN('Перечень '!M2:M281)</f>
        <v>13.5</v>
      </c>
      <c r="N2" s="102">
        <f>MIN('Перечень '!N2:N281)</f>
        <v>0.30303030303030304</v>
      </c>
      <c r="O2" s="102">
        <f>MIN('Перечень '!O2:O281)</f>
        <v>2.6666666666666665</v>
      </c>
      <c r="P2" s="102">
        <f>MIN('Перечень '!P2:P281)</f>
        <v>15.5</v>
      </c>
      <c r="Q2" s="92" t="s">
        <v>466</v>
      </c>
      <c r="R2" s="99">
        <f>MIN('Перечень '!R2:R281)</f>
        <v>0.82519500000000001</v>
      </c>
      <c r="S2" s="99">
        <f>MIN('Перечень '!S2:S281)</f>
        <v>1.4301950000000001</v>
      </c>
      <c r="T2" s="24">
        <f>MIN('Перечень '!T2:T281)</f>
        <v>28</v>
      </c>
      <c r="U2" s="24">
        <f>MIN('Перечень '!U2:U281)</f>
        <v>3</v>
      </c>
      <c r="V2" s="24">
        <f>MIN('Перечень '!V2:V281)</f>
        <v>7</v>
      </c>
      <c r="W2" s="74">
        <f>MIN('Перечень '!W2:W281)</f>
        <v>191.57180000000002</v>
      </c>
      <c r="X2" s="74">
        <f>MIN('Перечень '!X2:X281)</f>
        <v>206.57180000000002</v>
      </c>
      <c r="Y2" s="93">
        <v>650</v>
      </c>
    </row>
    <row r="3" spans="1:25" s="89" customFormat="1" ht="26.25" customHeight="1" thickBot="1" x14ac:dyDescent="0.25">
      <c r="A3" s="94" t="s">
        <v>463</v>
      </c>
      <c r="B3" s="107"/>
      <c r="C3" s="95">
        <f>MAX('Перечень '!C2:C281)</f>
        <v>30</v>
      </c>
      <c r="D3" s="95">
        <f>MAX('Перечень '!D2:D281)</f>
        <v>150</v>
      </c>
      <c r="E3" s="95">
        <f>MAX('Перечень '!E2:E281)</f>
        <v>440</v>
      </c>
      <c r="F3" s="95">
        <f>MAX('Перечень '!F2:F281)</f>
        <v>33</v>
      </c>
      <c r="G3" s="132">
        <f>MAX('Перечень '!G2:G281)</f>
        <v>2.3847999999999998</v>
      </c>
      <c r="H3" s="132">
        <f>MAX('Перечень '!H2:H281)</f>
        <v>2.4251</v>
      </c>
      <c r="I3" s="134" t="s">
        <v>354</v>
      </c>
      <c r="J3" s="134">
        <f>MAX('Перечень '!J2:J281)</f>
        <v>400</v>
      </c>
      <c r="K3" s="134">
        <f>MAX('Перечень '!K2:K281)</f>
        <v>60</v>
      </c>
      <c r="L3" s="163">
        <f>MAX('Перечень '!L2:L281)</f>
        <v>22.5</v>
      </c>
      <c r="M3" s="103">
        <f>MAX('Перечень '!M2:M281)</f>
        <v>198</v>
      </c>
      <c r="N3" s="103">
        <f>MAX('Перечень '!N2:N281)</f>
        <v>4.4444444444444446</v>
      </c>
      <c r="O3" s="103">
        <f>MAX('Перечень '!O2:O281)</f>
        <v>40</v>
      </c>
      <c r="P3" s="103">
        <f>MAX('Перечень '!P2:P281)</f>
        <v>200</v>
      </c>
      <c r="Q3" s="96" t="s">
        <v>466</v>
      </c>
      <c r="R3" s="131">
        <f>MAX('Перечень '!R2:R281)</f>
        <v>14.308799999999998</v>
      </c>
      <c r="S3" s="131">
        <f>MAX('Перечень '!S2:S281)</f>
        <v>14.750599999999999</v>
      </c>
      <c r="T3" s="95">
        <f>MAX('Перечень '!T2:T281)</f>
        <v>220</v>
      </c>
      <c r="U3" s="95">
        <f>MAX('Перечень '!U2:U281)</f>
        <v>10</v>
      </c>
      <c r="V3" s="95">
        <f>MAX('Перечень '!V2:V281)</f>
        <v>44</v>
      </c>
      <c r="W3" s="97">
        <f>MAX('Перечень '!W2:W281)</f>
        <v>886.07793599999991</v>
      </c>
      <c r="X3" s="97">
        <f>MAX('Перечень '!X2:X281)</f>
        <v>901.07793599999991</v>
      </c>
      <c r="Y3" s="98">
        <v>1795</v>
      </c>
    </row>
    <row r="4" spans="1:25" s="89" customFormat="1" ht="26.25" customHeight="1" x14ac:dyDescent="0.2">
      <c r="A4" s="90" t="s">
        <v>464</v>
      </c>
      <c r="B4" s="106"/>
      <c r="C4" s="24">
        <f>MIN('Перечень '!C2:C7)</f>
        <v>7</v>
      </c>
      <c r="D4" s="24">
        <f>MIN('Перечень '!D2:D7)</f>
        <v>7</v>
      </c>
      <c r="E4" s="24">
        <f>MIN('Перечень '!E2:E7)</f>
        <v>290</v>
      </c>
      <c r="F4" s="24">
        <f>MIN('Перечень '!F2:F7)</f>
        <v>25</v>
      </c>
      <c r="G4" s="91">
        <f>MIN('Перечень '!G2:G7)</f>
        <v>5.5012999999999999E-2</v>
      </c>
      <c r="H4" s="91">
        <f>MIN('Перечень '!H2:H7)</f>
        <v>8.2013000000000003E-2</v>
      </c>
      <c r="I4" s="24" t="s">
        <v>249</v>
      </c>
      <c r="J4" s="24">
        <f>MIN('Перечень '!J2:J7)</f>
        <v>280</v>
      </c>
      <c r="K4" s="24">
        <f>MIN('Перечень '!K2:K7)</f>
        <v>9</v>
      </c>
      <c r="L4" s="102">
        <f>MIN('Перечень '!L2:L7)</f>
        <v>1.5</v>
      </c>
      <c r="M4" s="102">
        <f>MIN('Перечень '!M2:M7)</f>
        <v>13.5</v>
      </c>
      <c r="N4" s="102">
        <f>MIN('Перечень '!N2:N7)</f>
        <v>2.3333333333333335</v>
      </c>
      <c r="O4" s="102">
        <f>MIN('Перечень '!O2:O7)</f>
        <v>28</v>
      </c>
      <c r="P4" s="102">
        <f>MIN('Перечень '!P2:P7)</f>
        <v>15.5</v>
      </c>
      <c r="Q4" s="104" t="s">
        <v>462</v>
      </c>
      <c r="R4" s="99">
        <f>MIN('Перечень '!R2:R7)</f>
        <v>0.82519500000000001</v>
      </c>
      <c r="S4" s="99">
        <f>MIN('Перечень '!S2:S7)</f>
        <v>1.4301950000000001</v>
      </c>
      <c r="T4" s="24">
        <f>MIN('Перечень '!T2:T7)</f>
        <v>176</v>
      </c>
      <c r="U4" s="24">
        <f>MIN('Перечень '!U2:U7)</f>
        <v>4</v>
      </c>
      <c r="V4" s="24">
        <f>MIN('Перечень '!V2:V7)</f>
        <v>44</v>
      </c>
      <c r="W4" s="74">
        <f>MIN('Перечень '!W2:W7)</f>
        <v>270.14838399999996</v>
      </c>
      <c r="X4" s="74">
        <f>MIN('Перечень '!X2:X7)</f>
        <v>285.14838399999996</v>
      </c>
      <c r="Y4" s="93"/>
    </row>
    <row r="5" spans="1:25" s="89" customFormat="1" ht="26.25" customHeight="1" thickBot="1" x14ac:dyDescent="0.25">
      <c r="A5" s="94" t="s">
        <v>463</v>
      </c>
      <c r="B5" s="107"/>
      <c r="C5" s="95">
        <f>MAX('Перечень '!C2:C7)</f>
        <v>20</v>
      </c>
      <c r="D5" s="95">
        <f>MAX('Перечень '!D2:D7)</f>
        <v>10</v>
      </c>
      <c r="E5" s="95">
        <f>MAX('Перечень '!E2:E7)</f>
        <v>290</v>
      </c>
      <c r="F5" s="95">
        <f>MAX('Перечень '!F2:F7)</f>
        <v>33</v>
      </c>
      <c r="G5" s="132">
        <f>MAX('Перечень '!G2:G7)</f>
        <v>0.15717999999999999</v>
      </c>
      <c r="H5" s="132">
        <f>MAX('Перечень '!H2:H7)</f>
        <v>0.19547999999999999</v>
      </c>
      <c r="I5" s="95" t="s">
        <v>239</v>
      </c>
      <c r="J5" s="95">
        <f>MAX('Перечень '!J2:J7)</f>
        <v>350</v>
      </c>
      <c r="K5" s="95">
        <f>MAX('Перечень '!K2:K7)</f>
        <v>15</v>
      </c>
      <c r="L5" s="103">
        <f>MAX('Перечень '!L2:L7)</f>
        <v>2.1428571428571428</v>
      </c>
      <c r="M5" s="103">
        <f>MAX('Перечень '!M2:M7)</f>
        <v>25.714285714285712</v>
      </c>
      <c r="N5" s="103">
        <f>MAX('Перечень '!N2:N7)</f>
        <v>4.4444444444444446</v>
      </c>
      <c r="O5" s="103">
        <f>MAX('Перечень '!O2:O7)</f>
        <v>40</v>
      </c>
      <c r="P5" s="103">
        <f>MAX('Перечень '!P2:P7)</f>
        <v>27.714285714285712</v>
      </c>
      <c r="Q5" s="105" t="s">
        <v>462</v>
      </c>
      <c r="R5" s="131">
        <f>MAX('Перечень '!R2:R7)</f>
        <v>1.532505</v>
      </c>
      <c r="S5" s="131">
        <f>MAX('Перечень '!S2:S7)</f>
        <v>2.137505</v>
      </c>
      <c r="T5" s="95">
        <f>MAX('Перечень '!T2:T7)</f>
        <v>220</v>
      </c>
      <c r="U5" s="95">
        <f>MAX('Перечень '!U2:U7)</f>
        <v>5</v>
      </c>
      <c r="V5" s="95">
        <f>MAX('Перечень '!V2:V7)</f>
        <v>44</v>
      </c>
      <c r="W5" s="97">
        <f>MAX('Перечень '!W2:W7)</f>
        <v>470.25110000000001</v>
      </c>
      <c r="X5" s="97">
        <f>MAX('Перечень '!X2:X7)</f>
        <v>485.25110000000001</v>
      </c>
      <c r="Y5" s="98"/>
    </row>
    <row r="6" spans="1:25" s="89" customFormat="1" ht="26.25" customHeight="1" x14ac:dyDescent="0.2">
      <c r="A6" s="90" t="s">
        <v>464</v>
      </c>
      <c r="B6" s="106"/>
      <c r="C6" s="24">
        <f>MIN('Перечень '!C8:C21)</f>
        <v>7</v>
      </c>
      <c r="D6" s="24">
        <f>MIN('Перечень '!D8:D21)</f>
        <v>10</v>
      </c>
      <c r="E6" s="24">
        <f>MIN('Перечень '!E8:E21)</f>
        <v>280</v>
      </c>
      <c r="F6" s="24">
        <f>MIN('Перечень '!F8:F21)</f>
        <v>25</v>
      </c>
      <c r="G6" s="91">
        <f>MIN('Перечень '!G8:G21)</f>
        <v>7.0731000000000002E-2</v>
      </c>
      <c r="H6" s="91">
        <f>MIN('Перечень '!H8:H21)</f>
        <v>9.7730999999999998E-2</v>
      </c>
      <c r="I6" s="24" t="s">
        <v>249</v>
      </c>
      <c r="J6" s="24">
        <f>MIN('Перечень '!J8:J21)</f>
        <v>350</v>
      </c>
      <c r="K6" s="24">
        <f>MIN('Перечень '!K8:K21)</f>
        <v>12</v>
      </c>
      <c r="L6" s="102">
        <f>MIN('Перечень '!L8:L21)</f>
        <v>1.7142857142857142</v>
      </c>
      <c r="M6" s="102">
        <f>MIN('Перечень '!M8:M21)</f>
        <v>51.428571428571423</v>
      </c>
      <c r="N6" s="102">
        <f>MIN('Перечень '!N8:N21)</f>
        <v>0.55555555555555558</v>
      </c>
      <c r="O6" s="102">
        <f>MIN('Перечень '!O8:O21)</f>
        <v>6.666666666666667</v>
      </c>
      <c r="P6" s="102">
        <f>MIN('Перечень '!P8:P21)</f>
        <v>53.428571428571423</v>
      </c>
      <c r="Q6" s="104" t="s">
        <v>467</v>
      </c>
      <c r="R6" s="99">
        <f>MIN('Перечень '!R8:R21)</f>
        <v>2.1219299999999999</v>
      </c>
      <c r="S6" s="99">
        <f>MIN('Перечень '!S8:S21)</f>
        <v>3.1319300000000001</v>
      </c>
      <c r="T6" s="24">
        <f>MIN('Перечень '!T8:T21)</f>
        <v>78</v>
      </c>
      <c r="U6" s="24">
        <f>MIN('Перечень '!U8:U21)</f>
        <v>3</v>
      </c>
      <c r="V6" s="24">
        <f>MIN('Перечень '!V8:V21)</f>
        <v>26</v>
      </c>
      <c r="W6" s="74">
        <f>MIN('Перечень '!W8:W21)</f>
        <v>407.15090000000004</v>
      </c>
      <c r="X6" s="74">
        <f>MIN('Перечень '!X8:X21)</f>
        <v>422.15090000000004</v>
      </c>
      <c r="Y6" s="93"/>
    </row>
    <row r="7" spans="1:25" s="89" customFormat="1" ht="26.25" customHeight="1" thickBot="1" x14ac:dyDescent="0.25">
      <c r="A7" s="94" t="s">
        <v>463</v>
      </c>
      <c r="B7" s="107"/>
      <c r="C7" s="95">
        <f>MAX('Перечень '!C8:C21)</f>
        <v>14</v>
      </c>
      <c r="D7" s="95">
        <f>MAX('Перечень '!D8:D21)</f>
        <v>60</v>
      </c>
      <c r="E7" s="95">
        <f>MAX('Перечень '!E8:E21)</f>
        <v>290</v>
      </c>
      <c r="F7" s="95">
        <f>MAX('Перечень '!F8:F21)</f>
        <v>33</v>
      </c>
      <c r="G7" s="132">
        <f>MAX('Перечень '!G8:G21)</f>
        <v>0.51869399999999999</v>
      </c>
      <c r="H7" s="132">
        <f>MAX('Перечень '!H8:H21)</f>
        <v>0.55699399999999999</v>
      </c>
      <c r="I7" s="95" t="s">
        <v>245</v>
      </c>
      <c r="J7" s="95">
        <f>MAX('Перечень '!J8:J21)</f>
        <v>400</v>
      </c>
      <c r="K7" s="95">
        <f>MAX('Перечень '!K8:K21)</f>
        <v>30</v>
      </c>
      <c r="L7" s="103">
        <f>MAX('Перечень '!L8:L21)</f>
        <v>9</v>
      </c>
      <c r="M7" s="103">
        <f>MAX('Перечень '!M8:M21)</f>
        <v>108</v>
      </c>
      <c r="N7" s="103">
        <f>MAX('Перечень '!N8:N21)</f>
        <v>1.1666666666666667</v>
      </c>
      <c r="O7" s="103">
        <f>MAX('Перечень '!O8:O21)</f>
        <v>35</v>
      </c>
      <c r="P7" s="103">
        <f>MAX('Перечень '!P8:P21)</f>
        <v>110</v>
      </c>
      <c r="Q7" s="105" t="s">
        <v>467</v>
      </c>
      <c r="R7" s="131">
        <f>MAX('Перечень '!R8:R21)</f>
        <v>6.2243279999999999</v>
      </c>
      <c r="S7" s="131">
        <f>MAX('Перечень '!S8:S21)</f>
        <v>6.883928</v>
      </c>
      <c r="T7" s="95">
        <f>MAX('Перечень '!T8:T21)</f>
        <v>130</v>
      </c>
      <c r="U7" s="95">
        <f>MAX('Перечень '!U8:U21)</f>
        <v>5</v>
      </c>
      <c r="V7" s="95">
        <f>MAX('Перечень '!V8:V21)</f>
        <v>26</v>
      </c>
      <c r="W7" s="97">
        <f>MAX('Перечень '!W8:W21)</f>
        <v>816.14812499999994</v>
      </c>
      <c r="X7" s="97">
        <f>MAX('Перечень '!X8:X21)</f>
        <v>831.14812499999994</v>
      </c>
      <c r="Y7" s="98"/>
    </row>
    <row r="8" spans="1:25" s="89" customFormat="1" ht="26.25" customHeight="1" x14ac:dyDescent="0.2">
      <c r="A8" s="90" t="s">
        <v>464</v>
      </c>
      <c r="B8" s="106"/>
      <c r="C8" s="24">
        <f>MIN('Перечень '!C22:C27)</f>
        <v>7</v>
      </c>
      <c r="D8" s="24">
        <f>MIN('Перечень '!D22:D27)</f>
        <v>8</v>
      </c>
      <c r="E8" s="24">
        <f>MIN('Перечень '!E22:E27)</f>
        <v>290</v>
      </c>
      <c r="F8" s="24">
        <f>MIN('Перечень '!F22:F27)</f>
        <v>25</v>
      </c>
      <c r="G8" s="91">
        <f>MIN('Перечень '!G22:G27)</f>
        <v>4.4010399999999998E-2</v>
      </c>
      <c r="H8" s="91">
        <f>MIN('Перечень '!H22:H27)</f>
        <v>7.1010400000000001E-2</v>
      </c>
      <c r="I8" s="24" t="s">
        <v>249</v>
      </c>
      <c r="J8" s="24">
        <f>MIN('Перечень '!J22:J27)</f>
        <v>280</v>
      </c>
      <c r="K8" s="24">
        <f>MIN('Перечень '!K22:K27)</f>
        <v>20</v>
      </c>
      <c r="L8" s="102">
        <f>MIN('Перечень '!L22:L27)</f>
        <v>1.7142857142857142</v>
      </c>
      <c r="M8" s="102">
        <f>MIN('Перечень '!M22:M27)</f>
        <v>61.714285714285708</v>
      </c>
      <c r="N8" s="102">
        <f>MIN('Перечень '!N22:N27)</f>
        <v>0.66666666666666674</v>
      </c>
      <c r="O8" s="102">
        <f>MIN('Перечень '!O22:O27)</f>
        <v>13.333333333333334</v>
      </c>
      <c r="P8" s="102">
        <f>MIN('Перечень '!P22:P27)</f>
        <v>63.714285714285708</v>
      </c>
      <c r="Q8" s="104" t="s">
        <v>468</v>
      </c>
      <c r="R8" s="99">
        <f>MIN('Перечень '!R22:R27)</f>
        <v>1.760416</v>
      </c>
      <c r="S8" s="99">
        <f>MIN('Перечень '!S22:S27)</f>
        <v>3.0404160000000005</v>
      </c>
      <c r="T8" s="24">
        <f>MIN('Перечень '!T22:T27)</f>
        <v>75</v>
      </c>
      <c r="U8" s="24">
        <f>MIN('Перечень '!U22:U27)</f>
        <v>5</v>
      </c>
      <c r="V8" s="24">
        <f>MIN('Перечень '!V22:V27)</f>
        <v>15</v>
      </c>
      <c r="W8" s="74">
        <f>MIN('Перечень '!W22:W27)</f>
        <v>228.03120000000004</v>
      </c>
      <c r="X8" s="74">
        <f>MIN('Перечень '!X22:X27)</f>
        <v>243.03120000000004</v>
      </c>
      <c r="Y8" s="93"/>
    </row>
    <row r="9" spans="1:25" s="89" customFormat="1" ht="26.25" customHeight="1" thickBot="1" x14ac:dyDescent="0.25">
      <c r="A9" s="94" t="s">
        <v>463</v>
      </c>
      <c r="B9" s="107"/>
      <c r="C9" s="95">
        <f>MAX('Перечень '!C22:C27)</f>
        <v>11</v>
      </c>
      <c r="D9" s="95">
        <f>MAX('Перечень '!D22:D27)</f>
        <v>30</v>
      </c>
      <c r="E9" s="95">
        <f>MAX('Перечень '!E22:E27)</f>
        <v>290</v>
      </c>
      <c r="F9" s="95">
        <f>MAX('Перечень '!F22:F27)</f>
        <v>33</v>
      </c>
      <c r="G9" s="132">
        <f>MAX('Перечень '!G22:G27)</f>
        <v>0.21219299999999999</v>
      </c>
      <c r="H9" s="132">
        <f>MAX('Перечень '!H22:H27)</f>
        <v>0.25049300000000002</v>
      </c>
      <c r="I9" s="95" t="s">
        <v>241</v>
      </c>
      <c r="J9" s="95">
        <f>MAX('Перечень '!J22:J27)</f>
        <v>400</v>
      </c>
      <c r="K9" s="95">
        <f>MAX('Перечень '!K22:K27)</f>
        <v>40</v>
      </c>
      <c r="L9" s="103">
        <f>MAX('Перечень '!L22:L27)</f>
        <v>4.5</v>
      </c>
      <c r="M9" s="103">
        <f>MAX('Перечень '!M22:M27)</f>
        <v>90</v>
      </c>
      <c r="N9" s="103">
        <f>MAX('Перечень '!N22:N27)</f>
        <v>0.97222222222222221</v>
      </c>
      <c r="O9" s="103">
        <f>MAX('Перечень '!O22:O27)</f>
        <v>35</v>
      </c>
      <c r="P9" s="103">
        <f>MAX('Перечень '!P22:P27)</f>
        <v>92</v>
      </c>
      <c r="Q9" s="105" t="s">
        <v>468</v>
      </c>
      <c r="R9" s="131">
        <f>MAX('Перечень '!R22:R27)</f>
        <v>4.2438599999999997</v>
      </c>
      <c r="S9" s="131">
        <f>MAX('Перечень '!S22:S27)</f>
        <v>5.2098600000000008</v>
      </c>
      <c r="T9" s="95">
        <f>MAX('Перечень '!T22:T27)</f>
        <v>75</v>
      </c>
      <c r="U9" s="95">
        <f>MAX('Перечень '!U22:U27)</f>
        <v>5</v>
      </c>
      <c r="V9" s="95">
        <f>MAX('Перечень '!V22:V27)</f>
        <v>15</v>
      </c>
      <c r="W9" s="97">
        <f>MAX('Перечень '!W22:W27)</f>
        <v>390.73950000000008</v>
      </c>
      <c r="X9" s="97">
        <f>MAX('Перечень '!X22:X27)</f>
        <v>405.73950000000008</v>
      </c>
      <c r="Y9" s="98"/>
    </row>
    <row r="10" spans="1:25" s="89" customFormat="1" ht="26.25" customHeight="1" x14ac:dyDescent="0.2">
      <c r="A10" s="90" t="s">
        <v>464</v>
      </c>
      <c r="B10" s="106"/>
      <c r="C10" s="24">
        <f>MIN('Перечень '!C28:C31)</f>
        <v>9</v>
      </c>
      <c r="D10" s="24">
        <f>MIN('Перечень '!D28:D31)</f>
        <v>8</v>
      </c>
      <c r="E10" s="24">
        <f>MIN('Перечень '!E28:E31)</f>
        <v>290</v>
      </c>
      <c r="F10" s="24">
        <f>MIN('Перечень '!F28:F31)</f>
        <v>25</v>
      </c>
      <c r="G10" s="91">
        <f>MIN('Перечень '!G28:G31)</f>
        <v>6.9159200000000004E-2</v>
      </c>
      <c r="H10" s="91">
        <f>MIN('Перечень '!H28:H31)</f>
        <v>9.61592E-2</v>
      </c>
      <c r="I10" s="24" t="s">
        <v>249</v>
      </c>
      <c r="J10" s="24">
        <f>MIN('Перечень '!J28:J31)</f>
        <v>280</v>
      </c>
      <c r="K10" s="24">
        <f>MIN('Перечень '!K28:K31)</f>
        <v>10</v>
      </c>
      <c r="L10" s="102">
        <f>MIN('Перечень '!L28:L31)</f>
        <v>1.7142857142857142</v>
      </c>
      <c r="M10" s="102">
        <f>MIN('Перечень '!M28:M31)</f>
        <v>42.857142857142854</v>
      </c>
      <c r="N10" s="102">
        <f>MIN('Перечень '!N28:N31)</f>
        <v>0.66666666666666663</v>
      </c>
      <c r="O10" s="102">
        <f>MIN('Перечень '!O28:O31)</f>
        <v>6.666666666666667</v>
      </c>
      <c r="P10" s="102">
        <f>MIN('Перечень '!P28:P31)</f>
        <v>44.857142857142854</v>
      </c>
      <c r="Q10" s="104" t="s">
        <v>469</v>
      </c>
      <c r="R10" s="99">
        <f>MIN('Перечень '!R28:R31)</f>
        <v>1.7289800000000002</v>
      </c>
      <c r="S10" s="99">
        <f>MIN('Перечень '!S28:S31)</f>
        <v>2.60398</v>
      </c>
      <c r="T10" s="24">
        <f>MIN('Перечень '!T28:T31)</f>
        <v>78</v>
      </c>
      <c r="U10" s="24">
        <f>MIN('Перечень '!U28:U31)</f>
        <v>3</v>
      </c>
      <c r="V10" s="24">
        <f>MIN('Перечень '!V28:V31)</f>
        <v>26</v>
      </c>
      <c r="W10" s="74">
        <f>MIN('Перечень '!W28:W31)</f>
        <v>338.51740000000001</v>
      </c>
      <c r="X10" s="74">
        <f>MIN('Перечень '!X28:X31)</f>
        <v>353.51740000000001</v>
      </c>
      <c r="Y10" s="93"/>
    </row>
    <row r="11" spans="1:25" s="89" customFormat="1" ht="26.25" customHeight="1" thickBot="1" x14ac:dyDescent="0.25">
      <c r="A11" s="94" t="s">
        <v>463</v>
      </c>
      <c r="B11" s="107"/>
      <c r="C11" s="95">
        <f>MAX('Перечень '!C28:C31)</f>
        <v>14</v>
      </c>
      <c r="D11" s="95">
        <f>MAX('Перечень '!D28:D31)</f>
        <v>60</v>
      </c>
      <c r="E11" s="95">
        <f>MAX('Перечень '!E28:E31)</f>
        <v>290</v>
      </c>
      <c r="F11" s="95">
        <f>MAX('Перечень '!F28:F31)</f>
        <v>33</v>
      </c>
      <c r="G11" s="132">
        <f>MAX('Перечень '!G28:G31)</f>
        <v>0.42438599999999999</v>
      </c>
      <c r="H11" s="132">
        <f>MAX('Перечень '!H28:H31)</f>
        <v>0.46268599999999999</v>
      </c>
      <c r="I11" s="95" t="s">
        <v>245</v>
      </c>
      <c r="J11" s="95">
        <f>MAX('Перечень '!J28:J31)</f>
        <v>400</v>
      </c>
      <c r="K11" s="95">
        <f>MAX('Перечень '!K28:K31)</f>
        <v>25</v>
      </c>
      <c r="L11" s="103">
        <f>MAX('Перечень '!L28:L31)</f>
        <v>9</v>
      </c>
      <c r="M11" s="103">
        <f>MAX('Перечень '!M28:M31)</f>
        <v>90</v>
      </c>
      <c r="N11" s="103">
        <f>MAX('Перечень '!N28:N31)</f>
        <v>1.4</v>
      </c>
      <c r="O11" s="103">
        <f>MAX('Перечень '!O28:O31)</f>
        <v>35</v>
      </c>
      <c r="P11" s="103">
        <f>MAX('Перечень '!P28:P31)</f>
        <v>92</v>
      </c>
      <c r="Q11" s="105" t="s">
        <v>469</v>
      </c>
      <c r="R11" s="131">
        <f>MAX('Перечень '!R28:R31)</f>
        <v>5.1869399999999999</v>
      </c>
      <c r="S11" s="131">
        <f>MAX('Перечень '!S28:S31)</f>
        <v>5.9614400000000005</v>
      </c>
      <c r="T11" s="95">
        <f>MAX('Перечень '!T28:T31)</f>
        <v>130</v>
      </c>
      <c r="U11" s="95">
        <f>MAX('Перечень '!U28:U31)</f>
        <v>5</v>
      </c>
      <c r="V11" s="95">
        <f>MAX('Перечень '!V28:V31)</f>
        <v>26</v>
      </c>
      <c r="W11" s="97">
        <f>MAX('Перечень '!W28:W31)</f>
        <v>464.99232000000006</v>
      </c>
      <c r="X11" s="97">
        <f>MAX('Перечень '!X28:X31)</f>
        <v>479.99232000000006</v>
      </c>
      <c r="Y11" s="98"/>
    </row>
    <row r="12" spans="1:25" s="89" customFormat="1" ht="26.25" customHeight="1" x14ac:dyDescent="0.2">
      <c r="A12" s="90" t="s">
        <v>464</v>
      </c>
      <c r="B12" s="106"/>
      <c r="C12" s="24">
        <f>MIN('Перечень '!C32:C32)</f>
        <v>9</v>
      </c>
      <c r="D12" s="24">
        <f>MIN('Перечень '!D32:D32)</f>
        <v>12</v>
      </c>
      <c r="E12" s="24">
        <f>MIN('Перечень '!E32:E32)</f>
        <v>290</v>
      </c>
      <c r="F12" s="24">
        <f>MIN('Перечень '!F32:F32)</f>
        <v>25</v>
      </c>
      <c r="G12" s="91">
        <f>MIN('Перечень '!G32:G32)</f>
        <v>8.48772E-2</v>
      </c>
      <c r="H12" s="91">
        <f>MIN('Перечень '!H32:H32)</f>
        <v>0.1118772</v>
      </c>
      <c r="I12" s="24" t="s">
        <v>249</v>
      </c>
      <c r="J12" s="24">
        <f>MIN('Перечень '!J32:J32)</f>
        <v>350</v>
      </c>
      <c r="K12" s="24">
        <f>MIN('Перечень '!K32:K32)</f>
        <v>49</v>
      </c>
      <c r="L12" s="102">
        <f>MIN('Перечень '!L32:L32)</f>
        <v>2.0571428571428569</v>
      </c>
      <c r="M12" s="102">
        <f>MIN('Перечень '!M32:M32)</f>
        <v>100.79999999999998</v>
      </c>
      <c r="N12" s="102">
        <f>MIN('Перечень '!N32:N32)</f>
        <v>0.59523809523809534</v>
      </c>
      <c r="O12" s="102">
        <f>MIN('Перечень '!O32:O32)</f>
        <v>29.166666666666668</v>
      </c>
      <c r="P12" s="102">
        <f>MIN('Перечень '!P32:P32)</f>
        <v>102.79999999999998</v>
      </c>
      <c r="Q12" s="104" t="s">
        <v>470</v>
      </c>
      <c r="R12" s="99">
        <f>MIN('Перечень '!R32:R32)</f>
        <v>4.1589828000000004</v>
      </c>
      <c r="S12" s="99">
        <f>MIN('Перечень '!S32:S32)</f>
        <v>5.6819828000000001</v>
      </c>
      <c r="T12" s="24">
        <f>MIN('Перечень '!T32:T32)</f>
        <v>84</v>
      </c>
      <c r="U12" s="24">
        <f>MIN('Перечень '!U32:U32)</f>
        <v>7</v>
      </c>
      <c r="V12" s="24">
        <f>MIN('Перечень '!V32:V32)</f>
        <v>12</v>
      </c>
      <c r="W12" s="74">
        <f>MIN('Перечень '!W32:W32)</f>
        <v>477.28655520000001</v>
      </c>
      <c r="X12" s="74">
        <f>MIN('Перечень '!X32:X32)</f>
        <v>492.28655520000001</v>
      </c>
      <c r="Y12" s="93"/>
    </row>
    <row r="13" spans="1:25" s="89" customFormat="1" ht="26.25" customHeight="1" thickBot="1" x14ac:dyDescent="0.25">
      <c r="A13" s="94" t="s">
        <v>463</v>
      </c>
      <c r="B13" s="107"/>
      <c r="C13" s="95">
        <f>MAX('Перечень '!C32:C32)</f>
        <v>9</v>
      </c>
      <c r="D13" s="95">
        <f>MAX('Перечень '!D32:D32)</f>
        <v>12</v>
      </c>
      <c r="E13" s="95">
        <f>MAX('Перечень '!E32:E32)</f>
        <v>290</v>
      </c>
      <c r="F13" s="95">
        <f>MAX('Перечень '!F32:F32)</f>
        <v>25</v>
      </c>
      <c r="G13" s="132">
        <f>MAX('Перечень '!G32:G32)</f>
        <v>8.48772E-2</v>
      </c>
      <c r="H13" s="132">
        <f>MAX('Перечень '!H32:H32)</f>
        <v>0.1118772</v>
      </c>
      <c r="I13" s="95" t="s">
        <v>249</v>
      </c>
      <c r="J13" s="95">
        <f>MAX('Перечень '!J32:J32)</f>
        <v>350</v>
      </c>
      <c r="K13" s="95">
        <f>MAX('Перечень '!K32:K32)</f>
        <v>49</v>
      </c>
      <c r="L13" s="103">
        <f>MAX('Перечень '!L32:L32)</f>
        <v>2.0571428571428569</v>
      </c>
      <c r="M13" s="103">
        <f>MAX('Перечень '!M32:M32)</f>
        <v>100.79999999999998</v>
      </c>
      <c r="N13" s="103">
        <f>MAX('Перечень '!N32:N32)</f>
        <v>0.59523809523809534</v>
      </c>
      <c r="O13" s="103">
        <f>MAX('Перечень '!O32:O32)</f>
        <v>29.166666666666668</v>
      </c>
      <c r="P13" s="103">
        <f>MAX('Перечень '!P32:P32)</f>
        <v>102.79999999999998</v>
      </c>
      <c r="Q13" s="105" t="s">
        <v>470</v>
      </c>
      <c r="R13" s="131">
        <f>MAX('Перечень '!R32:R32)</f>
        <v>4.1589828000000004</v>
      </c>
      <c r="S13" s="131">
        <f>MAX('Перечень '!S32:S32)</f>
        <v>5.6819828000000001</v>
      </c>
      <c r="T13" s="95">
        <f>MAX('Перечень '!T32:T32)</f>
        <v>84</v>
      </c>
      <c r="U13" s="95">
        <f>MAX('Перечень '!U32:U32)</f>
        <v>7</v>
      </c>
      <c r="V13" s="95">
        <f>MAX('Перечень '!V32:V32)</f>
        <v>12</v>
      </c>
      <c r="W13" s="97">
        <f>MAX('Перечень '!W32:W32)</f>
        <v>477.28655520000001</v>
      </c>
      <c r="X13" s="97">
        <f>MAX('Перечень '!X32:X32)</f>
        <v>492.28655520000001</v>
      </c>
      <c r="Y13" s="98"/>
    </row>
    <row r="14" spans="1:25" s="89" customFormat="1" ht="26.25" customHeight="1" x14ac:dyDescent="0.2">
      <c r="A14" s="90" t="s">
        <v>464</v>
      </c>
      <c r="B14" s="106"/>
      <c r="C14" s="24">
        <f>MIN('Перечень '!C33:C126)</f>
        <v>7</v>
      </c>
      <c r="D14" s="24">
        <f>MIN('Перечень '!D33:D126)</f>
        <v>6</v>
      </c>
      <c r="E14" s="24">
        <f>MIN('Перечень '!E33:E126)</f>
        <v>280</v>
      </c>
      <c r="F14" s="24">
        <f>MIN('Перечень '!F33:F126)</f>
        <v>25</v>
      </c>
      <c r="G14" s="91">
        <f>MIN('Перечень '!G33:G126)</f>
        <v>5.1869400000000003E-2</v>
      </c>
      <c r="H14" s="91">
        <f>MIN('Перечень '!H33:H126)</f>
        <v>7.8869400000000006E-2</v>
      </c>
      <c r="I14" s="24" t="s">
        <v>249</v>
      </c>
      <c r="J14" s="24">
        <f>MIN('Перечень '!J33:J126)</f>
        <v>200</v>
      </c>
      <c r="K14" s="24">
        <f>MIN('Перечень '!K33:K126)</f>
        <v>10</v>
      </c>
      <c r="L14" s="102">
        <f>MIN('Перечень '!L33:L126)</f>
        <v>1.7142857142857142</v>
      </c>
      <c r="M14" s="102">
        <f>MIN('Перечень '!M33:M126)</f>
        <v>30.535714285714285</v>
      </c>
      <c r="N14" s="102">
        <f>MIN('Перечень '!N33:N126)</f>
        <v>0.30303030303030304</v>
      </c>
      <c r="O14" s="102">
        <f>MIN('Перечень '!O33:O126)</f>
        <v>3.6363636363636362</v>
      </c>
      <c r="P14" s="102">
        <f>MIN('Перечень '!P33:P126)</f>
        <v>32.535714285714285</v>
      </c>
      <c r="Q14" s="104" t="s">
        <v>471</v>
      </c>
      <c r="R14" s="99">
        <f>MIN('Перечень '!R33:R126)</f>
        <v>1.8154290000000002</v>
      </c>
      <c r="S14" s="99">
        <f>MIN('Перечень '!S33:S126)</f>
        <v>2.9604290000000004</v>
      </c>
      <c r="T14" s="24">
        <f>MIN('Перечень '!T33:T126)</f>
        <v>72</v>
      </c>
      <c r="U14" s="24">
        <f>MIN('Перечень '!U33:U126)</f>
        <v>3</v>
      </c>
      <c r="V14" s="24">
        <f>MIN('Перечень '!V33:V126)</f>
        <v>24</v>
      </c>
      <c r="W14" s="74">
        <f>MIN('Перечень '!W33:W126)</f>
        <v>284.20118400000001</v>
      </c>
      <c r="X14" s="74">
        <f>MIN('Перечень '!X33:X126)</f>
        <v>299.20118400000001</v>
      </c>
      <c r="Y14" s="93"/>
    </row>
    <row r="15" spans="1:25" s="89" customFormat="1" ht="26.25" customHeight="1" thickBot="1" x14ac:dyDescent="0.25">
      <c r="A15" s="94" t="s">
        <v>463</v>
      </c>
      <c r="B15" s="107"/>
      <c r="C15" s="95">
        <f>MAX('Перечень '!C33:C126)</f>
        <v>30</v>
      </c>
      <c r="D15" s="95">
        <f>MAX('Перечень '!D33:D126)</f>
        <v>110</v>
      </c>
      <c r="E15" s="95">
        <f>MAX('Перечень '!E33:E126)</f>
        <v>290</v>
      </c>
      <c r="F15" s="95">
        <f>MAX('Перечень '!F33:F126)</f>
        <v>33</v>
      </c>
      <c r="G15" s="132">
        <f>MAX('Перечень '!G33:G126)</f>
        <v>1.10026</v>
      </c>
      <c r="H15" s="132">
        <f>MAX('Перечень '!H33:H126)</f>
        <v>1.13856</v>
      </c>
      <c r="I15" s="95" t="s">
        <v>247</v>
      </c>
      <c r="J15" s="95">
        <f>MAX('Перечень '!J33:J126)</f>
        <v>400</v>
      </c>
      <c r="K15" s="95">
        <f>MAX('Перечень '!K33:K126)</f>
        <v>35</v>
      </c>
      <c r="L15" s="103">
        <f>MAX('Перечень '!L33:L126)</f>
        <v>16.5</v>
      </c>
      <c r="M15" s="103">
        <f>MAX('Перечень '!M33:M126)</f>
        <v>198</v>
      </c>
      <c r="N15" s="103">
        <f>MAX('Перечень '!N33:N126)</f>
        <v>1.9649122807017543</v>
      </c>
      <c r="O15" s="103">
        <f>MAX('Перечень '!O33:O126)</f>
        <v>35</v>
      </c>
      <c r="P15" s="103">
        <f>MAX('Перечень '!P33:P126)</f>
        <v>200</v>
      </c>
      <c r="Q15" s="105" t="s">
        <v>471</v>
      </c>
      <c r="R15" s="131">
        <f>MAX('Перечень '!R33:R126)</f>
        <v>11.647038</v>
      </c>
      <c r="S15" s="131">
        <f>MAX('Перечень '!S33:S126)</f>
        <v>12.306638</v>
      </c>
      <c r="T15" s="95">
        <f>MAX('Перечень '!T33:T126)</f>
        <v>120</v>
      </c>
      <c r="U15" s="95">
        <f>MAX('Перечень '!U33:U126)</f>
        <v>5</v>
      </c>
      <c r="V15" s="95">
        <f>MAX('Перечень '!V33:V126)</f>
        <v>24</v>
      </c>
      <c r="W15" s="97">
        <f>MAX('Перечень '!W33:W126)</f>
        <v>886.07793599999991</v>
      </c>
      <c r="X15" s="97">
        <f>MAX('Перечень '!X33:X126)</f>
        <v>901.07793599999991</v>
      </c>
      <c r="Y15" s="98"/>
    </row>
    <row r="16" spans="1:25" s="89" customFormat="1" ht="26.25" customHeight="1" x14ac:dyDescent="0.2">
      <c r="A16" s="90" t="s">
        <v>464</v>
      </c>
      <c r="B16" s="106"/>
      <c r="C16" s="24">
        <f>MIN('Перечень '!C127:C131)</f>
        <v>9</v>
      </c>
      <c r="D16" s="24">
        <f>MIN('Перечень '!D127:D131)</f>
        <v>7</v>
      </c>
      <c r="E16" s="24">
        <f>MIN('Перечень '!E127:E131)</f>
        <v>290</v>
      </c>
      <c r="F16" s="24">
        <f>MIN('Перечень '!F127:F131)</f>
        <v>25</v>
      </c>
      <c r="G16" s="91">
        <f>MIN('Перечень '!G127:G131)</f>
        <v>7.0731000000000002E-2</v>
      </c>
      <c r="H16" s="91">
        <f>MIN('Перечень '!H127:H131)</f>
        <v>9.7730999999999998E-2</v>
      </c>
      <c r="I16" s="24" t="s">
        <v>249</v>
      </c>
      <c r="J16" s="24">
        <f>MIN('Перечень '!J127:J131)</f>
        <v>280</v>
      </c>
      <c r="K16" s="24">
        <f>MIN('Перечень '!K127:K131)</f>
        <v>12</v>
      </c>
      <c r="L16" s="102">
        <f>MIN('Перечень '!L127:L131)</f>
        <v>1.5</v>
      </c>
      <c r="M16" s="102">
        <f>MIN('Перечень '!M127:M131)</f>
        <v>30</v>
      </c>
      <c r="N16" s="102">
        <f>MIN('Перечень '!N127:N131)</f>
        <v>0.53333333333333333</v>
      </c>
      <c r="O16" s="102">
        <f>MIN('Перечень '!O127:O131)</f>
        <v>8</v>
      </c>
      <c r="P16" s="102">
        <f>MIN('Перечень '!P127:P131)</f>
        <v>32</v>
      </c>
      <c r="Q16" s="104" t="s">
        <v>472</v>
      </c>
      <c r="R16" s="99">
        <f>MIN('Перечень '!R127:R131)</f>
        <v>1.4303379999999999</v>
      </c>
      <c r="S16" s="99">
        <f>MIN('Перечень '!S127:S131)</f>
        <v>2.3963380000000001</v>
      </c>
      <c r="T16" s="24">
        <f>MIN('Перечень '!T127:T131)</f>
        <v>72</v>
      </c>
      <c r="U16" s="24">
        <f>MIN('Перечень '!U127:U131)</f>
        <v>3</v>
      </c>
      <c r="V16" s="24">
        <f>MIN('Перечень '!V127:V131)</f>
        <v>24</v>
      </c>
      <c r="W16" s="74">
        <f>MIN('Перечень '!W127:W131)</f>
        <v>230.04844800000001</v>
      </c>
      <c r="X16" s="74">
        <f>MIN('Перечень '!X127:X131)</f>
        <v>245.04844800000001</v>
      </c>
      <c r="Y16" s="93"/>
    </row>
    <row r="17" spans="1:25" s="89" customFormat="1" ht="26.25" customHeight="1" thickBot="1" x14ac:dyDescent="0.25">
      <c r="A17" s="94" t="s">
        <v>463</v>
      </c>
      <c r="B17" s="107"/>
      <c r="C17" s="95">
        <f>MAX('Перечень '!C127:C131)</f>
        <v>14</v>
      </c>
      <c r="D17" s="95">
        <f>MAX('Перечень '!D127:D131)</f>
        <v>50</v>
      </c>
      <c r="E17" s="95">
        <f>MAX('Перечень '!E127:E131)</f>
        <v>290</v>
      </c>
      <c r="F17" s="95">
        <f>MAX('Перечень '!F127:F131)</f>
        <v>33</v>
      </c>
      <c r="G17" s="132">
        <f>MAX('Перечень '!G127:G131)</f>
        <v>0.51083500000000004</v>
      </c>
      <c r="H17" s="132">
        <f>MAX('Перечень '!H127:H131)</f>
        <v>0.54913500000000004</v>
      </c>
      <c r="I17" s="95" t="s">
        <v>243</v>
      </c>
      <c r="J17" s="95">
        <f>MAX('Перечень '!J127:J131)</f>
        <v>400</v>
      </c>
      <c r="K17" s="95">
        <f>MAX('Перечень '!K127:K131)</f>
        <v>35</v>
      </c>
      <c r="L17" s="103">
        <f>MAX('Перечень '!L127:L131)</f>
        <v>7.5</v>
      </c>
      <c r="M17" s="103">
        <f>MAX('Перечень '!M127:M131)</f>
        <v>112.5</v>
      </c>
      <c r="N17" s="103">
        <f>MAX('Перечень '!N127:N131)</f>
        <v>2</v>
      </c>
      <c r="O17" s="103">
        <f>MAX('Перечень '!O127:O131)</f>
        <v>40</v>
      </c>
      <c r="P17" s="103">
        <f>MAX('Перечень '!P127:P131)</f>
        <v>114.5</v>
      </c>
      <c r="Q17" s="105" t="s">
        <v>472</v>
      </c>
      <c r="R17" s="131">
        <f>MAX('Перечень '!R127:R131)</f>
        <v>6.13002</v>
      </c>
      <c r="S17" s="131">
        <f>MAX('Перечень '!S127:S131)</f>
        <v>6.7896200000000002</v>
      </c>
      <c r="T17" s="95">
        <f>MAX('Перечень '!T127:T131)</f>
        <v>120</v>
      </c>
      <c r="U17" s="95">
        <f>MAX('Перечень '!U127:U131)</f>
        <v>5</v>
      </c>
      <c r="V17" s="95">
        <f>MAX('Перечень '!V127:V131)</f>
        <v>24</v>
      </c>
      <c r="W17" s="97">
        <f>MAX('Перечень '!W127:W131)</f>
        <v>729.51900000000001</v>
      </c>
      <c r="X17" s="97">
        <f>MAX('Перечень '!X127:X131)</f>
        <v>744.51900000000001</v>
      </c>
      <c r="Y17" s="98"/>
    </row>
    <row r="18" spans="1:25" s="89" customFormat="1" ht="26.25" customHeight="1" x14ac:dyDescent="0.2">
      <c r="A18" s="90" t="s">
        <v>464</v>
      </c>
      <c r="B18" s="106"/>
      <c r="C18" s="24">
        <f>MIN('Перечень '!C132:C155)</f>
        <v>7</v>
      </c>
      <c r="D18" s="24">
        <f>MIN('Перечень '!D132:D155)</f>
        <v>5</v>
      </c>
      <c r="E18" s="24">
        <f>MIN('Перечень '!E132:E155)</f>
        <v>280</v>
      </c>
      <c r="F18" s="24">
        <f>MIN('Перечень '!F132:F155)</f>
        <v>25</v>
      </c>
      <c r="G18" s="91">
        <f>MIN('Перечень '!G132:G155)</f>
        <v>3.5365500000000001E-2</v>
      </c>
      <c r="H18" s="91">
        <f>MIN('Перечень '!H132:H155)</f>
        <v>6.2365500000000004E-2</v>
      </c>
      <c r="I18" s="24" t="s">
        <v>249</v>
      </c>
      <c r="J18" s="24">
        <f>MIN('Перечень '!J132:J155)</f>
        <v>200</v>
      </c>
      <c r="K18" s="24">
        <f>MIN('Перечень '!K132:K155)</f>
        <v>24</v>
      </c>
      <c r="L18" s="102">
        <f>MIN('Перечень '!L132:L155)</f>
        <v>1.5</v>
      </c>
      <c r="M18" s="102">
        <f>MIN('Перечень '!M132:M155)</f>
        <v>41.142857142857139</v>
      </c>
      <c r="N18" s="102">
        <f>MIN('Перечень '!N132:N155)</f>
        <v>0.3174603174603175</v>
      </c>
      <c r="O18" s="102">
        <f>MIN('Перечень '!O132:O155)</f>
        <v>13.333333333333334</v>
      </c>
      <c r="P18" s="102">
        <f>MIN('Перечень '!P132:P155)</f>
        <v>43.142857142857139</v>
      </c>
      <c r="Q18" s="104" t="s">
        <v>473</v>
      </c>
      <c r="R18" s="99">
        <f>MIN('Перечень '!R132:R155)</f>
        <v>1.6975440000000002</v>
      </c>
      <c r="S18" s="99">
        <f>MIN('Перечень '!S132:S155)</f>
        <v>3.1935440000000002</v>
      </c>
      <c r="T18" s="24">
        <f>MIN('Перечень '!T132:T155)</f>
        <v>72</v>
      </c>
      <c r="U18" s="24">
        <f>MIN('Перечень '!U132:U155)</f>
        <v>4</v>
      </c>
      <c r="V18" s="24">
        <f>MIN('Перечень '!V132:V155)</f>
        <v>18</v>
      </c>
      <c r="W18" s="74">
        <f>MIN('Перечень '!W132:W155)</f>
        <v>287.41896000000003</v>
      </c>
      <c r="X18" s="74">
        <f>MIN('Перечень '!X132:X155)</f>
        <v>302.41896000000003</v>
      </c>
      <c r="Y18" s="93"/>
    </row>
    <row r="19" spans="1:25" s="89" customFormat="1" ht="26.25" customHeight="1" thickBot="1" x14ac:dyDescent="0.25">
      <c r="A19" s="94" t="s">
        <v>463</v>
      </c>
      <c r="B19" s="107"/>
      <c r="C19" s="95">
        <f>MAX('Перечень '!C132:C155)</f>
        <v>30</v>
      </c>
      <c r="D19" s="95">
        <f>MAX('Перечень '!D132:D155)</f>
        <v>30</v>
      </c>
      <c r="E19" s="95">
        <f>MAX('Перечень '!E132:E155)</f>
        <v>290</v>
      </c>
      <c r="F19" s="95">
        <f>MAX('Перечень '!F132:F155)</f>
        <v>33</v>
      </c>
      <c r="G19" s="132">
        <f>MAX('Перечень '!G132:G155)</f>
        <v>0.25541750000000002</v>
      </c>
      <c r="H19" s="132">
        <f>MAX('Перечень '!H132:H155)</f>
        <v>0.29371750000000002</v>
      </c>
      <c r="I19" s="95" t="s">
        <v>241</v>
      </c>
      <c r="J19" s="95">
        <f>MAX('Перечень '!J132:J155)</f>
        <v>400</v>
      </c>
      <c r="K19" s="95">
        <f>MAX('Перечень '!K132:K155)</f>
        <v>48</v>
      </c>
      <c r="L19" s="103">
        <f>MAX('Перечень '!L132:L155)</f>
        <v>4.5</v>
      </c>
      <c r="M19" s="103">
        <f>MAX('Перечень '!M132:M155)</f>
        <v>189</v>
      </c>
      <c r="N19" s="103">
        <f>MAX('Перечень '!N132:N155)</f>
        <v>1.4583333333333333</v>
      </c>
      <c r="O19" s="103">
        <f>MAX('Перечень '!O132:O155)</f>
        <v>40</v>
      </c>
      <c r="P19" s="103">
        <f>MAX('Перечень '!P132:P155)</f>
        <v>191</v>
      </c>
      <c r="Q19" s="105" t="s">
        <v>473</v>
      </c>
      <c r="R19" s="131">
        <f>MAX('Перечень '!R132:R155)</f>
        <v>6.9316379999999995</v>
      </c>
      <c r="S19" s="131">
        <f>MAX('Перечень '!S132:S155)</f>
        <v>8.2656379999999992</v>
      </c>
      <c r="T19" s="95">
        <f>MAX('Перечень '!T132:T155)</f>
        <v>90</v>
      </c>
      <c r="U19" s="95">
        <f>MAX('Перечень '!U132:U155)</f>
        <v>5</v>
      </c>
      <c r="V19" s="95">
        <f>MAX('Перечень '!V132:V155)</f>
        <v>18</v>
      </c>
      <c r="W19" s="97">
        <f>MAX('Перечень '!W132:W155)</f>
        <v>654.78635999999995</v>
      </c>
      <c r="X19" s="97">
        <f>MAX('Перечень '!X132:X155)</f>
        <v>669.78635999999995</v>
      </c>
      <c r="Y19" s="98"/>
    </row>
    <row r="20" spans="1:25" s="89" customFormat="1" ht="26.25" customHeight="1" x14ac:dyDescent="0.2">
      <c r="A20" s="90" t="s">
        <v>464</v>
      </c>
      <c r="B20" s="106"/>
      <c r="C20" s="24">
        <f>MIN('Перечень '!C156:C158)</f>
        <v>11</v>
      </c>
      <c r="D20" s="24">
        <f>MIN('Перечень '!D156:D158)</f>
        <v>10</v>
      </c>
      <c r="E20" s="24">
        <f>MIN('Перечень '!E156:E158)</f>
        <v>290</v>
      </c>
      <c r="F20" s="24">
        <f>MIN('Перечень '!F156:F158)</f>
        <v>33</v>
      </c>
      <c r="G20" s="91">
        <f>MIN('Перечень '!G156:G158)</f>
        <v>8.6448999999999998E-2</v>
      </c>
      <c r="H20" s="91">
        <f>MIN('Перечень '!H156:H158)</f>
        <v>0.124749</v>
      </c>
      <c r="I20" s="24" t="s">
        <v>239</v>
      </c>
      <c r="J20" s="24">
        <f>MIN('Перечень '!J156:J158)</f>
        <v>350</v>
      </c>
      <c r="K20" s="24">
        <f>MIN('Перечень '!K156:K158)</f>
        <v>28</v>
      </c>
      <c r="L20" s="102">
        <f>MIN('Перечень '!L156:L158)</f>
        <v>1.7142857142857142</v>
      </c>
      <c r="M20" s="102">
        <f>MIN('Перечень '!M156:M158)</f>
        <v>51.428571428571423</v>
      </c>
      <c r="N20" s="102">
        <f>MIN('Перечень '!N156:N158)</f>
        <v>0.7142857142857143</v>
      </c>
      <c r="O20" s="102">
        <f>MIN('Перечень '!O156:O158)</f>
        <v>20</v>
      </c>
      <c r="P20" s="102">
        <f>MIN('Перечень '!P156:P158)</f>
        <v>53.428571428571423</v>
      </c>
      <c r="Q20" s="104" t="s">
        <v>474</v>
      </c>
      <c r="R20" s="99">
        <f>MIN('Перечень '!R156:R158)</f>
        <v>2.5934699999999999</v>
      </c>
      <c r="S20" s="99">
        <f>MIN('Перечень '!S156:S158)</f>
        <v>3.9424700000000001</v>
      </c>
      <c r="T20" s="24">
        <f>MIN('Перечень '!T156:T158)</f>
        <v>90</v>
      </c>
      <c r="U20" s="24">
        <f>MIN('Перечень '!U156:U158)</f>
        <v>5</v>
      </c>
      <c r="V20" s="24">
        <f>MIN('Перечень '!V156:V158)</f>
        <v>18</v>
      </c>
      <c r="W20" s="74">
        <f>MIN('Перечень '!W156:W158)</f>
        <v>354.82230000000004</v>
      </c>
      <c r="X20" s="74">
        <f>MIN('Перечень '!X156:X158)</f>
        <v>369.82230000000004</v>
      </c>
      <c r="Y20" s="93"/>
    </row>
    <row r="21" spans="1:25" s="89" customFormat="1" ht="26.25" customHeight="1" thickBot="1" x14ac:dyDescent="0.25">
      <c r="A21" s="94" t="s">
        <v>463</v>
      </c>
      <c r="B21" s="107"/>
      <c r="C21" s="95">
        <f>MAX('Перечень '!C156:C158)</f>
        <v>14</v>
      </c>
      <c r="D21" s="95">
        <f>MAX('Перечень '!D156:D158)</f>
        <v>20</v>
      </c>
      <c r="E21" s="95">
        <f>MAX('Перечень '!E156:E158)</f>
        <v>290</v>
      </c>
      <c r="F21" s="95">
        <f>MAX('Перечень '!F156:F158)</f>
        <v>33</v>
      </c>
      <c r="G21" s="132">
        <f>MAX('Перечень '!G156:G158)</f>
        <v>0.172898</v>
      </c>
      <c r="H21" s="132">
        <f>MAX('Перечень '!H156:H158)</f>
        <v>0.211198</v>
      </c>
      <c r="I21" s="95" t="s">
        <v>239</v>
      </c>
      <c r="J21" s="95">
        <f>MAX('Перечень '!J156:J158)</f>
        <v>400</v>
      </c>
      <c r="K21" s="95">
        <f>MAX('Перечень '!K156:K158)</f>
        <v>30</v>
      </c>
      <c r="L21" s="103">
        <f>MAX('Перечень '!L156:L158)</f>
        <v>3</v>
      </c>
      <c r="M21" s="103">
        <f>MAX('Перечень '!M156:M158)</f>
        <v>84</v>
      </c>
      <c r="N21" s="103">
        <f>MAX('Перечень '!N156:N158)</f>
        <v>1.1666666666666667</v>
      </c>
      <c r="O21" s="103">
        <f>MAX('Перечень '!O156:O158)</f>
        <v>35</v>
      </c>
      <c r="P21" s="103">
        <f>MAX('Перечень '!P156:P158)</f>
        <v>86</v>
      </c>
      <c r="Q21" s="105" t="s">
        <v>474</v>
      </c>
      <c r="R21" s="131">
        <f>MAX('Перечень '!R156:R158)</f>
        <v>4.8411439999999999</v>
      </c>
      <c r="S21" s="131">
        <f>MAX('Перечень '!S156:S158)</f>
        <v>6.1135440000000001</v>
      </c>
      <c r="T21" s="95">
        <f>MAX('Перечень '!T156:T158)</f>
        <v>90</v>
      </c>
      <c r="U21" s="95">
        <f>MAX('Перечень '!U156:U158)</f>
        <v>5</v>
      </c>
      <c r="V21" s="95">
        <f>MAX('Перечень '!V156:V158)</f>
        <v>18</v>
      </c>
      <c r="W21" s="97">
        <f>MAX('Перечень '!W156:W158)</f>
        <v>550.21896000000004</v>
      </c>
      <c r="X21" s="97">
        <f>MAX('Перечень '!X156:X158)</f>
        <v>565.21896000000004</v>
      </c>
      <c r="Y21" s="98"/>
    </row>
    <row r="22" spans="1:25" s="89" customFormat="1" ht="26.25" customHeight="1" x14ac:dyDescent="0.2">
      <c r="A22" s="90" t="s">
        <v>464</v>
      </c>
      <c r="B22" s="106"/>
      <c r="C22" s="24">
        <f>MIN('Перечень '!C159:C161)</f>
        <v>9</v>
      </c>
      <c r="D22" s="24">
        <f>MIN('Перечень '!D159:D161)</f>
        <v>10</v>
      </c>
      <c r="E22" s="24">
        <f>MIN('Перечень '!E159:E161)</f>
        <v>290</v>
      </c>
      <c r="F22" s="24">
        <f>MIN('Перечень '!F159:F161)</f>
        <v>33</v>
      </c>
      <c r="G22" s="91">
        <f>MIN('Перечень '!G159:G161)</f>
        <v>7.0731000000000002E-2</v>
      </c>
      <c r="H22" s="91">
        <f>MIN('Перечень '!H159:H161)</f>
        <v>0.10903099999999999</v>
      </c>
      <c r="I22" s="24" t="s">
        <v>239</v>
      </c>
      <c r="J22" s="24">
        <f>MIN('Перечень '!J159:J161)</f>
        <v>350</v>
      </c>
      <c r="K22" s="24">
        <f>MIN('Перечень '!K159:K161)</f>
        <v>32</v>
      </c>
      <c r="L22" s="102">
        <f>MIN('Перечень '!L159:L161)</f>
        <v>1.7142857142857142</v>
      </c>
      <c r="M22" s="102">
        <f>MIN('Перечень '!M159:M161)</f>
        <v>54.857142857142854</v>
      </c>
      <c r="N22" s="102">
        <f>MIN('Перечень '!N159:N161)</f>
        <v>0.55555555555555558</v>
      </c>
      <c r="O22" s="102">
        <f>MIN('Перечень '!O159:O161)</f>
        <v>20</v>
      </c>
      <c r="P22" s="102">
        <f>MIN('Перечень '!P159:P161)</f>
        <v>56.857142857142854</v>
      </c>
      <c r="Q22" s="104" t="s">
        <v>475</v>
      </c>
      <c r="R22" s="99">
        <f>MIN('Перечень '!R159:R161)</f>
        <v>2.2633920000000001</v>
      </c>
      <c r="S22" s="99">
        <f>MIN('Перечень '!S159:S161)</f>
        <v>3.6889919999999998</v>
      </c>
      <c r="T22" s="24">
        <f>MIN('Перечень '!T159:T161)</f>
        <v>60</v>
      </c>
      <c r="U22" s="24">
        <f>MIN('Перечень '!U159:U161)</f>
        <v>5</v>
      </c>
      <c r="V22" s="24">
        <f>MIN('Перечень '!V159:V161)</f>
        <v>12</v>
      </c>
      <c r="W22" s="74">
        <f>MIN('Перечень '!W159:W161)</f>
        <v>221.33951999999999</v>
      </c>
      <c r="X22" s="74">
        <f>MIN('Перечень '!X159:X161)</f>
        <v>236.33951999999999</v>
      </c>
      <c r="Y22" s="93"/>
    </row>
    <row r="23" spans="1:25" s="89" customFormat="1" ht="26.25" customHeight="1" thickBot="1" x14ac:dyDescent="0.25">
      <c r="A23" s="94" t="s">
        <v>463</v>
      </c>
      <c r="B23" s="107"/>
      <c r="C23" s="95">
        <f>MAX('Перечень '!C159:C161)</f>
        <v>20</v>
      </c>
      <c r="D23" s="95">
        <f>MAX('Перечень '!D159:D161)</f>
        <v>20</v>
      </c>
      <c r="E23" s="95">
        <f>MAX('Перечень '!E159:E161)</f>
        <v>290</v>
      </c>
      <c r="F23" s="95">
        <f>MAX('Перечень '!F159:F161)</f>
        <v>33</v>
      </c>
      <c r="G23" s="132">
        <f>MAX('Перечень '!G159:G161)</f>
        <v>0.15717999999999999</v>
      </c>
      <c r="H23" s="132">
        <f>MAX('Перечень '!H159:H161)</f>
        <v>0.19547999999999999</v>
      </c>
      <c r="I23" s="95" t="s">
        <v>239</v>
      </c>
      <c r="J23" s="95">
        <f>MAX('Перечень '!J159:J161)</f>
        <v>400</v>
      </c>
      <c r="K23" s="95">
        <f>MAX('Перечень '!K159:K161)</f>
        <v>36</v>
      </c>
      <c r="L23" s="103">
        <f>MAX('Перечень '!L159:L161)</f>
        <v>3</v>
      </c>
      <c r="M23" s="103">
        <f>MAX('Перечень '!M159:M161)</f>
        <v>108</v>
      </c>
      <c r="N23" s="103">
        <f>MAX('Перечень '!N159:N161)</f>
        <v>1.09375</v>
      </c>
      <c r="O23" s="103">
        <f>MAX('Перечень '!O159:O161)</f>
        <v>35</v>
      </c>
      <c r="P23" s="103">
        <f>MAX('Перечень '!P159:P161)</f>
        <v>110</v>
      </c>
      <c r="Q23" s="105" t="s">
        <v>475</v>
      </c>
      <c r="R23" s="131">
        <f>MAX('Перечень '!R159:R161)</f>
        <v>5.5012999999999996</v>
      </c>
      <c r="S23" s="131">
        <f>MAX('Перечень '!S159:S161)</f>
        <v>7.0417999999999994</v>
      </c>
      <c r="T23" s="95">
        <f>MAX('Перечень '!T159:T161)</f>
        <v>60</v>
      </c>
      <c r="U23" s="95">
        <f>MAX('Перечень '!U159:U161)</f>
        <v>5</v>
      </c>
      <c r="V23" s="95">
        <f>MAX('Перечень '!V159:V161)</f>
        <v>12</v>
      </c>
      <c r="W23" s="97">
        <f>MAX('Перечень '!W159:W161)</f>
        <v>422.50799999999998</v>
      </c>
      <c r="X23" s="97">
        <f>MAX('Перечень '!X159:X161)</f>
        <v>437.50799999999998</v>
      </c>
      <c r="Y23" s="98"/>
    </row>
    <row r="24" spans="1:25" s="89" customFormat="1" ht="26.25" customHeight="1" x14ac:dyDescent="0.2">
      <c r="A24" s="90" t="s">
        <v>464</v>
      </c>
      <c r="B24" s="106"/>
      <c r="C24" s="24">
        <f>MIN('Перечень '!C162:C181)</f>
        <v>7</v>
      </c>
      <c r="D24" s="24">
        <f>MIN('Перечень '!D162:D181)</f>
        <v>5</v>
      </c>
      <c r="E24" s="24">
        <f>MIN('Перечень '!E162:E181)</f>
        <v>290</v>
      </c>
      <c r="F24" s="24">
        <f>MIN('Перечень '!F162:F181)</f>
        <v>25</v>
      </c>
      <c r="G24" s="91">
        <f>MIN('Перечень '!G162:G181)</f>
        <v>3.5365500000000001E-2</v>
      </c>
      <c r="H24" s="91">
        <f>MIN('Перечень '!H162:H181)</f>
        <v>6.2365500000000004E-2</v>
      </c>
      <c r="I24" s="24" t="s">
        <v>249</v>
      </c>
      <c r="J24" s="24">
        <f>MIN('Перечень '!J162:J181)</f>
        <v>200</v>
      </c>
      <c r="K24" s="24">
        <f>MIN('Перечень '!K162:K181)</f>
        <v>28</v>
      </c>
      <c r="L24" s="102">
        <f>MIN('Перечень '!L162:L181)</f>
        <v>1.5</v>
      </c>
      <c r="M24" s="102">
        <f>MIN('Перечень '!M162:M181)</f>
        <v>52.5</v>
      </c>
      <c r="N24" s="102">
        <f>MIN('Перечень '!N162:N181)</f>
        <v>0.33333333333333337</v>
      </c>
      <c r="O24" s="102">
        <f>MIN('Перечень '!O162:O181)</f>
        <v>13.333333333333334</v>
      </c>
      <c r="P24" s="102">
        <f>MIN('Перечень '!P162:P181)</f>
        <v>54.5</v>
      </c>
      <c r="Q24" s="104" t="s">
        <v>476</v>
      </c>
      <c r="R24" s="99">
        <f>MIN('Перечень '!R162:R181)</f>
        <v>1.5128575</v>
      </c>
      <c r="S24" s="99">
        <f>MIN('Перечень '!S162:S181)</f>
        <v>3.0533575000000002</v>
      </c>
      <c r="T24" s="24">
        <f>MIN('Перечень '!T162:T181)</f>
        <v>64</v>
      </c>
      <c r="U24" s="24">
        <f>MIN('Перечень '!U162:U181)</f>
        <v>4</v>
      </c>
      <c r="V24" s="24">
        <f>MIN('Перечень '!V162:V181)</f>
        <v>16</v>
      </c>
      <c r="W24" s="74">
        <f>MIN('Перечень '!W162:W181)</f>
        <v>244.26859999999999</v>
      </c>
      <c r="X24" s="74">
        <f>MIN('Перечень '!X162:X181)</f>
        <v>259.26859999999999</v>
      </c>
      <c r="Y24" s="93"/>
    </row>
    <row r="25" spans="1:25" s="89" customFormat="1" ht="26.25" customHeight="1" thickBot="1" x14ac:dyDescent="0.25">
      <c r="A25" s="94" t="s">
        <v>463</v>
      </c>
      <c r="B25" s="107"/>
      <c r="C25" s="95">
        <f>MAX('Перечень '!C162:C181)</f>
        <v>20</v>
      </c>
      <c r="D25" s="95">
        <f>MAX('Перечень '!D162:D181)</f>
        <v>30</v>
      </c>
      <c r="E25" s="95">
        <f>MAX('Перечень '!E162:E181)</f>
        <v>290</v>
      </c>
      <c r="F25" s="95">
        <f>MAX('Перечень '!F162:F181)</f>
        <v>33</v>
      </c>
      <c r="G25" s="132">
        <f>MAX('Перечень '!G162:G181)</f>
        <v>0.16503899999999999</v>
      </c>
      <c r="H25" s="132">
        <f>MAX('Перечень '!H162:H181)</f>
        <v>0.19783770000000001</v>
      </c>
      <c r="I25" s="95" t="s">
        <v>241</v>
      </c>
      <c r="J25" s="95">
        <f>MAX('Перечень '!J162:J181)</f>
        <v>400</v>
      </c>
      <c r="K25" s="95">
        <f>MAX('Перечень '!K162:K181)</f>
        <v>54</v>
      </c>
      <c r="L25" s="103">
        <f>MAX('Перечень '!L162:L181)</f>
        <v>4.5</v>
      </c>
      <c r="M25" s="103">
        <f>MAX('Перечень '!M162:M181)</f>
        <v>180</v>
      </c>
      <c r="N25" s="103">
        <f>MAX('Перечень '!N162:N181)</f>
        <v>1.1428571428571428</v>
      </c>
      <c r="O25" s="103">
        <f>MAX('Перечень '!O162:O181)</f>
        <v>40</v>
      </c>
      <c r="P25" s="103">
        <f>MAX('Перечень '!P162:P181)</f>
        <v>182</v>
      </c>
      <c r="Q25" s="105" t="s">
        <v>476</v>
      </c>
      <c r="R25" s="131">
        <f>MAX('Перечень '!R162:R181)</f>
        <v>6.6015599999999992</v>
      </c>
      <c r="S25" s="131">
        <f>MAX('Перечень '!S162:S181)</f>
        <v>7.8815599999999995</v>
      </c>
      <c r="T25" s="95">
        <f>MAX('Перечень '!T162:T181)</f>
        <v>80</v>
      </c>
      <c r="U25" s="95">
        <f>MAX('Перечень '!U162:U181)</f>
        <v>5</v>
      </c>
      <c r="V25" s="95">
        <f>MAX('Перечень '!V162:V181)</f>
        <v>16</v>
      </c>
      <c r="W25" s="97">
        <f>MAX('Перечень '!W162:W181)</f>
        <v>553.33472000000006</v>
      </c>
      <c r="X25" s="97">
        <f>MAX('Перечень '!X162:X181)</f>
        <v>568.33472000000006</v>
      </c>
      <c r="Y25" s="98"/>
    </row>
    <row r="26" spans="1:25" s="89" customFormat="1" ht="26.25" customHeight="1" x14ac:dyDescent="0.2">
      <c r="A26" s="90" t="s">
        <v>464</v>
      </c>
      <c r="B26" s="106"/>
      <c r="C26" s="24">
        <f>MIN('Перечень '!C182:C182)</f>
        <v>11</v>
      </c>
      <c r="D26" s="24">
        <f>MIN('Перечень '!D182:D182)</f>
        <v>10</v>
      </c>
      <c r="E26" s="24">
        <f>MIN('Перечень '!E182:E182)</f>
        <v>290</v>
      </c>
      <c r="F26" s="24">
        <f>MIN('Перечень '!F182:F182)</f>
        <v>25</v>
      </c>
      <c r="G26" s="91">
        <f>MIN('Перечень '!G182:G182)</f>
        <v>8.6448999999999998E-2</v>
      </c>
      <c r="H26" s="91">
        <f>MIN('Перечень '!H182:H182)</f>
        <v>0.11344899999999999</v>
      </c>
      <c r="I26" s="24" t="s">
        <v>249</v>
      </c>
      <c r="J26" s="24">
        <f>MIN('Перечень '!J182:J182)</f>
        <v>350</v>
      </c>
      <c r="K26" s="24">
        <f>MIN('Перечень '!K182:K182)</f>
        <v>60</v>
      </c>
      <c r="L26" s="102">
        <f>MIN('Перечень '!L182:L182)</f>
        <v>1.7142857142857142</v>
      </c>
      <c r="M26" s="102">
        <f>MIN('Перечень '!M182:M182)</f>
        <v>102.85714285714285</v>
      </c>
      <c r="N26" s="102">
        <f>MIN('Перечень '!N182:N182)</f>
        <v>0.58333333333333337</v>
      </c>
      <c r="O26" s="102">
        <f>MIN('Перечень '!O182:O182)</f>
        <v>35</v>
      </c>
      <c r="P26" s="102">
        <f>MIN('Перечень '!P182:P182)</f>
        <v>104.85714285714285</v>
      </c>
      <c r="Q26" s="104" t="s">
        <v>477</v>
      </c>
      <c r="R26" s="99">
        <f>MIN('Перечень '!R182:R182)</f>
        <v>5.1869399999999999</v>
      </c>
      <c r="S26" s="99">
        <f>MIN('Перечень '!S182:S182)</f>
        <v>7.0069400000000002</v>
      </c>
      <c r="T26" s="24">
        <f>MIN('Перечень '!T182:T182)</f>
        <v>52</v>
      </c>
      <c r="U26" s="24">
        <f>MIN('Перечень '!U182:U182)</f>
        <v>4</v>
      </c>
      <c r="V26" s="24">
        <f>MIN('Перечень '!V182:V182)</f>
        <v>13</v>
      </c>
      <c r="W26" s="74">
        <f>MIN('Перечень '!W182:W182)</f>
        <v>364.36088000000001</v>
      </c>
      <c r="X26" s="74">
        <f>MIN('Перечень '!X182:X182)</f>
        <v>379.36088000000001</v>
      </c>
      <c r="Y26" s="93"/>
    </row>
    <row r="27" spans="1:25" s="89" customFormat="1" ht="26.25" customHeight="1" thickBot="1" x14ac:dyDescent="0.25">
      <c r="A27" s="94" t="s">
        <v>463</v>
      </c>
      <c r="B27" s="107"/>
      <c r="C27" s="95">
        <f>MAX('Перечень '!C182:C182)</f>
        <v>11</v>
      </c>
      <c r="D27" s="95">
        <f>MAX('Перечень '!D182:D182)</f>
        <v>10</v>
      </c>
      <c r="E27" s="95">
        <f>MAX('Перечень '!E182:E182)</f>
        <v>290</v>
      </c>
      <c r="F27" s="95">
        <f>MAX('Перечень '!F182:F182)</f>
        <v>25</v>
      </c>
      <c r="G27" s="132">
        <f>MAX('Перечень '!G182:G182)</f>
        <v>8.6448999999999998E-2</v>
      </c>
      <c r="H27" s="132">
        <f>MAX('Перечень '!H182:H182)</f>
        <v>0.11344899999999999</v>
      </c>
      <c r="I27" s="95" t="s">
        <v>249</v>
      </c>
      <c r="J27" s="95">
        <f>MAX('Перечень '!J182:J182)</f>
        <v>350</v>
      </c>
      <c r="K27" s="95">
        <f>MAX('Перечень '!K182:K182)</f>
        <v>60</v>
      </c>
      <c r="L27" s="103">
        <f>MAX('Перечень '!L182:L182)</f>
        <v>1.7142857142857142</v>
      </c>
      <c r="M27" s="103">
        <f>MAX('Перечень '!M182:M182)</f>
        <v>102.85714285714285</v>
      </c>
      <c r="N27" s="103">
        <f>MAX('Перечень '!N182:N182)</f>
        <v>0.58333333333333337</v>
      </c>
      <c r="O27" s="103">
        <f>MAX('Перечень '!O182:O182)</f>
        <v>35</v>
      </c>
      <c r="P27" s="103">
        <f>MAX('Перечень '!P182:P182)</f>
        <v>104.85714285714285</v>
      </c>
      <c r="Q27" s="105" t="s">
        <v>477</v>
      </c>
      <c r="R27" s="131">
        <f>MAX('Перечень '!R182:R182)</f>
        <v>5.1869399999999999</v>
      </c>
      <c r="S27" s="131">
        <f>MAX('Перечень '!S182:S182)</f>
        <v>7.0069400000000002</v>
      </c>
      <c r="T27" s="95">
        <f>MAX('Перечень '!T182:T182)</f>
        <v>52</v>
      </c>
      <c r="U27" s="95">
        <f>MAX('Перечень '!U182:U182)</f>
        <v>4</v>
      </c>
      <c r="V27" s="95">
        <f>MAX('Перечень '!V182:V182)</f>
        <v>13</v>
      </c>
      <c r="W27" s="97">
        <f>MAX('Перечень '!W182:W182)</f>
        <v>364.36088000000001</v>
      </c>
      <c r="X27" s="97">
        <f>MAX('Перечень '!X182:X182)</f>
        <v>379.36088000000001</v>
      </c>
      <c r="Y27" s="98"/>
    </row>
    <row r="28" spans="1:25" s="89" customFormat="1" ht="26.25" customHeight="1" x14ac:dyDescent="0.2">
      <c r="A28" s="90" t="s">
        <v>464</v>
      </c>
      <c r="B28" s="106"/>
      <c r="C28" s="24">
        <f>MIN('Перечень '!C183:C272)</f>
        <v>7</v>
      </c>
      <c r="D28" s="24">
        <f>MIN('Перечень '!D183:D272)</f>
        <v>7</v>
      </c>
      <c r="E28" s="24">
        <f>MIN('Перечень '!E183:E272)</f>
        <v>440</v>
      </c>
      <c r="F28" s="24">
        <f>MIN('Перечень '!F183:F272)</f>
        <v>25</v>
      </c>
      <c r="G28" s="91">
        <f>MIN('Перечень '!G183:G272)</f>
        <v>0.10731599999999999</v>
      </c>
      <c r="H28" s="91">
        <f>MIN('Перечень '!H183:H272)</f>
        <v>0.16911599999999999</v>
      </c>
      <c r="I28" s="24" t="s">
        <v>239</v>
      </c>
      <c r="J28" s="24">
        <f>MIN('Перечень '!J183:J272)</f>
        <v>280</v>
      </c>
      <c r="K28" s="24">
        <f>MIN('Перечень '!K183:K272)</f>
        <v>6</v>
      </c>
      <c r="L28" s="102">
        <f>MIN('Перечень '!L183:L272)</f>
        <v>1.5</v>
      </c>
      <c r="M28" s="102">
        <f>MIN('Перечень '!M183:M272)</f>
        <v>19.285714285714285</v>
      </c>
      <c r="N28" s="102">
        <f>MIN('Перечень '!N183:N272)</f>
        <v>0.44444444444444442</v>
      </c>
      <c r="O28" s="102">
        <f>MIN('Перечень '!O183:O272)</f>
        <v>2.6666666666666665</v>
      </c>
      <c r="P28" s="102">
        <f>MIN('Перечень '!P183:P272)</f>
        <v>21.285714285714285</v>
      </c>
      <c r="Q28" s="104" t="s">
        <v>478</v>
      </c>
      <c r="R28" s="99">
        <f>MIN('Перечень '!R183:R272)</f>
        <v>1.6097399999999999</v>
      </c>
      <c r="S28" s="99">
        <f>MIN('Перечень '!S183:S272)</f>
        <v>2.7367400000000002</v>
      </c>
      <c r="T28" s="24">
        <f>MIN('Перечень '!T183:T272)</f>
        <v>28</v>
      </c>
      <c r="U28" s="24">
        <f>MIN('Перечень '!U183:U272)</f>
        <v>4</v>
      </c>
      <c r="V28" s="24">
        <f>MIN('Перечень '!V183:V272)</f>
        <v>7</v>
      </c>
      <c r="W28" s="74">
        <f>MIN('Перечень '!W183:W272)</f>
        <v>191.57180000000002</v>
      </c>
      <c r="X28" s="74">
        <f>MIN('Перечень '!X183:X272)</f>
        <v>206.57180000000002</v>
      </c>
      <c r="Y28" s="93"/>
    </row>
    <row r="29" spans="1:25" s="89" customFormat="1" ht="26.25" customHeight="1" thickBot="1" x14ac:dyDescent="0.25">
      <c r="A29" s="94" t="s">
        <v>463</v>
      </c>
      <c r="B29" s="107"/>
      <c r="C29" s="95">
        <f>MAX('Перечень '!C183:C272)</f>
        <v>30</v>
      </c>
      <c r="D29" s="95">
        <f>MAX('Перечень '!D183:D272)</f>
        <v>150</v>
      </c>
      <c r="E29" s="95">
        <f>MAX('Перечень '!E183:E272)</f>
        <v>440</v>
      </c>
      <c r="F29" s="95">
        <f>MAX('Перечень '!F183:F272)</f>
        <v>33</v>
      </c>
      <c r="G29" s="132">
        <f>MAX('Перечень '!G183:G272)</f>
        <v>2.3847999999999998</v>
      </c>
      <c r="H29" s="132">
        <f>MAX('Перечень '!H183:H272)</f>
        <v>2.4251</v>
      </c>
      <c r="I29" s="95" t="s">
        <v>354</v>
      </c>
      <c r="J29" s="95">
        <f>MAX('Перечень '!J183:J272)</f>
        <v>400</v>
      </c>
      <c r="K29" s="95">
        <f>MAX('Перечень '!K183:K272)</f>
        <v>26</v>
      </c>
      <c r="L29" s="103">
        <f>MAX('Перечень '!L183:L272)</f>
        <v>22.5</v>
      </c>
      <c r="M29" s="103">
        <f>MAX('Перечень '!M183:M272)</f>
        <v>135</v>
      </c>
      <c r="N29" s="103">
        <f>MAX('Перечень '!N183:N272)</f>
        <v>3.1111111111111116</v>
      </c>
      <c r="O29" s="103">
        <f>MAX('Перечень '!O183:O272)</f>
        <v>40</v>
      </c>
      <c r="P29" s="103">
        <f>MAX('Перечень '!P183:P272)</f>
        <v>137</v>
      </c>
      <c r="Q29" s="105" t="s">
        <v>478</v>
      </c>
      <c r="R29" s="131">
        <f>MAX('Перечень '!R183:R272)</f>
        <v>14.308799999999998</v>
      </c>
      <c r="S29" s="131">
        <f>MAX('Перечень '!S183:S272)</f>
        <v>14.750599999999999</v>
      </c>
      <c r="T29" s="95">
        <f>MAX('Перечень '!T183:T272)</f>
        <v>70</v>
      </c>
      <c r="U29" s="95">
        <f>MAX('Перечень '!U183:U272)</f>
        <v>10</v>
      </c>
      <c r="V29" s="95">
        <f>MAX('Перечень '!V183:V272)</f>
        <v>7</v>
      </c>
      <c r="W29" s="97">
        <f>MAX('Перечень '!W183:W272)</f>
        <v>676.28736000000004</v>
      </c>
      <c r="X29" s="97">
        <f>MAX('Перечень '!X183:X272)</f>
        <v>691.28736000000004</v>
      </c>
      <c r="Y29" s="98"/>
    </row>
    <row r="30" spans="1:25" s="89" customFormat="1" ht="26.25" customHeight="1" x14ac:dyDescent="0.2">
      <c r="A30" s="90" t="s">
        <v>464</v>
      </c>
      <c r="B30" s="106"/>
      <c r="C30" s="24">
        <f>MIN('Перечень '!C273:C278)</f>
        <v>7</v>
      </c>
      <c r="D30" s="24">
        <f>MIN('Перечень '!D273:D278)</f>
        <v>8</v>
      </c>
      <c r="E30" s="24">
        <f>MIN('Перечень '!E273:E278)</f>
        <v>290</v>
      </c>
      <c r="F30" s="24">
        <f>MIN('Перечень '!F273:F278)</f>
        <v>25</v>
      </c>
      <c r="G30" s="91">
        <f>MIN('Перечень '!G273:G278)</f>
        <v>4.4010399999999998E-2</v>
      </c>
      <c r="H30" s="91">
        <f>MIN('Перечень '!H273:H278)</f>
        <v>7.1010400000000001E-2</v>
      </c>
      <c r="I30" s="24" t="s">
        <v>249</v>
      </c>
      <c r="J30" s="24">
        <f>MIN('Перечень '!J273:J278)</f>
        <v>280</v>
      </c>
      <c r="K30" s="24">
        <f>MIN('Перечень '!K273:K278)</f>
        <v>7</v>
      </c>
      <c r="L30" s="102">
        <f>MIN('Перечень '!L273:L278)</f>
        <v>1.7142857142857142</v>
      </c>
      <c r="M30" s="102">
        <f>MIN('Перечень '!M273:M278)</f>
        <v>34.285714285714285</v>
      </c>
      <c r="N30" s="102">
        <f>MIN('Перечень '!N273:N278)</f>
        <v>0.81632653061224492</v>
      </c>
      <c r="O30" s="102">
        <f>MIN('Перечень '!O273:O278)</f>
        <v>5.7142857142857144</v>
      </c>
      <c r="P30" s="102">
        <f>MIN('Перечень '!P273:P278)</f>
        <v>36.285714285714285</v>
      </c>
      <c r="Q30" s="104" t="s">
        <v>479</v>
      </c>
      <c r="R30" s="99">
        <f>MIN('Перечень '!R273:R278)</f>
        <v>0.88020799999999999</v>
      </c>
      <c r="S30" s="99">
        <f>MIN('Перечень '!S273:S278)</f>
        <v>1.6202080000000001</v>
      </c>
      <c r="T30" s="24">
        <f>MIN('Перечень '!T273:T278)</f>
        <v>108</v>
      </c>
      <c r="U30" s="24">
        <f>MIN('Перечень '!U273:U278)</f>
        <v>3</v>
      </c>
      <c r="V30" s="24">
        <f>MIN('Перечень '!V273:V278)</f>
        <v>36</v>
      </c>
      <c r="W30" s="74">
        <f>MIN('Перечень '!W273:W278)</f>
        <v>233.30995200000001</v>
      </c>
      <c r="X30" s="74">
        <f>MIN('Перечень '!X273:X278)</f>
        <v>248.30995200000001</v>
      </c>
      <c r="Y30" s="93"/>
    </row>
    <row r="31" spans="1:25" s="88" customFormat="1" ht="26.25" customHeight="1" thickBot="1" x14ac:dyDescent="0.25">
      <c r="A31" s="94" t="s">
        <v>463</v>
      </c>
      <c r="B31" s="107"/>
      <c r="C31" s="95">
        <f>MAX('Перечень '!C273:C278)</f>
        <v>11</v>
      </c>
      <c r="D31" s="95">
        <f>MAX('Перечень '!D273:D278)</f>
        <v>70</v>
      </c>
      <c r="E31" s="95">
        <f>MAX('Перечень '!E273:E278)</f>
        <v>290</v>
      </c>
      <c r="F31" s="95">
        <f>MAX('Перечень '!F273:F278)</f>
        <v>33</v>
      </c>
      <c r="G31" s="132">
        <f>MAX('Перечень '!G273:G278)</f>
        <v>0.60514299999999999</v>
      </c>
      <c r="H31" s="132">
        <f>MAX('Перечень '!H273:H278)</f>
        <v>0.64344299999999999</v>
      </c>
      <c r="I31" s="95" t="s">
        <v>245</v>
      </c>
      <c r="J31" s="95">
        <f>MAX('Перечень '!J273:J278)</f>
        <v>400</v>
      </c>
      <c r="K31" s="95">
        <f>MAX('Перечень '!K273:K278)</f>
        <v>20</v>
      </c>
      <c r="L31" s="103">
        <f>MAX('Перечень '!L273:L278)</f>
        <v>10.5</v>
      </c>
      <c r="M31" s="103">
        <f>MAX('Перечень '!M273:M278)</f>
        <v>73.5</v>
      </c>
      <c r="N31" s="103">
        <f>MAX('Перечень '!N273:N278)</f>
        <v>1.75</v>
      </c>
      <c r="O31" s="103">
        <f>MAX('Перечень '!O273:O278)</f>
        <v>35</v>
      </c>
      <c r="P31" s="103">
        <f>MAX('Перечень '!P273:P278)</f>
        <v>75.5</v>
      </c>
      <c r="Q31" s="105" t="s">
        <v>479</v>
      </c>
      <c r="R31" s="131">
        <f>MAX('Перечень '!R273:R278)</f>
        <v>4.2360009999999999</v>
      </c>
      <c r="S31" s="131">
        <f>MAX('Перечень '!S273:S278)</f>
        <v>4.7041010000000005</v>
      </c>
      <c r="T31" s="95">
        <f>MAX('Перечень '!T273:T278)</f>
        <v>144</v>
      </c>
      <c r="U31" s="95">
        <f>MAX('Перечень '!U273:U278)</f>
        <v>4</v>
      </c>
      <c r="V31" s="95">
        <f>MAX('Перечень '!V273:V278)</f>
        <v>36</v>
      </c>
      <c r="W31" s="97">
        <f>MAX('Перечень '!W273:W278)</f>
        <v>513.97055999999998</v>
      </c>
      <c r="X31" s="97">
        <f>MAX('Перечень '!X273:X278)</f>
        <v>528.97055999999998</v>
      </c>
      <c r="Y31" s="98"/>
    </row>
    <row r="32" spans="1:25" s="88" customFormat="1" ht="26.25" customHeight="1" x14ac:dyDescent="0.2">
      <c r="A32" s="90" t="s">
        <v>464</v>
      </c>
      <c r="B32" s="106"/>
      <c r="C32" s="24">
        <f>MIN('Перечень '!C279:C281)</f>
        <v>11</v>
      </c>
      <c r="D32" s="24">
        <f>MIN('Перечень '!D279:D281)</f>
        <v>8</v>
      </c>
      <c r="E32" s="24">
        <f>MIN('Перечень '!E279:E281)</f>
        <v>440</v>
      </c>
      <c r="F32" s="24">
        <f>MIN('Перечень '!F279:F281)</f>
        <v>33</v>
      </c>
      <c r="G32" s="91">
        <f>MIN('Перечень '!G279:G281)</f>
        <v>0.1049312</v>
      </c>
      <c r="H32" s="91">
        <f>MIN('Перечень '!H279:H281)</f>
        <v>0.1667312</v>
      </c>
      <c r="I32" s="24" t="s">
        <v>240</v>
      </c>
      <c r="J32" s="24">
        <f>MIN('Перечень '!J279:J281)</f>
        <v>280</v>
      </c>
      <c r="K32" s="24">
        <f>MIN('Перечень '!K279:K281)</f>
        <v>10</v>
      </c>
      <c r="L32" s="102">
        <f>MIN('Перечень '!L279:L281)</f>
        <v>1.7142857142857142</v>
      </c>
      <c r="M32" s="102">
        <f>MIN('Перечень '!M279:M281)</f>
        <v>42.857142857142854</v>
      </c>
      <c r="N32" s="102">
        <f>MIN('Перечень '!N279:N281)</f>
        <v>0.56737588652482274</v>
      </c>
      <c r="O32" s="102">
        <f>MIN('Перечень '!O279:O281)</f>
        <v>5.7142857142857144</v>
      </c>
      <c r="P32" s="102">
        <f>MIN('Перечень '!P279:P281)</f>
        <v>44.857142857142854</v>
      </c>
      <c r="Q32" s="104" t="s">
        <v>480</v>
      </c>
      <c r="R32" s="99">
        <f>MIN('Перечень '!R279:R281)</f>
        <v>2.6232800000000003</v>
      </c>
      <c r="S32" s="99">
        <f>MIN('Перечень '!S279:S281)</f>
        <v>4.3682800000000004</v>
      </c>
      <c r="T32" s="24">
        <f>MIN('Перечень '!T279:T281)</f>
        <v>35</v>
      </c>
      <c r="U32" s="24">
        <f>MIN('Перечень '!U279:U281)</f>
        <v>5</v>
      </c>
      <c r="V32" s="24">
        <f>MIN('Перечень '!V279:V281)</f>
        <v>7</v>
      </c>
      <c r="W32" s="74">
        <f>MIN('Перечень '!W279:W281)</f>
        <v>214.04572000000002</v>
      </c>
      <c r="X32" s="74">
        <f>MIN('Перечень '!X279:X281)</f>
        <v>229.04572000000002</v>
      </c>
      <c r="Y32" s="93"/>
    </row>
    <row r="33" spans="1:25" s="88" customFormat="1" ht="26.25" customHeight="1" thickBot="1" x14ac:dyDescent="0.25">
      <c r="A33" s="94" t="s">
        <v>463</v>
      </c>
      <c r="B33" s="107"/>
      <c r="C33" s="95">
        <f>MAX('Перечень '!C279:C281)</f>
        <v>14</v>
      </c>
      <c r="D33" s="95">
        <f>MAX('Перечень '!D279:D281)</f>
        <v>70</v>
      </c>
      <c r="E33" s="95">
        <f>MAX('Перечень '!E279:E281)</f>
        <v>440</v>
      </c>
      <c r="F33" s="95">
        <f>MAX('Перечень '!F279:F281)</f>
        <v>33</v>
      </c>
      <c r="G33" s="132">
        <f>MAX('Перечень '!G279:G281)</f>
        <v>0.91814799999999996</v>
      </c>
      <c r="H33" s="132">
        <f>MAX('Перечень '!H279:H281)</f>
        <v>0.97994800000000004</v>
      </c>
      <c r="I33" s="95" t="s">
        <v>246</v>
      </c>
      <c r="J33" s="95">
        <f>MAX('Перечень '!J279:J281)</f>
        <v>400</v>
      </c>
      <c r="K33" s="95">
        <f>MAX('Перечень '!K279:K281)</f>
        <v>25</v>
      </c>
      <c r="L33" s="103">
        <f>MAX('Перечень '!L279:L281)</f>
        <v>10.5</v>
      </c>
      <c r="M33" s="103">
        <f>MAX('Перечень '!M279:M281)</f>
        <v>105.75</v>
      </c>
      <c r="N33" s="103">
        <f>MAX('Перечень '!N279:N281)</f>
        <v>1.4</v>
      </c>
      <c r="O33" s="103">
        <f>MAX('Перечень '!O279:O281)</f>
        <v>35</v>
      </c>
      <c r="P33" s="103">
        <f>MAX('Перечень '!P279:P281)</f>
        <v>107.75</v>
      </c>
      <c r="Q33" s="105" t="s">
        <v>480</v>
      </c>
      <c r="R33" s="131">
        <f>MAX('Перечень '!R279:R281)</f>
        <v>10.928345999999999</v>
      </c>
      <c r="S33" s="131">
        <f>MAX('Перечень '!S279:S281)</f>
        <v>12.055346</v>
      </c>
      <c r="T33" s="95">
        <f>MAX('Перечень '!T279:T281)</f>
        <v>49</v>
      </c>
      <c r="U33" s="95">
        <f>MAX('Перечень '!U279:U281)</f>
        <v>7</v>
      </c>
      <c r="V33" s="95">
        <f>MAX('Перечень '!V279:V281)</f>
        <v>7</v>
      </c>
      <c r="W33" s="97">
        <f>MAX('Перечень '!W279:W281)</f>
        <v>421.93711000000002</v>
      </c>
      <c r="X33" s="97">
        <f>MAX('Перечень '!X279:X281)</f>
        <v>436.93711000000002</v>
      </c>
      <c r="Y33" s="98"/>
    </row>
    <row r="34" spans="1:25" s="88" customFormat="1" ht="26.25" customHeight="1" x14ac:dyDescent="0.2">
      <c r="A34" s="100"/>
      <c r="B34" s="100"/>
      <c r="C34" s="100"/>
      <c r="D34" s="100"/>
      <c r="E34" s="100"/>
      <c r="F34" s="100"/>
      <c r="G34" s="101"/>
      <c r="H34" s="101"/>
      <c r="I34" s="100"/>
      <c r="J34" s="100"/>
      <c r="K34" s="100"/>
      <c r="L34" s="100"/>
      <c r="M34" s="100"/>
      <c r="N34" s="100"/>
      <c r="O34" s="100"/>
      <c r="P34" s="100"/>
      <c r="Q34" s="100"/>
      <c r="R34" s="101"/>
      <c r="S34" s="101"/>
      <c r="T34" s="100"/>
      <c r="U34" s="100"/>
      <c r="V34" s="100"/>
      <c r="W34" s="101"/>
      <c r="X34" s="101"/>
      <c r="Y34" s="100"/>
    </row>
    <row r="36" spans="1:25" ht="26.25" customHeight="1" x14ac:dyDescent="0.25">
      <c r="A36" s="76"/>
      <c r="B36" s="76"/>
      <c r="C36" s="77"/>
      <c r="D36" s="77"/>
      <c r="E36" s="77"/>
      <c r="F36" s="78"/>
      <c r="G36" s="84"/>
      <c r="H36" s="84"/>
      <c r="I36" s="85"/>
      <c r="J36" s="85"/>
      <c r="K36" s="79"/>
      <c r="L36" s="79"/>
      <c r="M36" s="86"/>
      <c r="N36" s="86"/>
      <c r="O36" s="86"/>
      <c r="P36" s="86"/>
      <c r="Q36" s="80"/>
      <c r="R36" s="81"/>
      <c r="S36" s="81"/>
      <c r="T36" s="82"/>
      <c r="U36" s="82"/>
      <c r="V36" s="82"/>
      <c r="W36" s="81"/>
      <c r="X36" s="83"/>
      <c r="Y36" s="82"/>
    </row>
    <row r="37" spans="1:25" ht="26.25" customHeight="1" x14ac:dyDescent="0.25">
      <c r="A37" s="76"/>
      <c r="B37" s="76"/>
      <c r="C37" s="77"/>
      <c r="D37" s="77"/>
      <c r="E37" s="77"/>
      <c r="F37" s="78"/>
      <c r="G37" s="84"/>
      <c r="H37" s="84"/>
      <c r="I37" s="85"/>
      <c r="J37" s="85"/>
      <c r="K37" s="79"/>
      <c r="L37" s="79"/>
      <c r="M37" s="86"/>
      <c r="N37" s="86"/>
      <c r="O37" s="86"/>
      <c r="P37" s="86"/>
      <c r="Q37" s="80"/>
      <c r="R37" s="81"/>
      <c r="S37" s="81"/>
      <c r="T37" s="82"/>
      <c r="U37" s="82"/>
      <c r="V37" s="82"/>
      <c r="W37" s="81"/>
      <c r="X37" s="83"/>
      <c r="Y37" s="82"/>
    </row>
    <row r="38" spans="1:25" ht="26.25" customHeight="1" x14ac:dyDescent="0.25">
      <c r="A38" s="76"/>
      <c r="B38" s="76"/>
      <c r="C38" s="77"/>
      <c r="D38" s="77"/>
      <c r="E38" s="77"/>
      <c r="F38" s="78"/>
      <c r="G38" s="84"/>
      <c r="H38" s="84"/>
      <c r="I38" s="85"/>
      <c r="J38" s="85"/>
      <c r="K38" s="79"/>
      <c r="L38" s="79"/>
      <c r="M38" s="86"/>
      <c r="N38" s="86"/>
      <c r="O38" s="86"/>
      <c r="P38" s="86"/>
      <c r="Q38" s="80"/>
      <c r="R38" s="81"/>
      <c r="S38" s="81"/>
      <c r="T38" s="82"/>
      <c r="U38" s="82"/>
      <c r="V38" s="82"/>
      <c r="W38" s="81"/>
      <c r="X38" s="83"/>
      <c r="Y38" s="82"/>
    </row>
    <row r="39" spans="1:25" ht="26.25" customHeight="1" x14ac:dyDescent="0.25">
      <c r="A39" s="76"/>
      <c r="B39" s="76"/>
      <c r="C39" s="77"/>
      <c r="D39" s="77"/>
      <c r="E39" s="77"/>
      <c r="F39" s="78"/>
      <c r="G39" s="84"/>
      <c r="H39" s="84"/>
      <c r="I39" s="85"/>
      <c r="J39" s="85"/>
      <c r="K39" s="79"/>
      <c r="L39" s="79"/>
      <c r="M39" s="86"/>
      <c r="N39" s="86"/>
      <c r="O39" s="86"/>
      <c r="P39" s="86"/>
      <c r="Q39" s="80"/>
      <c r="R39" s="81"/>
      <c r="S39" s="81"/>
      <c r="T39" s="82"/>
      <c r="U39" s="82"/>
      <c r="V39" s="82"/>
      <c r="W39" s="81"/>
      <c r="X39" s="83"/>
      <c r="Y39" s="82"/>
    </row>
    <row r="40" spans="1:25" ht="26.25" customHeight="1" x14ac:dyDescent="0.25">
      <c r="A40" s="76"/>
      <c r="B40" s="76"/>
      <c r="C40" s="77"/>
      <c r="D40" s="77"/>
      <c r="E40" s="77"/>
      <c r="F40" s="78"/>
      <c r="G40" s="84"/>
      <c r="H40" s="84"/>
      <c r="I40" s="85"/>
      <c r="J40" s="85"/>
      <c r="K40" s="79"/>
      <c r="L40" s="79"/>
      <c r="M40" s="86"/>
      <c r="N40" s="86"/>
      <c r="O40" s="86"/>
      <c r="P40" s="86"/>
      <c r="Q40" s="80"/>
      <c r="R40" s="81"/>
      <c r="S40" s="81"/>
      <c r="T40" s="82"/>
      <c r="U40" s="82"/>
      <c r="V40" s="82"/>
      <c r="W40" s="81"/>
      <c r="X40" s="83"/>
      <c r="Y40" s="82"/>
    </row>
    <row r="41" spans="1:25" ht="26.25" customHeight="1" x14ac:dyDescent="0.25">
      <c r="A41" s="76"/>
      <c r="B41" s="76"/>
      <c r="C41" s="77"/>
      <c r="D41" s="77"/>
      <c r="E41" s="77"/>
      <c r="F41" s="78"/>
      <c r="G41" s="84"/>
      <c r="H41" s="84"/>
      <c r="I41" s="85"/>
      <c r="J41" s="85"/>
      <c r="K41" s="79"/>
      <c r="L41" s="79"/>
      <c r="M41" s="86"/>
      <c r="N41" s="86"/>
      <c r="O41" s="86"/>
      <c r="P41" s="86"/>
      <c r="Q41" s="80"/>
      <c r="R41" s="81"/>
      <c r="S41" s="81"/>
      <c r="T41" s="82"/>
      <c r="U41" s="82"/>
      <c r="V41" s="82"/>
      <c r="W41" s="81"/>
      <c r="X41" s="83"/>
      <c r="Y41" s="82"/>
    </row>
    <row r="42" spans="1:25" ht="26.25" customHeight="1" x14ac:dyDescent="0.25">
      <c r="A42" s="76"/>
      <c r="B42" s="76"/>
      <c r="C42" s="77"/>
      <c r="D42" s="77"/>
      <c r="E42" s="77"/>
      <c r="F42" s="78"/>
      <c r="G42" s="84"/>
      <c r="H42" s="84"/>
      <c r="I42" s="85"/>
      <c r="J42" s="85"/>
      <c r="K42" s="79"/>
      <c r="L42" s="79"/>
      <c r="M42" s="86"/>
      <c r="N42" s="86"/>
      <c r="O42" s="86"/>
      <c r="P42" s="86"/>
      <c r="Q42" s="80"/>
      <c r="R42" s="81"/>
      <c r="S42" s="81"/>
      <c r="T42" s="82"/>
      <c r="U42" s="82"/>
      <c r="V42" s="82"/>
      <c r="W42" s="81"/>
      <c r="X42" s="83"/>
      <c r="Y42" s="82"/>
    </row>
  </sheetData>
  <phoneticPr fontId="39" type="noConversion"/>
  <pageMargins left="0.31496062992125984" right="0.31496062992125984" top="0.35433070866141736" bottom="0.35433070866141736" header="0.31496062992125984" footer="0.31496062992125984"/>
  <pageSetup paperSize="9" scale="70" orientation="landscape"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CB258-DB62-4232-9CAF-C79D04549FE4}">
  <dimension ref="A1:Y281"/>
  <sheetViews>
    <sheetView topLeftCell="A10" zoomScaleNormal="100" workbookViewId="0">
      <selection activeCell="L1" sqref="L1"/>
    </sheetView>
  </sheetViews>
  <sheetFormatPr defaultRowHeight="15" x14ac:dyDescent="0.25"/>
  <cols>
    <col min="1" max="1" width="43.140625" customWidth="1"/>
    <col min="2" max="2" width="14" customWidth="1"/>
    <col min="3" max="3" width="10.5703125" customWidth="1"/>
    <col min="4" max="4" width="9.5703125" customWidth="1"/>
    <col min="5" max="5" width="10.140625" customWidth="1"/>
    <col min="6" max="6" width="11" customWidth="1"/>
    <col min="7" max="7" width="11.42578125" customWidth="1"/>
    <col min="8" max="8" width="12" customWidth="1"/>
    <col min="9" max="9" width="18.5703125" customWidth="1"/>
    <col min="10" max="10" width="9" style="3" customWidth="1"/>
    <col min="11" max="11" width="9.7109375" customWidth="1"/>
    <col min="12" max="12" width="9.7109375" style="3" customWidth="1"/>
    <col min="13" max="14" width="9.7109375" customWidth="1"/>
    <col min="15" max="15" width="9.7109375" style="3" customWidth="1"/>
    <col min="16" max="16" width="9.7109375" customWidth="1"/>
    <col min="17" max="17" width="33.28515625" customWidth="1"/>
    <col min="18" max="18" width="10.28515625" customWidth="1"/>
    <col min="19" max="19" width="11.140625" customWidth="1"/>
    <col min="20" max="20" width="10.42578125" customWidth="1"/>
    <col min="21" max="21" width="9.5703125" customWidth="1"/>
    <col min="23" max="23" width="10.140625" customWidth="1"/>
    <col min="24" max="24" width="9.7109375" customWidth="1"/>
    <col min="25" max="25" width="10.5703125" customWidth="1"/>
  </cols>
  <sheetData>
    <row r="1" spans="1:25" ht="48.75" thickBot="1" x14ac:dyDescent="0.3">
      <c r="A1" s="151" t="s">
        <v>457</v>
      </c>
      <c r="B1" s="152" t="s">
        <v>481</v>
      </c>
      <c r="C1" s="153" t="s">
        <v>447</v>
      </c>
      <c r="D1" s="153" t="s">
        <v>448</v>
      </c>
      <c r="E1" s="153" t="s">
        <v>449</v>
      </c>
      <c r="F1" s="153" t="s">
        <v>450</v>
      </c>
      <c r="G1" s="154" t="s">
        <v>456</v>
      </c>
      <c r="H1" s="154" t="s">
        <v>455</v>
      </c>
      <c r="I1" s="155" t="s">
        <v>484</v>
      </c>
      <c r="J1" s="162" t="s">
        <v>489</v>
      </c>
      <c r="K1" s="162" t="s">
        <v>0</v>
      </c>
      <c r="L1" s="162" t="s">
        <v>490</v>
      </c>
      <c r="M1" s="156" t="s">
        <v>446</v>
      </c>
      <c r="N1" s="156" t="s">
        <v>461</v>
      </c>
      <c r="O1" s="156" t="s">
        <v>487</v>
      </c>
      <c r="P1" s="156" t="s">
        <v>445</v>
      </c>
      <c r="Q1" s="153" t="s">
        <v>458</v>
      </c>
      <c r="R1" s="157" t="s">
        <v>451</v>
      </c>
      <c r="S1" s="157" t="s">
        <v>452</v>
      </c>
      <c r="T1" s="153" t="s">
        <v>453</v>
      </c>
      <c r="U1" s="158" t="s">
        <v>454</v>
      </c>
      <c r="V1" s="153" t="s">
        <v>216</v>
      </c>
      <c r="W1" s="157" t="s">
        <v>459</v>
      </c>
      <c r="X1" s="157" t="s">
        <v>460</v>
      </c>
      <c r="Y1" s="159" t="s">
        <v>393</v>
      </c>
    </row>
    <row r="2" spans="1:25" x14ac:dyDescent="0.25">
      <c r="A2" s="139" t="s">
        <v>4</v>
      </c>
      <c r="B2" s="140" t="s">
        <v>482</v>
      </c>
      <c r="C2" s="141">
        <v>20</v>
      </c>
      <c r="D2" s="141">
        <v>10</v>
      </c>
      <c r="E2" s="141">
        <v>290</v>
      </c>
      <c r="F2" s="141">
        <v>33</v>
      </c>
      <c r="G2" s="142">
        <f t="shared" ref="G2:G19" si="0">IF(C2=14,13*D2*E2*2.71/1000000,C2*D2*E2*2.71/1000000)</f>
        <v>0.15717999999999999</v>
      </c>
      <c r="H2" s="143">
        <f t="shared" ref="H2:H4" si="1">IF(AND(E2=290,F2=25),G2+0.026+0.001,IF(AND(E2=290,F2=33),G2+0.037+0.0013,IF(AND(E2=440,F2=33),G2+0.06+0.0018,IF(AND(E2=280,F2=25),G2+0.026+0.001,IF(AND(E2=280,F2=33),G2+0.037+0.0013)))))</f>
        <v>0.19547999999999999</v>
      </c>
      <c r="I2" s="144" t="s">
        <v>239</v>
      </c>
      <c r="J2" s="144">
        <v>280</v>
      </c>
      <c r="K2" s="145">
        <v>9</v>
      </c>
      <c r="L2" s="160">
        <f>D2*60/J2</f>
        <v>2.1428571428571428</v>
      </c>
      <c r="M2" s="161">
        <f>L2*K2</f>
        <v>19.285714285714285</v>
      </c>
      <c r="N2" s="146">
        <f t="shared" ref="N2:N65" si="2">K2*60/M2/K2</f>
        <v>3.1111111111111112</v>
      </c>
      <c r="O2" s="146">
        <f>60/L2</f>
        <v>28</v>
      </c>
      <c r="P2" s="144">
        <f>M2+2</f>
        <v>21.285714285714285</v>
      </c>
      <c r="Q2" s="147" t="s">
        <v>129</v>
      </c>
      <c r="R2" s="148">
        <f t="shared" ref="R2:R65" si="3">G2*K2</f>
        <v>1.4146199999999998</v>
      </c>
      <c r="S2" s="148">
        <f t="shared" ref="S2:S65" si="4">(H2*K2)+0.2</f>
        <v>1.9593199999999997</v>
      </c>
      <c r="T2" s="141">
        <v>176</v>
      </c>
      <c r="U2" s="141">
        <v>4</v>
      </c>
      <c r="V2" s="149">
        <f t="shared" ref="V2:V5" si="5">T2/U2</f>
        <v>44</v>
      </c>
      <c r="W2" s="150">
        <f t="shared" ref="W2:W65" si="6">X2-15</f>
        <v>344.84031999999996</v>
      </c>
      <c r="X2" s="150">
        <f t="shared" ref="X2:X65" si="7">IF(T2=0,0,S2*T2+15)</f>
        <v>359.84031999999996</v>
      </c>
      <c r="Y2" s="149">
        <f t="shared" ref="Y2:Y65" si="8">T2*K2</f>
        <v>1584</v>
      </c>
    </row>
    <row r="3" spans="1:25" x14ac:dyDescent="0.25">
      <c r="A3" s="111" t="s">
        <v>10</v>
      </c>
      <c r="B3" s="112" t="s">
        <v>482</v>
      </c>
      <c r="C3" s="113">
        <v>14</v>
      </c>
      <c r="D3" s="113">
        <v>10</v>
      </c>
      <c r="E3" s="113">
        <v>290</v>
      </c>
      <c r="F3" s="113">
        <v>25</v>
      </c>
      <c r="G3" s="127">
        <f t="shared" si="0"/>
        <v>0.10216699999999999</v>
      </c>
      <c r="H3" s="128">
        <f t="shared" si="1"/>
        <v>0.129167</v>
      </c>
      <c r="I3" s="114" t="s">
        <v>249</v>
      </c>
      <c r="J3" s="114">
        <v>350</v>
      </c>
      <c r="K3" s="115">
        <v>15</v>
      </c>
      <c r="L3" s="160">
        <f t="shared" ref="L3:L66" si="9">D3*60/J3</f>
        <v>1.7142857142857142</v>
      </c>
      <c r="M3" s="161">
        <f t="shared" ref="M3:M66" si="10">L3*K3</f>
        <v>25.714285714285712</v>
      </c>
      <c r="N3" s="146">
        <f t="shared" si="2"/>
        <v>2.3333333333333335</v>
      </c>
      <c r="O3" s="146">
        <f t="shared" ref="O3:O66" si="11">60/L3</f>
        <v>35</v>
      </c>
      <c r="P3" s="144">
        <f t="shared" ref="P3:P66" si="12">M3+2</f>
        <v>27.714285714285712</v>
      </c>
      <c r="Q3" s="116" t="s">
        <v>129</v>
      </c>
      <c r="R3" s="117">
        <f t="shared" si="3"/>
        <v>1.532505</v>
      </c>
      <c r="S3" s="117">
        <f t="shared" si="4"/>
        <v>2.137505</v>
      </c>
      <c r="T3" s="113">
        <v>220</v>
      </c>
      <c r="U3" s="113">
        <v>5</v>
      </c>
      <c r="V3" s="118">
        <f t="shared" si="5"/>
        <v>44</v>
      </c>
      <c r="W3" s="119">
        <f t="shared" si="6"/>
        <v>470.25110000000001</v>
      </c>
      <c r="X3" s="119">
        <f t="shared" si="7"/>
        <v>485.25110000000001</v>
      </c>
      <c r="Y3" s="118">
        <f t="shared" si="8"/>
        <v>3300</v>
      </c>
    </row>
    <row r="4" spans="1:25" ht="24" x14ac:dyDescent="0.25">
      <c r="A4" s="111" t="s">
        <v>110</v>
      </c>
      <c r="B4" s="112" t="s">
        <v>482</v>
      </c>
      <c r="C4" s="115">
        <v>20</v>
      </c>
      <c r="D4" s="115">
        <v>7</v>
      </c>
      <c r="E4" s="115">
        <v>290</v>
      </c>
      <c r="F4" s="120">
        <v>33</v>
      </c>
      <c r="G4" s="127">
        <f t="shared" si="0"/>
        <v>0.110026</v>
      </c>
      <c r="H4" s="128">
        <f t="shared" si="1"/>
        <v>0.14832599999999999</v>
      </c>
      <c r="I4" s="114" t="s">
        <v>239</v>
      </c>
      <c r="J4" s="114">
        <v>280</v>
      </c>
      <c r="K4" s="113">
        <v>9</v>
      </c>
      <c r="L4" s="160">
        <f t="shared" si="9"/>
        <v>1.5</v>
      </c>
      <c r="M4" s="161">
        <f t="shared" si="10"/>
        <v>13.5</v>
      </c>
      <c r="N4" s="146">
        <f t="shared" si="2"/>
        <v>4.4444444444444446</v>
      </c>
      <c r="O4" s="146">
        <f t="shared" si="11"/>
        <v>40</v>
      </c>
      <c r="P4" s="144">
        <f t="shared" si="12"/>
        <v>15.5</v>
      </c>
      <c r="Q4" s="116" t="s">
        <v>168</v>
      </c>
      <c r="R4" s="117">
        <f t="shared" si="3"/>
        <v>0.99023399999999995</v>
      </c>
      <c r="S4" s="117">
        <f t="shared" si="4"/>
        <v>1.5349339999999998</v>
      </c>
      <c r="T4" s="113">
        <v>176</v>
      </c>
      <c r="U4" s="113">
        <v>4</v>
      </c>
      <c r="V4" s="118">
        <f t="shared" si="5"/>
        <v>44</v>
      </c>
      <c r="W4" s="119">
        <f t="shared" si="6"/>
        <v>270.14838399999996</v>
      </c>
      <c r="X4" s="119">
        <f t="shared" si="7"/>
        <v>285.14838399999996</v>
      </c>
      <c r="Y4" s="118">
        <f t="shared" si="8"/>
        <v>1584</v>
      </c>
    </row>
    <row r="5" spans="1:25" x14ac:dyDescent="0.25">
      <c r="A5" s="121" t="s">
        <v>267</v>
      </c>
      <c r="B5" s="112" t="s">
        <v>482</v>
      </c>
      <c r="C5" s="122">
        <v>9</v>
      </c>
      <c r="D5" s="122">
        <v>10</v>
      </c>
      <c r="E5" s="122">
        <v>290</v>
      </c>
      <c r="F5" s="122">
        <v>25</v>
      </c>
      <c r="G5" s="127">
        <f t="shared" si="0"/>
        <v>7.0731000000000002E-2</v>
      </c>
      <c r="H5" s="129">
        <f>IF(AND(E5=290,F5=25),G5+0.026+0.001,IF(AND(E5=440,F5=25),G5+0.039+0.0013,IF(AND(E5=290,F5=33),G5+0.037+0.0013,IF(AND(E5=440,F5=33),G5+0.06+0.0018,IF(AND(E5=280,F5=25),G5+0.026+0.001,IF(AND(E5=280,F5=33),G5+0.037+0.0013))))))</f>
        <v>9.7730999999999998E-2</v>
      </c>
      <c r="I5" s="114" t="s">
        <v>249</v>
      </c>
      <c r="J5" s="114">
        <v>350</v>
      </c>
      <c r="K5" s="122">
        <v>15</v>
      </c>
      <c r="L5" s="160">
        <f t="shared" si="9"/>
        <v>1.7142857142857142</v>
      </c>
      <c r="M5" s="161">
        <f t="shared" si="10"/>
        <v>25.714285714285712</v>
      </c>
      <c r="N5" s="146">
        <f t="shared" si="2"/>
        <v>2.3333333333333335</v>
      </c>
      <c r="O5" s="146">
        <f t="shared" si="11"/>
        <v>35</v>
      </c>
      <c r="P5" s="144">
        <f t="shared" si="12"/>
        <v>27.714285714285712</v>
      </c>
      <c r="Q5" s="122" t="s">
        <v>129</v>
      </c>
      <c r="R5" s="117">
        <f t="shared" si="3"/>
        <v>1.0609649999999999</v>
      </c>
      <c r="S5" s="123">
        <f t="shared" si="4"/>
        <v>1.6659649999999999</v>
      </c>
      <c r="T5" s="124">
        <v>220</v>
      </c>
      <c r="U5" s="124">
        <v>5</v>
      </c>
      <c r="V5" s="122">
        <f t="shared" si="5"/>
        <v>44</v>
      </c>
      <c r="W5" s="119">
        <f t="shared" si="6"/>
        <v>366.51229999999998</v>
      </c>
      <c r="X5" s="125">
        <f t="shared" si="7"/>
        <v>381.51229999999998</v>
      </c>
      <c r="Y5" s="122">
        <f t="shared" si="8"/>
        <v>3300</v>
      </c>
    </row>
    <row r="6" spans="1:25" x14ac:dyDescent="0.25">
      <c r="A6" s="121" t="s">
        <v>442</v>
      </c>
      <c r="B6" s="112" t="s">
        <v>482</v>
      </c>
      <c r="C6" s="122">
        <v>11</v>
      </c>
      <c r="D6" s="122">
        <v>10</v>
      </c>
      <c r="E6" s="122">
        <v>290</v>
      </c>
      <c r="F6" s="126">
        <v>25</v>
      </c>
      <c r="G6" s="127">
        <f t="shared" si="0"/>
        <v>8.6448999999999998E-2</v>
      </c>
      <c r="H6" s="129">
        <f>IF(AND(E6=290,F6=25),G6+0.026+0.001,IF(AND(E6=440,F6=25),G6+0.039+0.0013,IF(AND(E6=290,F6=33),G6+0.037+0.0013,IF(AND(E6=440,F6=33),G6+0.06+0.0018,IF(AND(E6=280,F6=25),G6+0.026+0.001,IF(AND(E6=280,F6=33),G6+0.037+0.0013))))))</f>
        <v>0.11344899999999999</v>
      </c>
      <c r="I6" s="114" t="s">
        <v>249</v>
      </c>
      <c r="J6" s="114">
        <v>350</v>
      </c>
      <c r="K6" s="122">
        <v>15</v>
      </c>
      <c r="L6" s="160">
        <f t="shared" si="9"/>
        <v>1.7142857142857142</v>
      </c>
      <c r="M6" s="161">
        <f t="shared" si="10"/>
        <v>25.714285714285712</v>
      </c>
      <c r="N6" s="146">
        <f t="shared" si="2"/>
        <v>2.3333333333333335</v>
      </c>
      <c r="O6" s="146">
        <f t="shared" si="11"/>
        <v>35</v>
      </c>
      <c r="P6" s="144">
        <f t="shared" si="12"/>
        <v>27.714285714285712</v>
      </c>
      <c r="Q6" s="122" t="s">
        <v>129</v>
      </c>
      <c r="R6" s="117">
        <f t="shared" si="3"/>
        <v>1.296735</v>
      </c>
      <c r="S6" s="123">
        <f t="shared" si="4"/>
        <v>1.901735</v>
      </c>
      <c r="T6" s="124">
        <v>220</v>
      </c>
      <c r="U6" s="124">
        <v>5</v>
      </c>
      <c r="V6" s="118">
        <v>44</v>
      </c>
      <c r="W6" s="125">
        <f t="shared" si="6"/>
        <v>418.38169999999997</v>
      </c>
      <c r="X6" s="125">
        <f t="shared" si="7"/>
        <v>433.38169999999997</v>
      </c>
      <c r="Y6" s="118">
        <f t="shared" si="8"/>
        <v>3300</v>
      </c>
    </row>
    <row r="7" spans="1:25" x14ac:dyDescent="0.25">
      <c r="A7" s="121" t="s">
        <v>405</v>
      </c>
      <c r="B7" s="112" t="s">
        <v>482</v>
      </c>
      <c r="C7" s="122">
        <v>7</v>
      </c>
      <c r="D7" s="122">
        <v>10</v>
      </c>
      <c r="E7" s="122">
        <v>290</v>
      </c>
      <c r="F7" s="126">
        <v>25</v>
      </c>
      <c r="G7" s="127">
        <f t="shared" si="0"/>
        <v>5.5012999999999999E-2</v>
      </c>
      <c r="H7" s="129">
        <f>IF(AND(E7=290,F7=25),G7+0.026+0.001,IF(AND(E7=440,F7=25),G7+0.039+0.0013,IF(AND(E7=290,F7=33),G7+0.037+0.0013,IF(AND(E7=440,F7=33),G7+0.06+0.0018,IF(AND(E7=280,F7=25),G7+0.026+0.001,IF(AND(E7=280,F7=33),G7+0.037+0.0013))))))</f>
        <v>8.2013000000000003E-2</v>
      </c>
      <c r="I7" s="114" t="s">
        <v>249</v>
      </c>
      <c r="J7" s="114">
        <v>350</v>
      </c>
      <c r="K7" s="122">
        <v>15</v>
      </c>
      <c r="L7" s="160">
        <f t="shared" si="9"/>
        <v>1.7142857142857142</v>
      </c>
      <c r="M7" s="161">
        <f t="shared" si="10"/>
        <v>25.714285714285712</v>
      </c>
      <c r="N7" s="146">
        <f t="shared" si="2"/>
        <v>2.3333333333333335</v>
      </c>
      <c r="O7" s="146">
        <f t="shared" si="11"/>
        <v>35</v>
      </c>
      <c r="P7" s="144">
        <f t="shared" si="12"/>
        <v>27.714285714285712</v>
      </c>
      <c r="Q7" s="122" t="s">
        <v>129</v>
      </c>
      <c r="R7" s="117">
        <f t="shared" si="3"/>
        <v>0.82519500000000001</v>
      </c>
      <c r="S7" s="123">
        <f t="shared" si="4"/>
        <v>1.4301950000000001</v>
      </c>
      <c r="T7" s="124">
        <v>220</v>
      </c>
      <c r="U7" s="124">
        <v>5</v>
      </c>
      <c r="V7" s="118">
        <f t="shared" ref="V7" si="13">T7/U7</f>
        <v>44</v>
      </c>
      <c r="W7" s="125">
        <f t="shared" si="6"/>
        <v>314.6429</v>
      </c>
      <c r="X7" s="125">
        <f t="shared" si="7"/>
        <v>329.6429</v>
      </c>
      <c r="Y7" s="118">
        <f t="shared" si="8"/>
        <v>3300</v>
      </c>
    </row>
    <row r="8" spans="1:25" x14ac:dyDescent="0.25">
      <c r="A8" s="121" t="s">
        <v>330</v>
      </c>
      <c r="B8" s="112" t="s">
        <v>482</v>
      </c>
      <c r="C8" s="122">
        <v>14</v>
      </c>
      <c r="D8" s="122">
        <v>10</v>
      </c>
      <c r="E8" s="122">
        <v>290</v>
      </c>
      <c r="F8" s="126">
        <v>25</v>
      </c>
      <c r="G8" s="127">
        <f t="shared" si="0"/>
        <v>0.10216699999999999</v>
      </c>
      <c r="H8" s="129">
        <f t="shared" ref="H8:H13" si="14">IF(AND(E8=290,F8=25),G8+0.026+0.001,IF(AND(E8=290,F8=33),G8+0.037+0.0013,IF(AND(E8=440,F8=33),G8+0.06+0.0018,IF(AND(E8=280,F8=25),G8+0.026+0.001,IF(AND(E8=280,F8=33),G8+0.037+0.0013)))))</f>
        <v>0.129167</v>
      </c>
      <c r="I8" s="114" t="s">
        <v>249</v>
      </c>
      <c r="J8" s="114">
        <v>350</v>
      </c>
      <c r="K8" s="122">
        <v>30</v>
      </c>
      <c r="L8" s="160">
        <f t="shared" si="9"/>
        <v>1.7142857142857142</v>
      </c>
      <c r="M8" s="161">
        <f t="shared" si="10"/>
        <v>51.428571428571423</v>
      </c>
      <c r="N8" s="146">
        <f t="shared" si="2"/>
        <v>1.1666666666666667</v>
      </c>
      <c r="O8" s="146">
        <f t="shared" si="11"/>
        <v>35</v>
      </c>
      <c r="P8" s="144">
        <f t="shared" si="12"/>
        <v>53.428571428571423</v>
      </c>
      <c r="Q8" s="122" t="s">
        <v>136</v>
      </c>
      <c r="R8" s="117">
        <f t="shared" si="3"/>
        <v>3.06501</v>
      </c>
      <c r="S8" s="123">
        <f t="shared" si="4"/>
        <v>4.0750099999999998</v>
      </c>
      <c r="T8" s="124">
        <v>130</v>
      </c>
      <c r="U8" s="124">
        <f t="shared" ref="U8:U11" si="15">T8/V8</f>
        <v>5</v>
      </c>
      <c r="V8" s="118">
        <v>26</v>
      </c>
      <c r="W8" s="125">
        <f t="shared" si="6"/>
        <v>529.75130000000001</v>
      </c>
      <c r="X8" s="125">
        <f t="shared" si="7"/>
        <v>544.75130000000001</v>
      </c>
      <c r="Y8" s="118">
        <f t="shared" si="8"/>
        <v>3900</v>
      </c>
    </row>
    <row r="9" spans="1:25" x14ac:dyDescent="0.25">
      <c r="A9" s="121" t="s">
        <v>331</v>
      </c>
      <c r="B9" s="112" t="s">
        <v>482</v>
      </c>
      <c r="C9" s="122">
        <v>9</v>
      </c>
      <c r="D9" s="122">
        <v>10</v>
      </c>
      <c r="E9" s="122">
        <v>290</v>
      </c>
      <c r="F9" s="126">
        <v>25</v>
      </c>
      <c r="G9" s="127">
        <f t="shared" si="0"/>
        <v>7.0731000000000002E-2</v>
      </c>
      <c r="H9" s="129">
        <f t="shared" si="14"/>
        <v>9.7730999999999998E-2</v>
      </c>
      <c r="I9" s="114" t="s">
        <v>249</v>
      </c>
      <c r="J9" s="114">
        <v>350</v>
      </c>
      <c r="K9" s="122">
        <v>30</v>
      </c>
      <c r="L9" s="160">
        <f t="shared" si="9"/>
        <v>1.7142857142857142</v>
      </c>
      <c r="M9" s="161">
        <f t="shared" si="10"/>
        <v>51.428571428571423</v>
      </c>
      <c r="N9" s="146">
        <f t="shared" si="2"/>
        <v>1.1666666666666667</v>
      </c>
      <c r="O9" s="146">
        <f t="shared" si="11"/>
        <v>35</v>
      </c>
      <c r="P9" s="144">
        <f t="shared" si="12"/>
        <v>53.428571428571423</v>
      </c>
      <c r="Q9" s="122" t="s">
        <v>136</v>
      </c>
      <c r="R9" s="117">
        <f t="shared" si="3"/>
        <v>2.1219299999999999</v>
      </c>
      <c r="S9" s="123">
        <f t="shared" si="4"/>
        <v>3.1319300000000001</v>
      </c>
      <c r="T9" s="124">
        <v>130</v>
      </c>
      <c r="U9" s="124">
        <f t="shared" si="15"/>
        <v>5</v>
      </c>
      <c r="V9" s="118">
        <v>26</v>
      </c>
      <c r="W9" s="125">
        <f t="shared" si="6"/>
        <v>407.15090000000004</v>
      </c>
      <c r="X9" s="125">
        <f t="shared" si="7"/>
        <v>422.15090000000004</v>
      </c>
      <c r="Y9" s="118">
        <f t="shared" si="8"/>
        <v>3900</v>
      </c>
    </row>
    <row r="10" spans="1:25" x14ac:dyDescent="0.25">
      <c r="A10" s="121" t="s">
        <v>332</v>
      </c>
      <c r="B10" s="112" t="s">
        <v>482</v>
      </c>
      <c r="C10" s="122">
        <v>11</v>
      </c>
      <c r="D10" s="122">
        <v>10</v>
      </c>
      <c r="E10" s="122">
        <v>290</v>
      </c>
      <c r="F10" s="126">
        <v>25</v>
      </c>
      <c r="G10" s="127">
        <f t="shared" si="0"/>
        <v>8.6448999999999998E-2</v>
      </c>
      <c r="H10" s="129">
        <f t="shared" si="14"/>
        <v>0.11344899999999999</v>
      </c>
      <c r="I10" s="114" t="s">
        <v>249</v>
      </c>
      <c r="J10" s="114">
        <v>350</v>
      </c>
      <c r="K10" s="122">
        <v>30</v>
      </c>
      <c r="L10" s="160">
        <f t="shared" si="9"/>
        <v>1.7142857142857142</v>
      </c>
      <c r="M10" s="161">
        <f t="shared" si="10"/>
        <v>51.428571428571423</v>
      </c>
      <c r="N10" s="146">
        <f t="shared" si="2"/>
        <v>1.1666666666666667</v>
      </c>
      <c r="O10" s="146">
        <f t="shared" si="11"/>
        <v>35</v>
      </c>
      <c r="P10" s="144">
        <f t="shared" si="12"/>
        <v>53.428571428571423</v>
      </c>
      <c r="Q10" s="122" t="s">
        <v>136</v>
      </c>
      <c r="R10" s="117">
        <f t="shared" si="3"/>
        <v>2.5934699999999999</v>
      </c>
      <c r="S10" s="123">
        <f t="shared" si="4"/>
        <v>3.6034700000000002</v>
      </c>
      <c r="T10" s="124">
        <v>130</v>
      </c>
      <c r="U10" s="124">
        <f t="shared" si="15"/>
        <v>5</v>
      </c>
      <c r="V10" s="118">
        <v>26</v>
      </c>
      <c r="W10" s="125">
        <f t="shared" si="6"/>
        <v>468.4511</v>
      </c>
      <c r="X10" s="125">
        <f t="shared" si="7"/>
        <v>483.4511</v>
      </c>
      <c r="Y10" s="118">
        <f t="shared" si="8"/>
        <v>3900</v>
      </c>
    </row>
    <row r="11" spans="1:25" x14ac:dyDescent="0.25">
      <c r="A11" s="121" t="s">
        <v>333</v>
      </c>
      <c r="B11" s="112" t="s">
        <v>482</v>
      </c>
      <c r="C11" s="122">
        <v>11</v>
      </c>
      <c r="D11" s="122">
        <v>20</v>
      </c>
      <c r="E11" s="122">
        <v>290</v>
      </c>
      <c r="F11" s="126">
        <v>25</v>
      </c>
      <c r="G11" s="127">
        <f t="shared" si="0"/>
        <v>0.172898</v>
      </c>
      <c r="H11" s="129">
        <f t="shared" si="14"/>
        <v>0.19989799999999999</v>
      </c>
      <c r="I11" s="114" t="s">
        <v>226</v>
      </c>
      <c r="J11" s="114">
        <v>400</v>
      </c>
      <c r="K11" s="122">
        <v>25</v>
      </c>
      <c r="L11" s="160">
        <f t="shared" si="9"/>
        <v>3</v>
      </c>
      <c r="M11" s="161">
        <f t="shared" si="10"/>
        <v>75</v>
      </c>
      <c r="N11" s="146">
        <f t="shared" si="2"/>
        <v>0.8</v>
      </c>
      <c r="O11" s="146">
        <f t="shared" si="11"/>
        <v>20</v>
      </c>
      <c r="P11" s="144">
        <f t="shared" si="12"/>
        <v>77</v>
      </c>
      <c r="Q11" s="122" t="s">
        <v>136</v>
      </c>
      <c r="R11" s="117">
        <f t="shared" si="3"/>
        <v>4.3224499999999999</v>
      </c>
      <c r="S11" s="123">
        <f t="shared" si="4"/>
        <v>5.1974499999999999</v>
      </c>
      <c r="T11" s="124">
        <v>130</v>
      </c>
      <c r="U11" s="124">
        <f t="shared" si="15"/>
        <v>5</v>
      </c>
      <c r="V11" s="118">
        <v>26</v>
      </c>
      <c r="W11" s="125">
        <f t="shared" si="6"/>
        <v>675.66849999999999</v>
      </c>
      <c r="X11" s="125">
        <f t="shared" si="7"/>
        <v>690.66849999999999</v>
      </c>
      <c r="Y11" s="118">
        <f t="shared" si="8"/>
        <v>3250</v>
      </c>
    </row>
    <row r="12" spans="1:25" x14ac:dyDescent="0.25">
      <c r="A12" s="121" t="s">
        <v>164</v>
      </c>
      <c r="B12" s="112" t="s">
        <v>482</v>
      </c>
      <c r="C12" s="122">
        <v>7</v>
      </c>
      <c r="D12" s="122">
        <v>15</v>
      </c>
      <c r="E12" s="122">
        <v>290</v>
      </c>
      <c r="F12" s="126">
        <v>25</v>
      </c>
      <c r="G12" s="127">
        <f t="shared" si="0"/>
        <v>8.2519499999999996E-2</v>
      </c>
      <c r="H12" s="129">
        <f t="shared" si="14"/>
        <v>0.10951949999999999</v>
      </c>
      <c r="I12" s="114" t="s">
        <v>249</v>
      </c>
      <c r="J12" s="114">
        <v>350</v>
      </c>
      <c r="K12" s="122">
        <v>30</v>
      </c>
      <c r="L12" s="160">
        <f t="shared" si="9"/>
        <v>2.5714285714285716</v>
      </c>
      <c r="M12" s="161">
        <f t="shared" si="10"/>
        <v>77.142857142857153</v>
      </c>
      <c r="N12" s="146">
        <f t="shared" si="2"/>
        <v>0.77777777777777757</v>
      </c>
      <c r="O12" s="146">
        <f t="shared" si="11"/>
        <v>23.333333333333332</v>
      </c>
      <c r="P12" s="144">
        <f t="shared" si="12"/>
        <v>79.142857142857153</v>
      </c>
      <c r="Q12" s="122" t="s">
        <v>136</v>
      </c>
      <c r="R12" s="117">
        <f t="shared" si="3"/>
        <v>2.4755849999999997</v>
      </c>
      <c r="S12" s="123">
        <f t="shared" si="4"/>
        <v>3.4855849999999999</v>
      </c>
      <c r="T12" s="124">
        <v>130</v>
      </c>
      <c r="U12" s="124">
        <v>5</v>
      </c>
      <c r="V12" s="118">
        <f t="shared" ref="V12:V13" si="16">T12/U12</f>
        <v>26</v>
      </c>
      <c r="W12" s="125">
        <f t="shared" si="6"/>
        <v>453.12604999999996</v>
      </c>
      <c r="X12" s="125">
        <f t="shared" si="7"/>
        <v>468.12604999999996</v>
      </c>
      <c r="Y12" s="118">
        <f t="shared" si="8"/>
        <v>3900</v>
      </c>
    </row>
    <row r="13" spans="1:25" x14ac:dyDescent="0.25">
      <c r="A13" s="121" t="s">
        <v>169</v>
      </c>
      <c r="B13" s="112" t="s">
        <v>482</v>
      </c>
      <c r="C13" s="122">
        <v>9</v>
      </c>
      <c r="D13" s="122">
        <v>50</v>
      </c>
      <c r="E13" s="122">
        <v>290</v>
      </c>
      <c r="F13" s="126">
        <v>33</v>
      </c>
      <c r="G13" s="127">
        <f t="shared" si="0"/>
        <v>0.353655</v>
      </c>
      <c r="H13" s="129">
        <f t="shared" si="14"/>
        <v>0.391955</v>
      </c>
      <c r="I13" s="114" t="s">
        <v>243</v>
      </c>
      <c r="J13" s="114">
        <v>400</v>
      </c>
      <c r="K13" s="122">
        <v>12</v>
      </c>
      <c r="L13" s="160">
        <f t="shared" si="9"/>
        <v>7.5</v>
      </c>
      <c r="M13" s="161">
        <f t="shared" si="10"/>
        <v>90</v>
      </c>
      <c r="N13" s="146">
        <f t="shared" si="2"/>
        <v>0.66666666666666663</v>
      </c>
      <c r="O13" s="146">
        <f t="shared" si="11"/>
        <v>8</v>
      </c>
      <c r="P13" s="144">
        <f t="shared" si="12"/>
        <v>92</v>
      </c>
      <c r="Q13" s="122" t="s">
        <v>136</v>
      </c>
      <c r="R13" s="117">
        <f t="shared" si="3"/>
        <v>4.2438599999999997</v>
      </c>
      <c r="S13" s="123">
        <f t="shared" si="4"/>
        <v>4.9034599999999999</v>
      </c>
      <c r="T13" s="124">
        <v>104</v>
      </c>
      <c r="U13" s="124">
        <v>4</v>
      </c>
      <c r="V13" s="118">
        <f t="shared" si="16"/>
        <v>26</v>
      </c>
      <c r="W13" s="125">
        <f t="shared" si="6"/>
        <v>509.95983999999999</v>
      </c>
      <c r="X13" s="125">
        <f t="shared" si="7"/>
        <v>524.95983999999999</v>
      </c>
      <c r="Y13" s="118">
        <f t="shared" si="8"/>
        <v>1248</v>
      </c>
    </row>
    <row r="14" spans="1:25" x14ac:dyDescent="0.25">
      <c r="A14" s="121" t="s">
        <v>353</v>
      </c>
      <c r="B14" s="112" t="s">
        <v>482</v>
      </c>
      <c r="C14" s="122">
        <v>11</v>
      </c>
      <c r="D14" s="122">
        <v>25</v>
      </c>
      <c r="E14" s="122">
        <v>290</v>
      </c>
      <c r="F14" s="126">
        <v>25</v>
      </c>
      <c r="G14" s="127">
        <f t="shared" si="0"/>
        <v>0.2161225</v>
      </c>
      <c r="H14" s="129">
        <f>IF(AND(E14=290,F14=25),G14+0.026+0.001,IF(AND(E14=290,F14=33),G14+0.037+0.0013,IF(AND(E14=440,F14=33),G14+0.06+0.0018,IF(AND(E14=280,F14=25),G14+0.026+0.001,IF(AND(E14=280,F14=33),G14+0.037+0.0013)))))</f>
        <v>0.24312249999999999</v>
      </c>
      <c r="I14" s="114" t="s">
        <v>226</v>
      </c>
      <c r="J14" s="114">
        <v>400</v>
      </c>
      <c r="K14" s="122">
        <v>25</v>
      </c>
      <c r="L14" s="160">
        <f t="shared" si="9"/>
        <v>3.75</v>
      </c>
      <c r="M14" s="161">
        <f t="shared" si="10"/>
        <v>93.75</v>
      </c>
      <c r="N14" s="146">
        <f t="shared" si="2"/>
        <v>0.64</v>
      </c>
      <c r="O14" s="146">
        <f t="shared" si="11"/>
        <v>16</v>
      </c>
      <c r="P14" s="144">
        <f t="shared" si="12"/>
        <v>95.75</v>
      </c>
      <c r="Q14" s="122" t="s">
        <v>136</v>
      </c>
      <c r="R14" s="117">
        <f t="shared" si="3"/>
        <v>5.4030624999999999</v>
      </c>
      <c r="S14" s="123">
        <f t="shared" si="4"/>
        <v>6.2780624999999999</v>
      </c>
      <c r="T14" s="124">
        <v>130</v>
      </c>
      <c r="U14" s="124">
        <f>T14/V14</f>
        <v>5</v>
      </c>
      <c r="V14" s="118">
        <v>26</v>
      </c>
      <c r="W14" s="125">
        <f t="shared" si="6"/>
        <v>816.14812499999994</v>
      </c>
      <c r="X14" s="125">
        <f t="shared" si="7"/>
        <v>831.14812499999994</v>
      </c>
      <c r="Y14" s="118">
        <f t="shared" si="8"/>
        <v>3250</v>
      </c>
    </row>
    <row r="15" spans="1:25" x14ac:dyDescent="0.25">
      <c r="A15" s="121" t="s">
        <v>223</v>
      </c>
      <c r="B15" s="112" t="s">
        <v>483</v>
      </c>
      <c r="C15" s="122">
        <v>9</v>
      </c>
      <c r="D15" s="122">
        <v>60</v>
      </c>
      <c r="E15" s="122">
        <v>280</v>
      </c>
      <c r="F15" s="126">
        <v>33</v>
      </c>
      <c r="G15" s="127">
        <f t="shared" si="0"/>
        <v>0.40975200000000001</v>
      </c>
      <c r="H15" s="129">
        <f t="shared" ref="H15:H28" si="17">IF(AND(E15=290,F15=25),G15+0.026+0.001,IF(AND(E15=290,F15=33),G15+0.037+0.0013,IF(AND(E15=440,F15=33),G15+0.06+0.0018,IF(AND(E15=280,F15=25),G15+0.026+0.001,IF(AND(E15=280,F15=33),G15+0.037+0.0013)))))</f>
        <v>0.44805200000000001</v>
      </c>
      <c r="I15" s="114" t="s">
        <v>245</v>
      </c>
      <c r="J15" s="114">
        <v>400</v>
      </c>
      <c r="K15" s="122">
        <v>12</v>
      </c>
      <c r="L15" s="160">
        <f t="shared" si="9"/>
        <v>9</v>
      </c>
      <c r="M15" s="161">
        <f t="shared" si="10"/>
        <v>108</v>
      </c>
      <c r="N15" s="146">
        <f t="shared" si="2"/>
        <v>0.55555555555555558</v>
      </c>
      <c r="O15" s="146">
        <f t="shared" si="11"/>
        <v>6.666666666666667</v>
      </c>
      <c r="P15" s="144">
        <f t="shared" si="12"/>
        <v>110</v>
      </c>
      <c r="Q15" s="122" t="s">
        <v>136</v>
      </c>
      <c r="R15" s="117">
        <f t="shared" si="3"/>
        <v>4.9170239999999996</v>
      </c>
      <c r="S15" s="123">
        <f t="shared" si="4"/>
        <v>5.5766239999999998</v>
      </c>
      <c r="T15" s="124">
        <v>78</v>
      </c>
      <c r="U15" s="124">
        <v>3</v>
      </c>
      <c r="V15" s="118">
        <f t="shared" ref="V15:V45" si="18">T15/U15</f>
        <v>26</v>
      </c>
      <c r="W15" s="125">
        <f t="shared" si="6"/>
        <v>434.97667200000001</v>
      </c>
      <c r="X15" s="125">
        <f t="shared" si="7"/>
        <v>449.97667200000001</v>
      </c>
      <c r="Y15" s="118">
        <f t="shared" si="8"/>
        <v>936</v>
      </c>
    </row>
    <row r="16" spans="1:25" x14ac:dyDescent="0.25">
      <c r="A16" s="121" t="s">
        <v>258</v>
      </c>
      <c r="B16" s="112" t="s">
        <v>482</v>
      </c>
      <c r="C16" s="122">
        <v>9</v>
      </c>
      <c r="D16" s="122">
        <v>48</v>
      </c>
      <c r="E16" s="122">
        <v>290</v>
      </c>
      <c r="F16" s="126">
        <v>33</v>
      </c>
      <c r="G16" s="127">
        <f t="shared" si="0"/>
        <v>0.3395088</v>
      </c>
      <c r="H16" s="129">
        <f t="shared" si="17"/>
        <v>0.3778088</v>
      </c>
      <c r="I16" s="114" t="s">
        <v>243</v>
      </c>
      <c r="J16" s="114">
        <v>400</v>
      </c>
      <c r="K16" s="122">
        <v>15</v>
      </c>
      <c r="L16" s="160">
        <f t="shared" si="9"/>
        <v>7.2</v>
      </c>
      <c r="M16" s="161">
        <f t="shared" si="10"/>
        <v>108</v>
      </c>
      <c r="N16" s="146">
        <f t="shared" si="2"/>
        <v>0.55555555555555558</v>
      </c>
      <c r="O16" s="146">
        <f t="shared" si="11"/>
        <v>8.3333333333333339</v>
      </c>
      <c r="P16" s="144">
        <f t="shared" si="12"/>
        <v>110</v>
      </c>
      <c r="Q16" s="122" t="s">
        <v>136</v>
      </c>
      <c r="R16" s="117">
        <f t="shared" si="3"/>
        <v>5.092632</v>
      </c>
      <c r="S16" s="123">
        <f t="shared" si="4"/>
        <v>5.8671319999999998</v>
      </c>
      <c r="T16" s="124">
        <v>78</v>
      </c>
      <c r="U16" s="124">
        <v>3</v>
      </c>
      <c r="V16" s="118">
        <f t="shared" si="18"/>
        <v>26</v>
      </c>
      <c r="W16" s="125">
        <f t="shared" si="6"/>
        <v>457.63629599999996</v>
      </c>
      <c r="X16" s="125">
        <f t="shared" si="7"/>
        <v>472.63629599999996</v>
      </c>
      <c r="Y16" s="118">
        <f t="shared" si="8"/>
        <v>1170</v>
      </c>
    </row>
    <row r="17" spans="1:25" x14ac:dyDescent="0.25">
      <c r="A17" s="121" t="s">
        <v>188</v>
      </c>
      <c r="B17" s="112" t="s">
        <v>483</v>
      </c>
      <c r="C17" s="122">
        <v>11</v>
      </c>
      <c r="D17" s="122">
        <v>60</v>
      </c>
      <c r="E17" s="122">
        <v>290</v>
      </c>
      <c r="F17" s="126">
        <v>33</v>
      </c>
      <c r="G17" s="127">
        <f t="shared" si="0"/>
        <v>0.51869399999999999</v>
      </c>
      <c r="H17" s="129">
        <f t="shared" si="17"/>
        <v>0.55699399999999999</v>
      </c>
      <c r="I17" s="114" t="s">
        <v>245</v>
      </c>
      <c r="J17" s="114">
        <v>400</v>
      </c>
      <c r="K17" s="122">
        <v>12</v>
      </c>
      <c r="L17" s="160">
        <f t="shared" si="9"/>
        <v>9</v>
      </c>
      <c r="M17" s="161">
        <f t="shared" si="10"/>
        <v>108</v>
      </c>
      <c r="N17" s="146">
        <f t="shared" si="2"/>
        <v>0.55555555555555558</v>
      </c>
      <c r="O17" s="146">
        <f t="shared" si="11"/>
        <v>6.666666666666667</v>
      </c>
      <c r="P17" s="144">
        <f t="shared" si="12"/>
        <v>110</v>
      </c>
      <c r="Q17" s="122" t="s">
        <v>205</v>
      </c>
      <c r="R17" s="117">
        <f t="shared" si="3"/>
        <v>6.2243279999999999</v>
      </c>
      <c r="S17" s="123">
        <f t="shared" si="4"/>
        <v>6.883928</v>
      </c>
      <c r="T17" s="124">
        <v>78</v>
      </c>
      <c r="U17" s="124">
        <v>3</v>
      </c>
      <c r="V17" s="118">
        <f t="shared" si="18"/>
        <v>26</v>
      </c>
      <c r="W17" s="125">
        <f t="shared" si="6"/>
        <v>536.94638399999997</v>
      </c>
      <c r="X17" s="125">
        <f t="shared" si="7"/>
        <v>551.94638399999997</v>
      </c>
      <c r="Y17" s="118">
        <f t="shared" si="8"/>
        <v>936</v>
      </c>
    </row>
    <row r="18" spans="1:25" x14ac:dyDescent="0.25">
      <c r="A18" s="121" t="s">
        <v>392</v>
      </c>
      <c r="B18" s="112" t="s">
        <v>482</v>
      </c>
      <c r="C18" s="122">
        <v>14</v>
      </c>
      <c r="D18" s="122">
        <v>30</v>
      </c>
      <c r="E18" s="122">
        <v>290</v>
      </c>
      <c r="F18" s="126">
        <v>33</v>
      </c>
      <c r="G18" s="127">
        <f t="shared" si="0"/>
        <v>0.30650100000000002</v>
      </c>
      <c r="H18" s="129">
        <f t="shared" si="17"/>
        <v>0.34480100000000002</v>
      </c>
      <c r="I18" s="114" t="s">
        <v>241</v>
      </c>
      <c r="J18" s="114">
        <v>400</v>
      </c>
      <c r="K18" s="122">
        <v>15</v>
      </c>
      <c r="L18" s="160">
        <f t="shared" si="9"/>
        <v>4.5</v>
      </c>
      <c r="M18" s="161">
        <f t="shared" si="10"/>
        <v>67.5</v>
      </c>
      <c r="N18" s="146">
        <f t="shared" si="2"/>
        <v>0.88888888888888895</v>
      </c>
      <c r="O18" s="146">
        <f t="shared" si="11"/>
        <v>13.333333333333334</v>
      </c>
      <c r="P18" s="144">
        <f t="shared" si="12"/>
        <v>69.5</v>
      </c>
      <c r="Q18" s="122" t="s">
        <v>136</v>
      </c>
      <c r="R18" s="117">
        <f t="shared" si="3"/>
        <v>4.5975150000000005</v>
      </c>
      <c r="S18" s="123">
        <f t="shared" si="4"/>
        <v>5.3720150000000002</v>
      </c>
      <c r="T18" s="124">
        <v>78</v>
      </c>
      <c r="U18" s="124">
        <v>3</v>
      </c>
      <c r="V18" s="118">
        <f t="shared" si="18"/>
        <v>26</v>
      </c>
      <c r="W18" s="125">
        <f t="shared" si="6"/>
        <v>419.01717000000002</v>
      </c>
      <c r="X18" s="125">
        <f t="shared" si="7"/>
        <v>434.01717000000002</v>
      </c>
      <c r="Y18" s="118">
        <f t="shared" si="8"/>
        <v>1170</v>
      </c>
    </row>
    <row r="19" spans="1:25" x14ac:dyDescent="0.25">
      <c r="A19" s="121" t="s">
        <v>251</v>
      </c>
      <c r="B19" s="112" t="s">
        <v>482</v>
      </c>
      <c r="C19" s="122">
        <v>14</v>
      </c>
      <c r="D19" s="122">
        <v>33</v>
      </c>
      <c r="E19" s="122">
        <v>290</v>
      </c>
      <c r="F19" s="126">
        <v>33</v>
      </c>
      <c r="G19" s="127">
        <f t="shared" si="0"/>
        <v>0.33715109999999998</v>
      </c>
      <c r="H19" s="129">
        <f t="shared" si="17"/>
        <v>0.37545109999999998</v>
      </c>
      <c r="I19" s="114" t="s">
        <v>241</v>
      </c>
      <c r="J19" s="114">
        <v>400</v>
      </c>
      <c r="K19" s="122">
        <v>15</v>
      </c>
      <c r="L19" s="160">
        <f t="shared" si="9"/>
        <v>4.95</v>
      </c>
      <c r="M19" s="161">
        <f t="shared" si="10"/>
        <v>74.25</v>
      </c>
      <c r="N19" s="146">
        <f t="shared" si="2"/>
        <v>0.80808080808080807</v>
      </c>
      <c r="O19" s="146">
        <f t="shared" si="11"/>
        <v>12.121212121212121</v>
      </c>
      <c r="P19" s="144">
        <f t="shared" si="12"/>
        <v>76.25</v>
      </c>
      <c r="Q19" s="122" t="s">
        <v>136</v>
      </c>
      <c r="R19" s="117">
        <f t="shared" si="3"/>
        <v>5.0572664999999999</v>
      </c>
      <c r="S19" s="123">
        <f t="shared" si="4"/>
        <v>5.8317664999999996</v>
      </c>
      <c r="T19" s="124">
        <v>78</v>
      </c>
      <c r="U19" s="124">
        <v>3</v>
      </c>
      <c r="V19" s="118">
        <f t="shared" si="18"/>
        <v>26</v>
      </c>
      <c r="W19" s="125">
        <f t="shared" si="6"/>
        <v>454.87778699999996</v>
      </c>
      <c r="X19" s="125">
        <f t="shared" si="7"/>
        <v>469.87778699999996</v>
      </c>
      <c r="Y19" s="118">
        <f t="shared" si="8"/>
        <v>1170</v>
      </c>
    </row>
    <row r="20" spans="1:25" x14ac:dyDescent="0.25">
      <c r="A20" s="121" t="s">
        <v>218</v>
      </c>
      <c r="B20" s="112" t="s">
        <v>482</v>
      </c>
      <c r="C20" s="122">
        <v>14</v>
      </c>
      <c r="D20" s="122">
        <v>35</v>
      </c>
      <c r="E20" s="122">
        <v>290</v>
      </c>
      <c r="F20" s="126">
        <v>33</v>
      </c>
      <c r="G20" s="127">
        <f>C20*D20*E20*2.71/1000000</f>
        <v>0.38509100000000002</v>
      </c>
      <c r="H20" s="129">
        <f t="shared" si="17"/>
        <v>0.42339100000000002</v>
      </c>
      <c r="I20" s="114" t="s">
        <v>241</v>
      </c>
      <c r="J20" s="114">
        <v>400</v>
      </c>
      <c r="K20" s="122">
        <v>15</v>
      </c>
      <c r="L20" s="160">
        <f t="shared" si="9"/>
        <v>5.25</v>
      </c>
      <c r="M20" s="161">
        <f t="shared" si="10"/>
        <v>78.75</v>
      </c>
      <c r="N20" s="146">
        <f t="shared" si="2"/>
        <v>0.76190476190476197</v>
      </c>
      <c r="O20" s="146">
        <f t="shared" si="11"/>
        <v>11.428571428571429</v>
      </c>
      <c r="P20" s="144">
        <f t="shared" si="12"/>
        <v>80.75</v>
      </c>
      <c r="Q20" s="122" t="s">
        <v>136</v>
      </c>
      <c r="R20" s="117">
        <f t="shared" si="3"/>
        <v>5.7763650000000002</v>
      </c>
      <c r="S20" s="123">
        <f t="shared" si="4"/>
        <v>6.5508650000000008</v>
      </c>
      <c r="T20" s="124">
        <v>78</v>
      </c>
      <c r="U20" s="124">
        <v>3</v>
      </c>
      <c r="V20" s="118">
        <f t="shared" si="18"/>
        <v>26</v>
      </c>
      <c r="W20" s="125">
        <f t="shared" si="6"/>
        <v>510.96747000000005</v>
      </c>
      <c r="X20" s="125">
        <f t="shared" si="7"/>
        <v>525.96747000000005</v>
      </c>
      <c r="Y20" s="118">
        <f t="shared" si="8"/>
        <v>1170</v>
      </c>
    </row>
    <row r="21" spans="1:25" x14ac:dyDescent="0.25">
      <c r="A21" s="121" t="s">
        <v>221</v>
      </c>
      <c r="B21" s="112" t="s">
        <v>482</v>
      </c>
      <c r="C21" s="122">
        <v>11</v>
      </c>
      <c r="D21" s="122">
        <v>56</v>
      </c>
      <c r="E21" s="122">
        <v>290</v>
      </c>
      <c r="F21" s="126">
        <v>33</v>
      </c>
      <c r="G21" s="127">
        <f>C21*D21*E21*2.71/1000000</f>
        <v>0.48411439999999994</v>
      </c>
      <c r="H21" s="129">
        <f t="shared" si="17"/>
        <v>0.52241439999999995</v>
      </c>
      <c r="I21" s="114" t="s">
        <v>245</v>
      </c>
      <c r="J21" s="114">
        <v>400</v>
      </c>
      <c r="K21" s="122">
        <v>12</v>
      </c>
      <c r="L21" s="160">
        <f t="shared" si="9"/>
        <v>8.4</v>
      </c>
      <c r="M21" s="161">
        <f t="shared" si="10"/>
        <v>100.80000000000001</v>
      </c>
      <c r="N21" s="146">
        <f t="shared" si="2"/>
        <v>0.59523809523809523</v>
      </c>
      <c r="O21" s="146">
        <f t="shared" si="11"/>
        <v>7.1428571428571423</v>
      </c>
      <c r="P21" s="144">
        <f t="shared" si="12"/>
        <v>102.80000000000001</v>
      </c>
      <c r="Q21" s="122" t="s">
        <v>136</v>
      </c>
      <c r="R21" s="117">
        <f t="shared" si="3"/>
        <v>5.8093727999999993</v>
      </c>
      <c r="S21" s="123">
        <f t="shared" si="4"/>
        <v>6.4689727999999995</v>
      </c>
      <c r="T21" s="124">
        <v>78</v>
      </c>
      <c r="U21" s="124">
        <v>3</v>
      </c>
      <c r="V21" s="118">
        <f t="shared" si="18"/>
        <v>26</v>
      </c>
      <c r="W21" s="125">
        <f t="shared" si="6"/>
        <v>504.57987839999998</v>
      </c>
      <c r="X21" s="125">
        <f t="shared" si="7"/>
        <v>519.57987839999998</v>
      </c>
      <c r="Y21" s="118">
        <f t="shared" si="8"/>
        <v>936</v>
      </c>
    </row>
    <row r="22" spans="1:25" ht="24" x14ac:dyDescent="0.25">
      <c r="A22" s="121" t="s">
        <v>156</v>
      </c>
      <c r="B22" s="112" t="s">
        <v>482</v>
      </c>
      <c r="C22" s="122">
        <v>9</v>
      </c>
      <c r="D22" s="122">
        <v>30</v>
      </c>
      <c r="E22" s="122">
        <v>290</v>
      </c>
      <c r="F22" s="126">
        <v>33</v>
      </c>
      <c r="G22" s="127">
        <f t="shared" ref="G22:G85" si="19">IF(C22=14,13*D22*E22*2.71/1000000,C22*D22*E22*2.71/1000000)</f>
        <v>0.21219299999999999</v>
      </c>
      <c r="H22" s="129">
        <f t="shared" si="17"/>
        <v>0.25049300000000002</v>
      </c>
      <c r="I22" s="114" t="s">
        <v>241</v>
      </c>
      <c r="J22" s="114">
        <v>400</v>
      </c>
      <c r="K22" s="122">
        <v>20</v>
      </c>
      <c r="L22" s="160">
        <f t="shared" si="9"/>
        <v>4.5</v>
      </c>
      <c r="M22" s="161">
        <f t="shared" si="10"/>
        <v>90</v>
      </c>
      <c r="N22" s="146">
        <f t="shared" si="2"/>
        <v>0.66666666666666674</v>
      </c>
      <c r="O22" s="146">
        <f t="shared" si="11"/>
        <v>13.333333333333334</v>
      </c>
      <c r="P22" s="144">
        <f t="shared" si="12"/>
        <v>92</v>
      </c>
      <c r="Q22" s="122" t="s">
        <v>132</v>
      </c>
      <c r="R22" s="117">
        <f t="shared" si="3"/>
        <v>4.2438599999999997</v>
      </c>
      <c r="S22" s="123">
        <f t="shared" si="4"/>
        <v>5.2098600000000008</v>
      </c>
      <c r="T22" s="124">
        <v>75</v>
      </c>
      <c r="U22" s="124">
        <v>5</v>
      </c>
      <c r="V22" s="118">
        <f t="shared" si="18"/>
        <v>15</v>
      </c>
      <c r="W22" s="125">
        <f t="shared" si="6"/>
        <v>390.73950000000008</v>
      </c>
      <c r="X22" s="125">
        <f t="shared" si="7"/>
        <v>405.73950000000008</v>
      </c>
      <c r="Y22" s="118">
        <f t="shared" si="8"/>
        <v>1500</v>
      </c>
    </row>
    <row r="23" spans="1:25" x14ac:dyDescent="0.25">
      <c r="A23" s="121" t="s">
        <v>334</v>
      </c>
      <c r="B23" s="112" t="s">
        <v>482</v>
      </c>
      <c r="C23" s="122">
        <v>9</v>
      </c>
      <c r="D23" s="122">
        <v>10</v>
      </c>
      <c r="E23" s="122">
        <v>290</v>
      </c>
      <c r="F23" s="126">
        <v>25</v>
      </c>
      <c r="G23" s="127">
        <f t="shared" si="19"/>
        <v>7.0731000000000002E-2</v>
      </c>
      <c r="H23" s="129">
        <f t="shared" si="17"/>
        <v>9.7730999999999998E-2</v>
      </c>
      <c r="I23" s="114" t="s">
        <v>249</v>
      </c>
      <c r="J23" s="114">
        <v>350</v>
      </c>
      <c r="K23" s="122">
        <v>40</v>
      </c>
      <c r="L23" s="160">
        <f t="shared" si="9"/>
        <v>1.7142857142857142</v>
      </c>
      <c r="M23" s="161">
        <f t="shared" si="10"/>
        <v>68.571428571428569</v>
      </c>
      <c r="N23" s="146">
        <f t="shared" si="2"/>
        <v>0.875</v>
      </c>
      <c r="O23" s="146">
        <f t="shared" si="11"/>
        <v>35</v>
      </c>
      <c r="P23" s="144">
        <f t="shared" si="12"/>
        <v>70.571428571428569</v>
      </c>
      <c r="Q23" s="122" t="s">
        <v>140</v>
      </c>
      <c r="R23" s="117">
        <f t="shared" si="3"/>
        <v>2.82924</v>
      </c>
      <c r="S23" s="123">
        <f t="shared" si="4"/>
        <v>4.1092399999999998</v>
      </c>
      <c r="T23" s="124">
        <v>75</v>
      </c>
      <c r="U23" s="124">
        <v>5</v>
      </c>
      <c r="V23" s="118">
        <f t="shared" si="18"/>
        <v>15</v>
      </c>
      <c r="W23" s="125">
        <f t="shared" si="6"/>
        <v>308.19299999999998</v>
      </c>
      <c r="X23" s="125">
        <f t="shared" si="7"/>
        <v>323.19299999999998</v>
      </c>
      <c r="Y23" s="118">
        <f t="shared" si="8"/>
        <v>3000</v>
      </c>
    </row>
    <row r="24" spans="1:25" x14ac:dyDescent="0.25">
      <c r="A24" s="121" t="s">
        <v>19</v>
      </c>
      <c r="B24" s="112" t="s">
        <v>482</v>
      </c>
      <c r="C24" s="122">
        <v>11</v>
      </c>
      <c r="D24" s="122">
        <v>10</v>
      </c>
      <c r="E24" s="122">
        <v>290</v>
      </c>
      <c r="F24" s="126">
        <v>25</v>
      </c>
      <c r="G24" s="127">
        <f t="shared" si="19"/>
        <v>8.6448999999999998E-2</v>
      </c>
      <c r="H24" s="129">
        <f t="shared" si="17"/>
        <v>0.11344899999999999</v>
      </c>
      <c r="I24" s="114" t="s">
        <v>249</v>
      </c>
      <c r="J24" s="114">
        <v>350</v>
      </c>
      <c r="K24" s="122">
        <v>40</v>
      </c>
      <c r="L24" s="160">
        <f t="shared" si="9"/>
        <v>1.7142857142857142</v>
      </c>
      <c r="M24" s="161">
        <f t="shared" si="10"/>
        <v>68.571428571428569</v>
      </c>
      <c r="N24" s="146">
        <f t="shared" si="2"/>
        <v>0.875</v>
      </c>
      <c r="O24" s="146">
        <f t="shared" si="11"/>
        <v>35</v>
      </c>
      <c r="P24" s="144">
        <f t="shared" si="12"/>
        <v>70.571428571428569</v>
      </c>
      <c r="Q24" s="122" t="s">
        <v>140</v>
      </c>
      <c r="R24" s="117">
        <f t="shared" si="3"/>
        <v>3.4579599999999999</v>
      </c>
      <c r="S24" s="123">
        <f t="shared" si="4"/>
        <v>4.7379600000000002</v>
      </c>
      <c r="T24" s="124">
        <v>75</v>
      </c>
      <c r="U24" s="124">
        <v>5</v>
      </c>
      <c r="V24" s="118">
        <f t="shared" si="18"/>
        <v>15</v>
      </c>
      <c r="W24" s="125">
        <f t="shared" si="6"/>
        <v>355.34700000000004</v>
      </c>
      <c r="X24" s="125">
        <f t="shared" si="7"/>
        <v>370.34700000000004</v>
      </c>
      <c r="Y24" s="118">
        <f t="shared" si="8"/>
        <v>3000</v>
      </c>
    </row>
    <row r="25" spans="1:25" x14ac:dyDescent="0.25">
      <c r="A25" s="121" t="s">
        <v>162</v>
      </c>
      <c r="B25" s="112" t="s">
        <v>482</v>
      </c>
      <c r="C25" s="122">
        <v>7</v>
      </c>
      <c r="D25" s="122">
        <v>8</v>
      </c>
      <c r="E25" s="122">
        <v>290</v>
      </c>
      <c r="F25" s="126">
        <v>25</v>
      </c>
      <c r="G25" s="127">
        <f t="shared" si="19"/>
        <v>4.4010399999999998E-2</v>
      </c>
      <c r="H25" s="129">
        <f t="shared" si="17"/>
        <v>7.1010400000000001E-2</v>
      </c>
      <c r="I25" s="114" t="s">
        <v>249</v>
      </c>
      <c r="J25" s="114">
        <v>280</v>
      </c>
      <c r="K25" s="122">
        <v>40</v>
      </c>
      <c r="L25" s="160">
        <f t="shared" si="9"/>
        <v>1.7142857142857142</v>
      </c>
      <c r="M25" s="161">
        <f t="shared" si="10"/>
        <v>68.571428571428569</v>
      </c>
      <c r="N25" s="146">
        <f t="shared" si="2"/>
        <v>0.875</v>
      </c>
      <c r="O25" s="146">
        <f t="shared" si="11"/>
        <v>35</v>
      </c>
      <c r="P25" s="144">
        <f t="shared" si="12"/>
        <v>70.571428571428569</v>
      </c>
      <c r="Q25" s="122" t="s">
        <v>140</v>
      </c>
      <c r="R25" s="117">
        <f t="shared" si="3"/>
        <v>1.760416</v>
      </c>
      <c r="S25" s="123">
        <f t="shared" si="4"/>
        <v>3.0404160000000005</v>
      </c>
      <c r="T25" s="124">
        <v>75</v>
      </c>
      <c r="U25" s="124">
        <v>5</v>
      </c>
      <c r="V25" s="118">
        <f t="shared" si="18"/>
        <v>15</v>
      </c>
      <c r="W25" s="125">
        <f t="shared" si="6"/>
        <v>228.03120000000004</v>
      </c>
      <c r="X25" s="125">
        <f t="shared" si="7"/>
        <v>243.03120000000004</v>
      </c>
      <c r="Y25" s="118">
        <f t="shared" si="8"/>
        <v>3000</v>
      </c>
    </row>
    <row r="26" spans="1:25" x14ac:dyDescent="0.25">
      <c r="A26" s="121" t="s">
        <v>163</v>
      </c>
      <c r="B26" s="112" t="s">
        <v>482</v>
      </c>
      <c r="C26" s="122">
        <v>9</v>
      </c>
      <c r="D26" s="122">
        <v>8</v>
      </c>
      <c r="E26" s="122">
        <v>290</v>
      </c>
      <c r="F26" s="126">
        <v>25</v>
      </c>
      <c r="G26" s="127">
        <f t="shared" si="19"/>
        <v>5.6584799999999998E-2</v>
      </c>
      <c r="H26" s="129">
        <f t="shared" si="17"/>
        <v>8.3584800000000001E-2</v>
      </c>
      <c r="I26" s="114" t="s">
        <v>249</v>
      </c>
      <c r="J26" s="114">
        <v>280</v>
      </c>
      <c r="K26" s="122">
        <v>40</v>
      </c>
      <c r="L26" s="160">
        <f t="shared" si="9"/>
        <v>1.7142857142857142</v>
      </c>
      <c r="M26" s="161">
        <f t="shared" si="10"/>
        <v>68.571428571428569</v>
      </c>
      <c r="N26" s="146">
        <f t="shared" si="2"/>
        <v>0.875</v>
      </c>
      <c r="O26" s="146">
        <f t="shared" si="11"/>
        <v>35</v>
      </c>
      <c r="P26" s="144">
        <f t="shared" si="12"/>
        <v>70.571428571428569</v>
      </c>
      <c r="Q26" s="122" t="s">
        <v>140</v>
      </c>
      <c r="R26" s="117">
        <f t="shared" si="3"/>
        <v>2.2633920000000001</v>
      </c>
      <c r="S26" s="123">
        <f t="shared" si="4"/>
        <v>3.5433920000000003</v>
      </c>
      <c r="T26" s="124">
        <v>75</v>
      </c>
      <c r="U26" s="124">
        <v>5</v>
      </c>
      <c r="V26" s="118">
        <f t="shared" si="18"/>
        <v>15</v>
      </c>
      <c r="W26" s="125">
        <f t="shared" si="6"/>
        <v>265.75440000000003</v>
      </c>
      <c r="X26" s="125">
        <f t="shared" si="7"/>
        <v>280.75440000000003</v>
      </c>
      <c r="Y26" s="118">
        <f t="shared" si="8"/>
        <v>3000</v>
      </c>
    </row>
    <row r="27" spans="1:25" x14ac:dyDescent="0.25">
      <c r="A27" s="121" t="s">
        <v>24</v>
      </c>
      <c r="B27" s="112" t="s">
        <v>482</v>
      </c>
      <c r="C27" s="122">
        <v>11</v>
      </c>
      <c r="D27" s="122">
        <v>10</v>
      </c>
      <c r="E27" s="122">
        <v>290</v>
      </c>
      <c r="F27" s="126">
        <v>25</v>
      </c>
      <c r="G27" s="127">
        <f t="shared" si="19"/>
        <v>8.6448999999999998E-2</v>
      </c>
      <c r="H27" s="129">
        <f t="shared" si="17"/>
        <v>0.11344899999999999</v>
      </c>
      <c r="I27" s="114" t="s">
        <v>249</v>
      </c>
      <c r="J27" s="114">
        <v>350</v>
      </c>
      <c r="K27" s="122">
        <v>36</v>
      </c>
      <c r="L27" s="160">
        <f t="shared" si="9"/>
        <v>1.7142857142857142</v>
      </c>
      <c r="M27" s="161">
        <f t="shared" si="10"/>
        <v>61.714285714285708</v>
      </c>
      <c r="N27" s="146">
        <f t="shared" si="2"/>
        <v>0.97222222222222221</v>
      </c>
      <c r="O27" s="146">
        <f t="shared" si="11"/>
        <v>35</v>
      </c>
      <c r="P27" s="144">
        <f t="shared" si="12"/>
        <v>63.714285714285708</v>
      </c>
      <c r="Q27" s="122" t="s">
        <v>141</v>
      </c>
      <c r="R27" s="117">
        <f t="shared" si="3"/>
        <v>3.1121639999999999</v>
      </c>
      <c r="S27" s="123">
        <f t="shared" si="4"/>
        <v>4.2841639999999996</v>
      </c>
      <c r="T27" s="124">
        <v>75</v>
      </c>
      <c r="U27" s="124">
        <v>5</v>
      </c>
      <c r="V27" s="118">
        <f t="shared" si="18"/>
        <v>15</v>
      </c>
      <c r="W27" s="125">
        <f t="shared" si="6"/>
        <v>321.31229999999999</v>
      </c>
      <c r="X27" s="125">
        <f t="shared" si="7"/>
        <v>336.31229999999999</v>
      </c>
      <c r="Y27" s="118">
        <f t="shared" si="8"/>
        <v>2700</v>
      </c>
    </row>
    <row r="28" spans="1:25" ht="24" x14ac:dyDescent="0.25">
      <c r="A28" s="121" t="s">
        <v>104</v>
      </c>
      <c r="B28" s="112" t="s">
        <v>482</v>
      </c>
      <c r="C28" s="122">
        <v>11</v>
      </c>
      <c r="D28" s="122">
        <v>40</v>
      </c>
      <c r="E28" s="122">
        <v>290</v>
      </c>
      <c r="F28" s="126">
        <v>33</v>
      </c>
      <c r="G28" s="127">
        <f t="shared" si="19"/>
        <v>0.34579599999999999</v>
      </c>
      <c r="H28" s="129">
        <f t="shared" si="17"/>
        <v>0.38409599999999999</v>
      </c>
      <c r="I28" s="114" t="s">
        <v>241</v>
      </c>
      <c r="J28" s="114">
        <v>400</v>
      </c>
      <c r="K28" s="122">
        <v>15</v>
      </c>
      <c r="L28" s="160">
        <f t="shared" si="9"/>
        <v>6</v>
      </c>
      <c r="M28" s="161">
        <f t="shared" si="10"/>
        <v>90</v>
      </c>
      <c r="N28" s="146">
        <f t="shared" si="2"/>
        <v>0.66666666666666663</v>
      </c>
      <c r="O28" s="146">
        <f t="shared" si="11"/>
        <v>10</v>
      </c>
      <c r="P28" s="144">
        <f t="shared" si="12"/>
        <v>92</v>
      </c>
      <c r="Q28" s="122" t="s">
        <v>127</v>
      </c>
      <c r="R28" s="117">
        <f t="shared" si="3"/>
        <v>5.1869399999999999</v>
      </c>
      <c r="S28" s="123">
        <f t="shared" si="4"/>
        <v>5.9614400000000005</v>
      </c>
      <c r="T28" s="124">
        <v>78</v>
      </c>
      <c r="U28" s="124">
        <v>3</v>
      </c>
      <c r="V28" s="118">
        <f t="shared" si="18"/>
        <v>26</v>
      </c>
      <c r="W28" s="125">
        <f t="shared" si="6"/>
        <v>464.99232000000006</v>
      </c>
      <c r="X28" s="125">
        <f t="shared" si="7"/>
        <v>479.99232000000006</v>
      </c>
      <c r="Y28" s="118">
        <f t="shared" si="8"/>
        <v>1170</v>
      </c>
    </row>
    <row r="29" spans="1:25" x14ac:dyDescent="0.25">
      <c r="A29" s="121" t="s">
        <v>329</v>
      </c>
      <c r="B29" s="112" t="s">
        <v>482</v>
      </c>
      <c r="C29" s="122">
        <v>11</v>
      </c>
      <c r="D29" s="122">
        <v>8</v>
      </c>
      <c r="E29" s="122">
        <v>290</v>
      </c>
      <c r="F29" s="126">
        <v>25</v>
      </c>
      <c r="G29" s="127">
        <f t="shared" si="19"/>
        <v>6.9159200000000004E-2</v>
      </c>
      <c r="H29" s="129">
        <f>IF(AND(E29=290,F29=25),G29+0.026+0.001,IF(AND(E29=440,F29=25),G29+0.039+0.0013,IF(AND(E29=290,F29=33),G29+0.037+0.0013,IF(AND(E29=440,F29=33),G29+0.06+0.0018,IF(AND(E29=280,F29=25),G29+0.026+0.001,IF(AND(E29=280,F29=33),G29+0.037+0.0013))))))</f>
        <v>9.61592E-2</v>
      </c>
      <c r="I29" s="114" t="s">
        <v>249</v>
      </c>
      <c r="J29" s="114">
        <v>280</v>
      </c>
      <c r="K29" s="122">
        <v>25</v>
      </c>
      <c r="L29" s="160">
        <f t="shared" si="9"/>
        <v>1.7142857142857142</v>
      </c>
      <c r="M29" s="161">
        <f t="shared" si="10"/>
        <v>42.857142857142854</v>
      </c>
      <c r="N29" s="146">
        <f t="shared" si="2"/>
        <v>1.4</v>
      </c>
      <c r="O29" s="146">
        <f t="shared" si="11"/>
        <v>35</v>
      </c>
      <c r="P29" s="144">
        <f t="shared" si="12"/>
        <v>44.857142857142854</v>
      </c>
      <c r="Q29" s="122" t="s">
        <v>145</v>
      </c>
      <c r="R29" s="117">
        <f t="shared" si="3"/>
        <v>1.7289800000000002</v>
      </c>
      <c r="S29" s="123">
        <f t="shared" si="4"/>
        <v>2.60398</v>
      </c>
      <c r="T29" s="124">
        <v>130</v>
      </c>
      <c r="U29" s="124">
        <v>5</v>
      </c>
      <c r="V29" s="118">
        <f t="shared" si="18"/>
        <v>26</v>
      </c>
      <c r="W29" s="125">
        <f t="shared" si="6"/>
        <v>338.51740000000001</v>
      </c>
      <c r="X29" s="125">
        <f t="shared" si="7"/>
        <v>353.51740000000001</v>
      </c>
      <c r="Y29" s="118">
        <f t="shared" si="8"/>
        <v>3250</v>
      </c>
    </row>
    <row r="30" spans="1:25" x14ac:dyDescent="0.25">
      <c r="A30" s="121" t="s">
        <v>204</v>
      </c>
      <c r="B30" s="112" t="s">
        <v>482</v>
      </c>
      <c r="C30" s="122">
        <v>14</v>
      </c>
      <c r="D30" s="122">
        <v>10</v>
      </c>
      <c r="E30" s="122">
        <v>290</v>
      </c>
      <c r="F30" s="126">
        <v>25</v>
      </c>
      <c r="G30" s="127">
        <f t="shared" si="19"/>
        <v>0.10216699999999999</v>
      </c>
      <c r="H30" s="129">
        <f t="shared" ref="H30:H41" si="20">IF(AND(E30=290,F30=25),G30+0.026+0.001,IF(AND(E30=290,F30=33),G30+0.037+0.0013,IF(AND(E30=440,F30=33),G30+0.06+0.0018,IF(AND(E30=280,F30=25),G30+0.026+0.001,IF(AND(E30=280,F30=33),G30+0.037+0.0013)))))</f>
        <v>0.129167</v>
      </c>
      <c r="I30" s="114" t="s">
        <v>249</v>
      </c>
      <c r="J30" s="114">
        <v>350</v>
      </c>
      <c r="K30" s="122">
        <v>25</v>
      </c>
      <c r="L30" s="160">
        <f t="shared" si="9"/>
        <v>1.7142857142857142</v>
      </c>
      <c r="M30" s="161">
        <f t="shared" si="10"/>
        <v>42.857142857142854</v>
      </c>
      <c r="N30" s="146">
        <f t="shared" si="2"/>
        <v>1.4</v>
      </c>
      <c r="O30" s="146">
        <f t="shared" si="11"/>
        <v>35</v>
      </c>
      <c r="P30" s="144">
        <f t="shared" si="12"/>
        <v>44.857142857142854</v>
      </c>
      <c r="Q30" s="122" t="s">
        <v>145</v>
      </c>
      <c r="R30" s="117">
        <f t="shared" si="3"/>
        <v>2.5541749999999999</v>
      </c>
      <c r="S30" s="123">
        <f t="shared" si="4"/>
        <v>3.4291750000000003</v>
      </c>
      <c r="T30" s="124">
        <v>130</v>
      </c>
      <c r="U30" s="124">
        <v>5</v>
      </c>
      <c r="V30" s="118">
        <f t="shared" si="18"/>
        <v>26</v>
      </c>
      <c r="W30" s="125">
        <f t="shared" si="6"/>
        <v>445.79275000000001</v>
      </c>
      <c r="X30" s="125">
        <f t="shared" si="7"/>
        <v>460.79275000000001</v>
      </c>
      <c r="Y30" s="118">
        <f t="shared" si="8"/>
        <v>3250</v>
      </c>
    </row>
    <row r="31" spans="1:25" x14ac:dyDescent="0.25">
      <c r="A31" s="121" t="s">
        <v>57</v>
      </c>
      <c r="B31" s="112" t="s">
        <v>483</v>
      </c>
      <c r="C31" s="122">
        <v>9</v>
      </c>
      <c r="D31" s="122">
        <v>60</v>
      </c>
      <c r="E31" s="122">
        <v>290</v>
      </c>
      <c r="F31" s="126">
        <v>33</v>
      </c>
      <c r="G31" s="127">
        <f t="shared" si="19"/>
        <v>0.42438599999999999</v>
      </c>
      <c r="H31" s="129">
        <f t="shared" si="20"/>
        <v>0.46268599999999999</v>
      </c>
      <c r="I31" s="114" t="s">
        <v>245</v>
      </c>
      <c r="J31" s="114">
        <v>400</v>
      </c>
      <c r="K31" s="122">
        <v>10</v>
      </c>
      <c r="L31" s="160">
        <f t="shared" si="9"/>
        <v>9</v>
      </c>
      <c r="M31" s="161">
        <f t="shared" si="10"/>
        <v>90</v>
      </c>
      <c r="N31" s="146">
        <f t="shared" si="2"/>
        <v>0.66666666666666674</v>
      </c>
      <c r="O31" s="146">
        <f t="shared" si="11"/>
        <v>6.666666666666667</v>
      </c>
      <c r="P31" s="144">
        <f t="shared" si="12"/>
        <v>92</v>
      </c>
      <c r="Q31" s="122" t="s">
        <v>145</v>
      </c>
      <c r="R31" s="117">
        <f t="shared" si="3"/>
        <v>4.2438599999999997</v>
      </c>
      <c r="S31" s="123">
        <f t="shared" si="4"/>
        <v>4.8268599999999999</v>
      </c>
      <c r="T31" s="124">
        <v>78</v>
      </c>
      <c r="U31" s="124">
        <v>3</v>
      </c>
      <c r="V31" s="118">
        <f t="shared" si="18"/>
        <v>26</v>
      </c>
      <c r="W31" s="125">
        <f t="shared" si="6"/>
        <v>376.49507999999997</v>
      </c>
      <c r="X31" s="125">
        <f t="shared" si="7"/>
        <v>391.49507999999997</v>
      </c>
      <c r="Y31" s="118">
        <f t="shared" si="8"/>
        <v>780</v>
      </c>
    </row>
    <row r="32" spans="1:25" ht="24" x14ac:dyDescent="0.25">
      <c r="A32" s="121" t="s">
        <v>238</v>
      </c>
      <c r="B32" s="112" t="s">
        <v>482</v>
      </c>
      <c r="C32" s="122">
        <v>9</v>
      </c>
      <c r="D32" s="122">
        <v>12</v>
      </c>
      <c r="E32" s="122">
        <v>290</v>
      </c>
      <c r="F32" s="126">
        <v>25</v>
      </c>
      <c r="G32" s="127">
        <f t="shared" si="19"/>
        <v>8.48772E-2</v>
      </c>
      <c r="H32" s="129">
        <f t="shared" si="20"/>
        <v>0.1118772</v>
      </c>
      <c r="I32" s="114" t="s">
        <v>249</v>
      </c>
      <c r="J32" s="114">
        <v>350</v>
      </c>
      <c r="K32" s="122">
        <v>49</v>
      </c>
      <c r="L32" s="160">
        <f t="shared" si="9"/>
        <v>2.0571428571428569</v>
      </c>
      <c r="M32" s="161">
        <f t="shared" si="10"/>
        <v>100.79999999999998</v>
      </c>
      <c r="N32" s="146">
        <f t="shared" si="2"/>
        <v>0.59523809523809534</v>
      </c>
      <c r="O32" s="146">
        <f t="shared" si="11"/>
        <v>29.166666666666668</v>
      </c>
      <c r="P32" s="144">
        <f t="shared" si="12"/>
        <v>102.79999999999998</v>
      </c>
      <c r="Q32" s="122" t="s">
        <v>237</v>
      </c>
      <c r="R32" s="117">
        <f t="shared" si="3"/>
        <v>4.1589828000000004</v>
      </c>
      <c r="S32" s="123">
        <f t="shared" si="4"/>
        <v>5.6819828000000001</v>
      </c>
      <c r="T32" s="124">
        <v>84</v>
      </c>
      <c r="U32" s="124">
        <v>7</v>
      </c>
      <c r="V32" s="118">
        <f t="shared" si="18"/>
        <v>12</v>
      </c>
      <c r="W32" s="125">
        <f t="shared" si="6"/>
        <v>477.28655520000001</v>
      </c>
      <c r="X32" s="125">
        <f t="shared" si="7"/>
        <v>492.28655520000001</v>
      </c>
      <c r="Y32" s="118">
        <f t="shared" si="8"/>
        <v>4116</v>
      </c>
    </row>
    <row r="33" spans="1:25" ht="24" x14ac:dyDescent="0.25">
      <c r="A33" s="121" t="s">
        <v>5</v>
      </c>
      <c r="B33" s="112" t="s">
        <v>482</v>
      </c>
      <c r="C33" s="122">
        <v>11</v>
      </c>
      <c r="D33" s="122">
        <v>6</v>
      </c>
      <c r="E33" s="122">
        <v>290</v>
      </c>
      <c r="F33" s="126">
        <v>25</v>
      </c>
      <c r="G33" s="127">
        <f t="shared" si="19"/>
        <v>5.1869400000000003E-2</v>
      </c>
      <c r="H33" s="129">
        <f t="shared" si="20"/>
        <v>7.8869400000000006E-2</v>
      </c>
      <c r="I33" s="114" t="s">
        <v>249</v>
      </c>
      <c r="J33" s="114">
        <v>200</v>
      </c>
      <c r="K33" s="122">
        <v>35</v>
      </c>
      <c r="L33" s="160">
        <f t="shared" si="9"/>
        <v>1.8</v>
      </c>
      <c r="M33" s="161">
        <f t="shared" si="10"/>
        <v>63</v>
      </c>
      <c r="N33" s="146">
        <f t="shared" si="2"/>
        <v>0.95238095238095244</v>
      </c>
      <c r="O33" s="146">
        <f t="shared" si="11"/>
        <v>33.333333333333336</v>
      </c>
      <c r="P33" s="144">
        <f t="shared" si="12"/>
        <v>65</v>
      </c>
      <c r="Q33" s="122" t="s">
        <v>124</v>
      </c>
      <c r="R33" s="117">
        <f t="shared" si="3"/>
        <v>1.8154290000000002</v>
      </c>
      <c r="S33" s="123">
        <f t="shared" si="4"/>
        <v>2.9604290000000004</v>
      </c>
      <c r="T33" s="124">
        <v>96</v>
      </c>
      <c r="U33" s="124">
        <v>4</v>
      </c>
      <c r="V33" s="118">
        <f t="shared" si="18"/>
        <v>24</v>
      </c>
      <c r="W33" s="125">
        <f t="shared" si="6"/>
        <v>284.20118400000001</v>
      </c>
      <c r="X33" s="125">
        <f t="shared" si="7"/>
        <v>299.20118400000001</v>
      </c>
      <c r="Y33" s="118">
        <f t="shared" si="8"/>
        <v>3360</v>
      </c>
    </row>
    <row r="34" spans="1:25" ht="24" x14ac:dyDescent="0.25">
      <c r="A34" s="121" t="s">
        <v>6</v>
      </c>
      <c r="B34" s="112" t="s">
        <v>482</v>
      </c>
      <c r="C34" s="122">
        <v>11</v>
      </c>
      <c r="D34" s="122">
        <v>10</v>
      </c>
      <c r="E34" s="122">
        <v>290</v>
      </c>
      <c r="F34" s="126">
        <v>25</v>
      </c>
      <c r="G34" s="127">
        <f t="shared" si="19"/>
        <v>8.6448999999999998E-2</v>
      </c>
      <c r="H34" s="129">
        <f t="shared" si="20"/>
        <v>0.11344899999999999</v>
      </c>
      <c r="I34" s="114" t="s">
        <v>249</v>
      </c>
      <c r="J34" s="114">
        <v>350</v>
      </c>
      <c r="K34" s="122">
        <v>35</v>
      </c>
      <c r="L34" s="160">
        <f t="shared" si="9"/>
        <v>1.7142857142857142</v>
      </c>
      <c r="M34" s="161">
        <f t="shared" si="10"/>
        <v>60</v>
      </c>
      <c r="N34" s="146">
        <f t="shared" si="2"/>
        <v>1</v>
      </c>
      <c r="O34" s="146">
        <f t="shared" si="11"/>
        <v>35</v>
      </c>
      <c r="P34" s="144">
        <f t="shared" si="12"/>
        <v>62</v>
      </c>
      <c r="Q34" s="122" t="s">
        <v>124</v>
      </c>
      <c r="R34" s="117">
        <f t="shared" si="3"/>
        <v>3.0257149999999999</v>
      </c>
      <c r="S34" s="123">
        <f t="shared" si="4"/>
        <v>4.1707149999999995</v>
      </c>
      <c r="T34" s="124">
        <v>96</v>
      </c>
      <c r="U34" s="124">
        <v>4</v>
      </c>
      <c r="V34" s="118">
        <f t="shared" si="18"/>
        <v>24</v>
      </c>
      <c r="W34" s="125">
        <f t="shared" si="6"/>
        <v>400.38863999999995</v>
      </c>
      <c r="X34" s="125">
        <f t="shared" si="7"/>
        <v>415.38863999999995</v>
      </c>
      <c r="Y34" s="118">
        <f t="shared" si="8"/>
        <v>3360</v>
      </c>
    </row>
    <row r="35" spans="1:25" ht="24" x14ac:dyDescent="0.25">
      <c r="A35" s="121" t="s">
        <v>148</v>
      </c>
      <c r="B35" s="112" t="s">
        <v>482</v>
      </c>
      <c r="C35" s="122">
        <v>11</v>
      </c>
      <c r="D35" s="122">
        <v>25</v>
      </c>
      <c r="E35" s="122">
        <v>290</v>
      </c>
      <c r="F35" s="126">
        <v>25</v>
      </c>
      <c r="G35" s="127">
        <f t="shared" si="19"/>
        <v>0.2161225</v>
      </c>
      <c r="H35" s="129">
        <f t="shared" si="20"/>
        <v>0.24312249999999999</v>
      </c>
      <c r="I35" s="114" t="s">
        <v>226</v>
      </c>
      <c r="J35" s="114">
        <v>400</v>
      </c>
      <c r="K35" s="122">
        <v>28</v>
      </c>
      <c r="L35" s="160">
        <f t="shared" si="9"/>
        <v>3.75</v>
      </c>
      <c r="M35" s="161">
        <f t="shared" si="10"/>
        <v>105</v>
      </c>
      <c r="N35" s="146">
        <f t="shared" si="2"/>
        <v>0.5714285714285714</v>
      </c>
      <c r="O35" s="146">
        <f t="shared" si="11"/>
        <v>16</v>
      </c>
      <c r="P35" s="144">
        <f t="shared" si="12"/>
        <v>107</v>
      </c>
      <c r="Q35" s="122" t="s">
        <v>124</v>
      </c>
      <c r="R35" s="117">
        <f t="shared" si="3"/>
        <v>6.0514299999999999</v>
      </c>
      <c r="S35" s="123">
        <f t="shared" si="4"/>
        <v>7.0074300000000003</v>
      </c>
      <c r="T35" s="124">
        <v>120</v>
      </c>
      <c r="U35" s="124">
        <v>5</v>
      </c>
      <c r="V35" s="118">
        <f t="shared" si="18"/>
        <v>24</v>
      </c>
      <c r="W35" s="125">
        <f t="shared" si="6"/>
        <v>840.89160000000004</v>
      </c>
      <c r="X35" s="125">
        <f t="shared" si="7"/>
        <v>855.89160000000004</v>
      </c>
      <c r="Y35" s="118">
        <f t="shared" si="8"/>
        <v>3360</v>
      </c>
    </row>
    <row r="36" spans="1:25" ht="24" x14ac:dyDescent="0.25">
      <c r="A36" s="121" t="s">
        <v>347</v>
      </c>
      <c r="B36" s="112" t="s">
        <v>482</v>
      </c>
      <c r="C36" s="122">
        <v>11</v>
      </c>
      <c r="D36" s="122">
        <v>30</v>
      </c>
      <c r="E36" s="122">
        <v>290</v>
      </c>
      <c r="F36" s="126">
        <v>25</v>
      </c>
      <c r="G36" s="127">
        <f t="shared" si="19"/>
        <v>0.25934699999999999</v>
      </c>
      <c r="H36" s="129">
        <f t="shared" si="20"/>
        <v>0.28634700000000002</v>
      </c>
      <c r="I36" s="114" t="s">
        <v>226</v>
      </c>
      <c r="J36" s="114">
        <v>400</v>
      </c>
      <c r="K36" s="122">
        <v>28</v>
      </c>
      <c r="L36" s="160">
        <f t="shared" si="9"/>
        <v>4.5</v>
      </c>
      <c r="M36" s="161">
        <f t="shared" si="10"/>
        <v>126</v>
      </c>
      <c r="N36" s="146">
        <f t="shared" si="2"/>
        <v>0.47619047619047622</v>
      </c>
      <c r="O36" s="146">
        <f t="shared" si="11"/>
        <v>13.333333333333334</v>
      </c>
      <c r="P36" s="144">
        <f t="shared" si="12"/>
        <v>128</v>
      </c>
      <c r="Q36" s="122" t="s">
        <v>346</v>
      </c>
      <c r="R36" s="117">
        <f t="shared" si="3"/>
        <v>7.2617159999999998</v>
      </c>
      <c r="S36" s="123">
        <f t="shared" si="4"/>
        <v>8.2177159999999994</v>
      </c>
      <c r="T36" s="124">
        <v>72</v>
      </c>
      <c r="U36" s="124">
        <v>3</v>
      </c>
      <c r="V36" s="118">
        <f t="shared" si="18"/>
        <v>24</v>
      </c>
      <c r="W36" s="125">
        <f t="shared" si="6"/>
        <v>591.67555199999993</v>
      </c>
      <c r="X36" s="125">
        <f t="shared" si="7"/>
        <v>606.67555199999993</v>
      </c>
      <c r="Y36" s="118">
        <f t="shared" si="8"/>
        <v>2016</v>
      </c>
    </row>
    <row r="37" spans="1:25" ht="24" x14ac:dyDescent="0.25">
      <c r="A37" s="121" t="s">
        <v>149</v>
      </c>
      <c r="B37" s="112" t="s">
        <v>482</v>
      </c>
      <c r="C37" s="122">
        <v>11</v>
      </c>
      <c r="D37" s="122">
        <v>50</v>
      </c>
      <c r="E37" s="122">
        <v>290</v>
      </c>
      <c r="F37" s="126">
        <v>33</v>
      </c>
      <c r="G37" s="127">
        <f t="shared" si="19"/>
        <v>0.43224499999999999</v>
      </c>
      <c r="H37" s="129">
        <f t="shared" si="20"/>
        <v>0.47054499999999999</v>
      </c>
      <c r="I37" s="114" t="s">
        <v>243</v>
      </c>
      <c r="J37" s="114">
        <v>400</v>
      </c>
      <c r="K37" s="122">
        <v>15</v>
      </c>
      <c r="L37" s="160">
        <f t="shared" si="9"/>
        <v>7.5</v>
      </c>
      <c r="M37" s="161">
        <f t="shared" si="10"/>
        <v>112.5</v>
      </c>
      <c r="N37" s="146">
        <f t="shared" si="2"/>
        <v>0.53333333333333333</v>
      </c>
      <c r="O37" s="146">
        <f t="shared" si="11"/>
        <v>8</v>
      </c>
      <c r="P37" s="144">
        <f t="shared" si="12"/>
        <v>114.5</v>
      </c>
      <c r="Q37" s="122" t="s">
        <v>124</v>
      </c>
      <c r="R37" s="117">
        <f t="shared" si="3"/>
        <v>6.4836749999999999</v>
      </c>
      <c r="S37" s="123">
        <f t="shared" si="4"/>
        <v>7.2581750000000005</v>
      </c>
      <c r="T37" s="124">
        <v>72</v>
      </c>
      <c r="U37" s="124">
        <v>3</v>
      </c>
      <c r="V37" s="118">
        <f t="shared" si="18"/>
        <v>24</v>
      </c>
      <c r="W37" s="125">
        <f t="shared" si="6"/>
        <v>522.58860000000004</v>
      </c>
      <c r="X37" s="125">
        <f t="shared" si="7"/>
        <v>537.58860000000004</v>
      </c>
      <c r="Y37" s="118">
        <f t="shared" si="8"/>
        <v>1080</v>
      </c>
    </row>
    <row r="38" spans="1:25" ht="24" x14ac:dyDescent="0.25">
      <c r="A38" s="121" t="s">
        <v>2</v>
      </c>
      <c r="B38" s="112" t="s">
        <v>482</v>
      </c>
      <c r="C38" s="122">
        <v>14</v>
      </c>
      <c r="D38" s="122">
        <v>10</v>
      </c>
      <c r="E38" s="122">
        <v>290</v>
      </c>
      <c r="F38" s="126">
        <v>25</v>
      </c>
      <c r="G38" s="127">
        <f t="shared" si="19"/>
        <v>0.10216699999999999</v>
      </c>
      <c r="H38" s="129">
        <f t="shared" si="20"/>
        <v>0.129167</v>
      </c>
      <c r="I38" s="114" t="s">
        <v>249</v>
      </c>
      <c r="J38" s="114">
        <v>350</v>
      </c>
      <c r="K38" s="122">
        <v>35</v>
      </c>
      <c r="L38" s="160">
        <f t="shared" si="9"/>
        <v>1.7142857142857142</v>
      </c>
      <c r="M38" s="161">
        <f t="shared" si="10"/>
        <v>60</v>
      </c>
      <c r="N38" s="146">
        <f t="shared" si="2"/>
        <v>1</v>
      </c>
      <c r="O38" s="146">
        <f t="shared" si="11"/>
        <v>35</v>
      </c>
      <c r="P38" s="144">
        <f t="shared" si="12"/>
        <v>62</v>
      </c>
      <c r="Q38" s="122" t="s">
        <v>124</v>
      </c>
      <c r="R38" s="117">
        <f t="shared" si="3"/>
        <v>3.5758449999999997</v>
      </c>
      <c r="S38" s="123">
        <f t="shared" si="4"/>
        <v>4.7208450000000006</v>
      </c>
      <c r="T38" s="124">
        <v>96</v>
      </c>
      <c r="U38" s="124">
        <v>4</v>
      </c>
      <c r="V38" s="118">
        <f t="shared" si="18"/>
        <v>24</v>
      </c>
      <c r="W38" s="125">
        <f t="shared" si="6"/>
        <v>453.20112000000006</v>
      </c>
      <c r="X38" s="125">
        <f t="shared" si="7"/>
        <v>468.20112000000006</v>
      </c>
      <c r="Y38" s="118">
        <f t="shared" si="8"/>
        <v>3360</v>
      </c>
    </row>
    <row r="39" spans="1:25" ht="24" x14ac:dyDescent="0.25">
      <c r="A39" s="121" t="s">
        <v>150</v>
      </c>
      <c r="B39" s="112" t="s">
        <v>482</v>
      </c>
      <c r="C39" s="122">
        <v>14</v>
      </c>
      <c r="D39" s="122">
        <v>50</v>
      </c>
      <c r="E39" s="122">
        <v>290</v>
      </c>
      <c r="F39" s="126">
        <v>33</v>
      </c>
      <c r="G39" s="127">
        <f t="shared" si="19"/>
        <v>0.51083500000000004</v>
      </c>
      <c r="H39" s="129">
        <f t="shared" si="20"/>
        <v>0.54913500000000004</v>
      </c>
      <c r="I39" s="114" t="s">
        <v>243</v>
      </c>
      <c r="J39" s="114">
        <v>400</v>
      </c>
      <c r="K39" s="122">
        <v>15</v>
      </c>
      <c r="L39" s="160">
        <f t="shared" si="9"/>
        <v>7.5</v>
      </c>
      <c r="M39" s="161">
        <f t="shared" si="10"/>
        <v>112.5</v>
      </c>
      <c r="N39" s="146">
        <f t="shared" si="2"/>
        <v>0.53333333333333333</v>
      </c>
      <c r="O39" s="146">
        <f t="shared" si="11"/>
        <v>8</v>
      </c>
      <c r="P39" s="144">
        <f t="shared" si="12"/>
        <v>114.5</v>
      </c>
      <c r="Q39" s="122" t="s">
        <v>124</v>
      </c>
      <c r="R39" s="117">
        <f t="shared" si="3"/>
        <v>7.6625250000000005</v>
      </c>
      <c r="S39" s="123">
        <f t="shared" si="4"/>
        <v>8.4370250000000002</v>
      </c>
      <c r="T39" s="124">
        <v>72</v>
      </c>
      <c r="U39" s="124">
        <v>3</v>
      </c>
      <c r="V39" s="118">
        <f t="shared" si="18"/>
        <v>24</v>
      </c>
      <c r="W39" s="125">
        <f t="shared" si="6"/>
        <v>607.46580000000006</v>
      </c>
      <c r="X39" s="125">
        <f t="shared" si="7"/>
        <v>622.46580000000006</v>
      </c>
      <c r="Y39" s="118">
        <f t="shared" si="8"/>
        <v>1080</v>
      </c>
    </row>
    <row r="40" spans="1:25" ht="24" x14ac:dyDescent="0.25">
      <c r="A40" s="121" t="s">
        <v>123</v>
      </c>
      <c r="B40" s="112" t="s">
        <v>482</v>
      </c>
      <c r="C40" s="122">
        <v>20</v>
      </c>
      <c r="D40" s="122">
        <v>10</v>
      </c>
      <c r="E40" s="122">
        <v>290</v>
      </c>
      <c r="F40" s="126">
        <v>33</v>
      </c>
      <c r="G40" s="127">
        <f t="shared" si="19"/>
        <v>0.15717999999999999</v>
      </c>
      <c r="H40" s="129">
        <f t="shared" si="20"/>
        <v>0.19547999999999999</v>
      </c>
      <c r="I40" s="114" t="s">
        <v>239</v>
      </c>
      <c r="J40" s="114">
        <v>350</v>
      </c>
      <c r="K40" s="122">
        <v>20</v>
      </c>
      <c r="L40" s="160">
        <f t="shared" si="9"/>
        <v>1.7142857142857142</v>
      </c>
      <c r="M40" s="161">
        <f t="shared" si="10"/>
        <v>34.285714285714285</v>
      </c>
      <c r="N40" s="146">
        <f t="shared" si="2"/>
        <v>1.75</v>
      </c>
      <c r="O40" s="146">
        <f t="shared" si="11"/>
        <v>35</v>
      </c>
      <c r="P40" s="144">
        <f t="shared" si="12"/>
        <v>36.285714285714285</v>
      </c>
      <c r="Q40" s="122" t="s">
        <v>124</v>
      </c>
      <c r="R40" s="117">
        <f t="shared" si="3"/>
        <v>3.1435999999999997</v>
      </c>
      <c r="S40" s="123">
        <f t="shared" si="4"/>
        <v>4.1095999999999995</v>
      </c>
      <c r="T40" s="124">
        <v>120</v>
      </c>
      <c r="U40" s="124">
        <v>5</v>
      </c>
      <c r="V40" s="118">
        <f t="shared" si="18"/>
        <v>24</v>
      </c>
      <c r="W40" s="125">
        <f t="shared" si="6"/>
        <v>493.15199999999993</v>
      </c>
      <c r="X40" s="125">
        <f t="shared" si="7"/>
        <v>508.15199999999993</v>
      </c>
      <c r="Y40" s="118">
        <f t="shared" si="8"/>
        <v>2400</v>
      </c>
    </row>
    <row r="41" spans="1:25" x14ac:dyDescent="0.25">
      <c r="A41" s="121" t="s">
        <v>157</v>
      </c>
      <c r="B41" s="112" t="s">
        <v>482</v>
      </c>
      <c r="C41" s="122">
        <v>14</v>
      </c>
      <c r="D41" s="122">
        <v>50</v>
      </c>
      <c r="E41" s="122">
        <v>290</v>
      </c>
      <c r="F41" s="126">
        <v>33</v>
      </c>
      <c r="G41" s="127">
        <f t="shared" si="19"/>
        <v>0.51083500000000004</v>
      </c>
      <c r="H41" s="129">
        <f t="shared" si="20"/>
        <v>0.54913500000000004</v>
      </c>
      <c r="I41" s="114" t="s">
        <v>243</v>
      </c>
      <c r="J41" s="114">
        <v>400</v>
      </c>
      <c r="K41" s="122">
        <v>12</v>
      </c>
      <c r="L41" s="160">
        <f t="shared" si="9"/>
        <v>7.5</v>
      </c>
      <c r="M41" s="161">
        <f t="shared" si="10"/>
        <v>90</v>
      </c>
      <c r="N41" s="146">
        <f t="shared" si="2"/>
        <v>0.66666666666666663</v>
      </c>
      <c r="O41" s="146">
        <f t="shared" si="11"/>
        <v>8</v>
      </c>
      <c r="P41" s="144">
        <f t="shared" si="12"/>
        <v>92</v>
      </c>
      <c r="Q41" s="122" t="s">
        <v>380</v>
      </c>
      <c r="R41" s="117">
        <f t="shared" si="3"/>
        <v>6.13002</v>
      </c>
      <c r="S41" s="123">
        <f t="shared" si="4"/>
        <v>6.7896200000000002</v>
      </c>
      <c r="T41" s="124">
        <v>72</v>
      </c>
      <c r="U41" s="124">
        <v>3</v>
      </c>
      <c r="V41" s="118">
        <f t="shared" si="18"/>
        <v>24</v>
      </c>
      <c r="W41" s="125">
        <f t="shared" si="6"/>
        <v>488.85264000000001</v>
      </c>
      <c r="X41" s="125">
        <f t="shared" si="7"/>
        <v>503.85264000000001</v>
      </c>
      <c r="Y41" s="118">
        <f t="shared" si="8"/>
        <v>864</v>
      </c>
    </row>
    <row r="42" spans="1:25" x14ac:dyDescent="0.25">
      <c r="A42" s="121" t="s">
        <v>158</v>
      </c>
      <c r="B42" s="112" t="s">
        <v>482</v>
      </c>
      <c r="C42" s="122">
        <v>11</v>
      </c>
      <c r="D42" s="122">
        <v>100</v>
      </c>
      <c r="E42" s="122">
        <v>290</v>
      </c>
      <c r="F42" s="126">
        <v>33</v>
      </c>
      <c r="G42" s="127">
        <f t="shared" si="19"/>
        <v>0.86448999999999998</v>
      </c>
      <c r="H42" s="129">
        <f>IF(AND(E42=290,F42=25),G42+0.026+0.001,IF(AND(E42=290,F42=33),G42+0.037+0.0013,IF(AND(E42=440,F42=33),G42+0.06+0.0018,IF(AND(E42=280,F42=25),G42+0.026+0.001,IF(AND(E42=280,F42=33),G42+0.037+0.0013)))))</f>
        <v>0.90278999999999998</v>
      </c>
      <c r="I42" s="114" t="s">
        <v>247</v>
      </c>
      <c r="J42" s="114">
        <v>400</v>
      </c>
      <c r="K42" s="122">
        <v>12</v>
      </c>
      <c r="L42" s="160">
        <f t="shared" si="9"/>
        <v>15</v>
      </c>
      <c r="M42" s="161">
        <f t="shared" si="10"/>
        <v>180</v>
      </c>
      <c r="N42" s="146">
        <f t="shared" si="2"/>
        <v>0.33333333333333331</v>
      </c>
      <c r="O42" s="146">
        <f t="shared" si="11"/>
        <v>4</v>
      </c>
      <c r="P42" s="144">
        <f t="shared" si="12"/>
        <v>182</v>
      </c>
      <c r="Q42" s="122" t="s">
        <v>380</v>
      </c>
      <c r="R42" s="117">
        <f t="shared" si="3"/>
        <v>10.37388</v>
      </c>
      <c r="S42" s="123">
        <f t="shared" si="4"/>
        <v>11.033479999999999</v>
      </c>
      <c r="T42" s="124">
        <v>72</v>
      </c>
      <c r="U42" s="124">
        <v>3</v>
      </c>
      <c r="V42" s="118">
        <f t="shared" si="18"/>
        <v>24</v>
      </c>
      <c r="W42" s="125">
        <f t="shared" si="6"/>
        <v>794.41055999999992</v>
      </c>
      <c r="X42" s="125">
        <f t="shared" si="7"/>
        <v>809.41055999999992</v>
      </c>
      <c r="Y42" s="118">
        <f t="shared" si="8"/>
        <v>864</v>
      </c>
    </row>
    <row r="43" spans="1:25" ht="24" x14ac:dyDescent="0.25">
      <c r="A43" s="121" t="s">
        <v>160</v>
      </c>
      <c r="B43" s="112" t="s">
        <v>482</v>
      </c>
      <c r="C43" s="122">
        <v>11</v>
      </c>
      <c r="D43" s="122">
        <v>10</v>
      </c>
      <c r="E43" s="122">
        <v>290</v>
      </c>
      <c r="F43" s="126">
        <v>25</v>
      </c>
      <c r="G43" s="127">
        <f t="shared" si="19"/>
        <v>8.6448999999999998E-2</v>
      </c>
      <c r="H43" s="129">
        <f t="shared" ref="H43:H106" si="21">IF(AND(E43=290,F43=25),G43+0.026+0.001,IF(AND(E43=290,F43=33),G43+0.037+0.0013,IF(AND(E43=440,F43=33),G43+0.06+0.0018,IF(AND(E43=280,F43=25),G43+0.026+0.001,IF(AND(E43=280,F43=33),G43+0.037+0.0013)))))</f>
        <v>0.11344899999999999</v>
      </c>
      <c r="I43" s="114" t="s">
        <v>249</v>
      </c>
      <c r="J43" s="114">
        <v>350</v>
      </c>
      <c r="K43" s="122">
        <v>35</v>
      </c>
      <c r="L43" s="160">
        <f t="shared" si="9"/>
        <v>1.7142857142857142</v>
      </c>
      <c r="M43" s="161">
        <f t="shared" si="10"/>
        <v>60</v>
      </c>
      <c r="N43" s="146">
        <f t="shared" si="2"/>
        <v>1</v>
      </c>
      <c r="O43" s="146">
        <f t="shared" si="11"/>
        <v>35</v>
      </c>
      <c r="P43" s="144">
        <f t="shared" si="12"/>
        <v>62</v>
      </c>
      <c r="Q43" s="122" t="s">
        <v>356</v>
      </c>
      <c r="R43" s="117">
        <f t="shared" si="3"/>
        <v>3.0257149999999999</v>
      </c>
      <c r="S43" s="123">
        <f t="shared" si="4"/>
        <v>4.1707149999999995</v>
      </c>
      <c r="T43" s="124">
        <v>120</v>
      </c>
      <c r="U43" s="124">
        <v>5</v>
      </c>
      <c r="V43" s="118">
        <f t="shared" si="18"/>
        <v>24</v>
      </c>
      <c r="W43" s="125">
        <f t="shared" si="6"/>
        <v>500.48579999999993</v>
      </c>
      <c r="X43" s="125">
        <f t="shared" si="7"/>
        <v>515.48579999999993</v>
      </c>
      <c r="Y43" s="118">
        <f t="shared" si="8"/>
        <v>4200</v>
      </c>
    </row>
    <row r="44" spans="1:25" x14ac:dyDescent="0.25">
      <c r="A44" s="121" t="s">
        <v>94</v>
      </c>
      <c r="B44" s="112" t="s">
        <v>482</v>
      </c>
      <c r="C44" s="122">
        <v>9</v>
      </c>
      <c r="D44" s="122">
        <v>30</v>
      </c>
      <c r="E44" s="122">
        <v>290</v>
      </c>
      <c r="F44" s="126">
        <v>25</v>
      </c>
      <c r="G44" s="127">
        <f t="shared" si="19"/>
        <v>0.21219299999999999</v>
      </c>
      <c r="H44" s="129">
        <f t="shared" si="21"/>
        <v>0.23919299999999999</v>
      </c>
      <c r="I44" s="114" t="s">
        <v>226</v>
      </c>
      <c r="J44" s="114">
        <v>400</v>
      </c>
      <c r="K44" s="122">
        <v>28</v>
      </c>
      <c r="L44" s="160">
        <f t="shared" si="9"/>
        <v>4.5</v>
      </c>
      <c r="M44" s="161">
        <f t="shared" si="10"/>
        <v>126</v>
      </c>
      <c r="N44" s="146">
        <f t="shared" si="2"/>
        <v>0.47619047619047622</v>
      </c>
      <c r="O44" s="146">
        <f t="shared" si="11"/>
        <v>13.333333333333334</v>
      </c>
      <c r="P44" s="144">
        <f t="shared" si="12"/>
        <v>128</v>
      </c>
      <c r="Q44" s="122" t="s">
        <v>380</v>
      </c>
      <c r="R44" s="117">
        <f t="shared" si="3"/>
        <v>5.9414039999999995</v>
      </c>
      <c r="S44" s="123">
        <f t="shared" si="4"/>
        <v>6.8974039999999999</v>
      </c>
      <c r="T44" s="124">
        <v>120</v>
      </c>
      <c r="U44" s="124">
        <v>5</v>
      </c>
      <c r="V44" s="118">
        <f t="shared" si="18"/>
        <v>24</v>
      </c>
      <c r="W44" s="125">
        <f t="shared" si="6"/>
        <v>827.68848000000003</v>
      </c>
      <c r="X44" s="125">
        <f t="shared" si="7"/>
        <v>842.68848000000003</v>
      </c>
      <c r="Y44" s="118">
        <f t="shared" si="8"/>
        <v>3360</v>
      </c>
    </row>
    <row r="45" spans="1:25" x14ac:dyDescent="0.25">
      <c r="A45" s="121" t="s">
        <v>8</v>
      </c>
      <c r="B45" s="112" t="s">
        <v>482</v>
      </c>
      <c r="C45" s="122">
        <v>9</v>
      </c>
      <c r="D45" s="122">
        <v>10</v>
      </c>
      <c r="E45" s="122">
        <v>290</v>
      </c>
      <c r="F45" s="126">
        <v>25</v>
      </c>
      <c r="G45" s="127">
        <f t="shared" si="19"/>
        <v>7.0731000000000002E-2</v>
      </c>
      <c r="H45" s="129">
        <f t="shared" si="21"/>
        <v>9.7730999999999998E-2</v>
      </c>
      <c r="I45" s="114" t="s">
        <v>249</v>
      </c>
      <c r="J45" s="114">
        <v>350</v>
      </c>
      <c r="K45" s="122">
        <v>30</v>
      </c>
      <c r="L45" s="160">
        <f t="shared" si="9"/>
        <v>1.7142857142857142</v>
      </c>
      <c r="M45" s="161">
        <f t="shared" si="10"/>
        <v>51.428571428571423</v>
      </c>
      <c r="N45" s="146">
        <f t="shared" si="2"/>
        <v>1.1666666666666667</v>
      </c>
      <c r="O45" s="146">
        <f t="shared" si="11"/>
        <v>35</v>
      </c>
      <c r="P45" s="144">
        <f t="shared" si="12"/>
        <v>53.428571428571423</v>
      </c>
      <c r="Q45" s="122" t="s">
        <v>380</v>
      </c>
      <c r="R45" s="117">
        <f t="shared" si="3"/>
        <v>2.1219299999999999</v>
      </c>
      <c r="S45" s="123">
        <f t="shared" si="4"/>
        <v>3.1319300000000001</v>
      </c>
      <c r="T45" s="124">
        <v>120</v>
      </c>
      <c r="U45" s="124">
        <v>5</v>
      </c>
      <c r="V45" s="118">
        <f t="shared" si="18"/>
        <v>24</v>
      </c>
      <c r="W45" s="125">
        <f t="shared" si="6"/>
        <v>375.83160000000004</v>
      </c>
      <c r="X45" s="125">
        <f t="shared" si="7"/>
        <v>390.83160000000004</v>
      </c>
      <c r="Y45" s="118">
        <f t="shared" si="8"/>
        <v>3600</v>
      </c>
    </row>
    <row r="46" spans="1:25" x14ac:dyDescent="0.25">
      <c r="A46" s="121" t="s">
        <v>352</v>
      </c>
      <c r="B46" s="112" t="s">
        <v>482</v>
      </c>
      <c r="C46" s="122">
        <v>9</v>
      </c>
      <c r="D46" s="122">
        <v>50</v>
      </c>
      <c r="E46" s="122">
        <v>290</v>
      </c>
      <c r="F46" s="126">
        <v>33</v>
      </c>
      <c r="G46" s="127">
        <f t="shared" si="19"/>
        <v>0.353655</v>
      </c>
      <c r="H46" s="129">
        <f t="shared" si="21"/>
        <v>0.391955</v>
      </c>
      <c r="I46" s="114" t="s">
        <v>243</v>
      </c>
      <c r="J46" s="114">
        <v>400</v>
      </c>
      <c r="K46" s="122">
        <v>15</v>
      </c>
      <c r="L46" s="160">
        <f t="shared" si="9"/>
        <v>7.5</v>
      </c>
      <c r="M46" s="161">
        <f t="shared" si="10"/>
        <v>112.5</v>
      </c>
      <c r="N46" s="146">
        <f t="shared" si="2"/>
        <v>0.53333333333333333</v>
      </c>
      <c r="O46" s="146">
        <f t="shared" si="11"/>
        <v>8</v>
      </c>
      <c r="P46" s="144">
        <f t="shared" si="12"/>
        <v>114.5</v>
      </c>
      <c r="Q46" s="122" t="s">
        <v>380</v>
      </c>
      <c r="R46" s="117">
        <f t="shared" si="3"/>
        <v>5.3048250000000001</v>
      </c>
      <c r="S46" s="123">
        <f t="shared" si="4"/>
        <v>6.0793249999999999</v>
      </c>
      <c r="T46" s="124">
        <v>120</v>
      </c>
      <c r="U46" s="124">
        <v>5</v>
      </c>
      <c r="V46" s="118">
        <v>24</v>
      </c>
      <c r="W46" s="125">
        <f t="shared" si="6"/>
        <v>729.51900000000001</v>
      </c>
      <c r="X46" s="125">
        <f t="shared" si="7"/>
        <v>744.51900000000001</v>
      </c>
      <c r="Y46" s="118">
        <f t="shared" si="8"/>
        <v>1800</v>
      </c>
    </row>
    <row r="47" spans="1:25" x14ac:dyDescent="0.25">
      <c r="A47" s="121" t="s">
        <v>16</v>
      </c>
      <c r="B47" s="112" t="s">
        <v>482</v>
      </c>
      <c r="C47" s="122">
        <v>11</v>
      </c>
      <c r="D47" s="122">
        <v>50</v>
      </c>
      <c r="E47" s="122">
        <v>290</v>
      </c>
      <c r="F47" s="126">
        <v>33</v>
      </c>
      <c r="G47" s="127">
        <f t="shared" si="19"/>
        <v>0.43224499999999999</v>
      </c>
      <c r="H47" s="129">
        <f t="shared" si="21"/>
        <v>0.47054499999999999</v>
      </c>
      <c r="I47" s="114" t="s">
        <v>243</v>
      </c>
      <c r="J47" s="114">
        <v>400</v>
      </c>
      <c r="K47" s="122">
        <v>15</v>
      </c>
      <c r="L47" s="160">
        <f t="shared" si="9"/>
        <v>7.5</v>
      </c>
      <c r="M47" s="161">
        <f t="shared" si="10"/>
        <v>112.5</v>
      </c>
      <c r="N47" s="146">
        <f t="shared" si="2"/>
        <v>0.53333333333333333</v>
      </c>
      <c r="O47" s="146">
        <f t="shared" si="11"/>
        <v>8</v>
      </c>
      <c r="P47" s="144">
        <f t="shared" si="12"/>
        <v>114.5</v>
      </c>
      <c r="Q47" s="122" t="s">
        <v>380</v>
      </c>
      <c r="R47" s="117">
        <f t="shared" si="3"/>
        <v>6.4836749999999999</v>
      </c>
      <c r="S47" s="123">
        <f t="shared" si="4"/>
        <v>7.2581750000000005</v>
      </c>
      <c r="T47" s="124">
        <v>72</v>
      </c>
      <c r="U47" s="124">
        <v>3</v>
      </c>
      <c r="V47" s="118">
        <f t="shared" ref="V47:V48" si="22">T47/U47</f>
        <v>24</v>
      </c>
      <c r="W47" s="125">
        <f t="shared" si="6"/>
        <v>522.58860000000004</v>
      </c>
      <c r="X47" s="125">
        <f t="shared" si="7"/>
        <v>537.58860000000004</v>
      </c>
      <c r="Y47" s="118">
        <f t="shared" si="8"/>
        <v>1080</v>
      </c>
    </row>
    <row r="48" spans="1:25" x14ac:dyDescent="0.25">
      <c r="A48" s="121" t="s">
        <v>97</v>
      </c>
      <c r="B48" s="112" t="s">
        <v>482</v>
      </c>
      <c r="C48" s="122">
        <v>11</v>
      </c>
      <c r="D48" s="122">
        <v>50</v>
      </c>
      <c r="E48" s="122">
        <v>290</v>
      </c>
      <c r="F48" s="126">
        <v>33</v>
      </c>
      <c r="G48" s="127">
        <f t="shared" si="19"/>
        <v>0.43224499999999999</v>
      </c>
      <c r="H48" s="129">
        <f t="shared" si="21"/>
        <v>0.47054499999999999</v>
      </c>
      <c r="I48" s="114" t="s">
        <v>243</v>
      </c>
      <c r="J48" s="114">
        <v>400</v>
      </c>
      <c r="K48" s="122">
        <v>15</v>
      </c>
      <c r="L48" s="160">
        <f t="shared" si="9"/>
        <v>7.5</v>
      </c>
      <c r="M48" s="161">
        <f t="shared" si="10"/>
        <v>112.5</v>
      </c>
      <c r="N48" s="146">
        <f t="shared" si="2"/>
        <v>0.53333333333333333</v>
      </c>
      <c r="O48" s="146">
        <f t="shared" si="11"/>
        <v>8</v>
      </c>
      <c r="P48" s="144">
        <f t="shared" si="12"/>
        <v>114.5</v>
      </c>
      <c r="Q48" s="122" t="s">
        <v>229</v>
      </c>
      <c r="R48" s="117">
        <f t="shared" si="3"/>
        <v>6.4836749999999999</v>
      </c>
      <c r="S48" s="123">
        <f t="shared" si="4"/>
        <v>7.2581750000000005</v>
      </c>
      <c r="T48" s="124">
        <v>72</v>
      </c>
      <c r="U48" s="124">
        <v>3</v>
      </c>
      <c r="V48" s="118">
        <f t="shared" si="22"/>
        <v>24</v>
      </c>
      <c r="W48" s="125">
        <f t="shared" si="6"/>
        <v>522.58860000000004</v>
      </c>
      <c r="X48" s="125">
        <f t="shared" si="7"/>
        <v>537.58860000000004</v>
      </c>
      <c r="Y48" s="118">
        <f t="shared" si="8"/>
        <v>1080</v>
      </c>
    </row>
    <row r="49" spans="1:25" x14ac:dyDescent="0.25">
      <c r="A49" s="121" t="s">
        <v>338</v>
      </c>
      <c r="B49" s="112" t="s">
        <v>482</v>
      </c>
      <c r="C49" s="122">
        <v>7</v>
      </c>
      <c r="D49" s="122">
        <v>50</v>
      </c>
      <c r="E49" s="122">
        <v>290</v>
      </c>
      <c r="F49" s="126">
        <v>33</v>
      </c>
      <c r="G49" s="127">
        <f t="shared" si="19"/>
        <v>0.275065</v>
      </c>
      <c r="H49" s="129">
        <f t="shared" si="21"/>
        <v>0.313365</v>
      </c>
      <c r="I49" s="114" t="s">
        <v>243</v>
      </c>
      <c r="J49" s="114">
        <v>400</v>
      </c>
      <c r="K49" s="122">
        <v>15</v>
      </c>
      <c r="L49" s="160">
        <f t="shared" si="9"/>
        <v>7.5</v>
      </c>
      <c r="M49" s="161">
        <f t="shared" si="10"/>
        <v>112.5</v>
      </c>
      <c r="N49" s="146">
        <f t="shared" si="2"/>
        <v>0.53333333333333333</v>
      </c>
      <c r="O49" s="146">
        <f t="shared" si="11"/>
        <v>8</v>
      </c>
      <c r="P49" s="144">
        <f t="shared" si="12"/>
        <v>114.5</v>
      </c>
      <c r="Q49" s="122" t="s">
        <v>380</v>
      </c>
      <c r="R49" s="117">
        <f t="shared" si="3"/>
        <v>4.1259750000000004</v>
      </c>
      <c r="S49" s="123">
        <f t="shared" si="4"/>
        <v>4.9004750000000001</v>
      </c>
      <c r="T49" s="124">
        <v>72</v>
      </c>
      <c r="U49" s="124">
        <v>3</v>
      </c>
      <c r="V49" s="118">
        <v>24</v>
      </c>
      <c r="W49" s="125">
        <f t="shared" si="6"/>
        <v>352.83420000000001</v>
      </c>
      <c r="X49" s="125">
        <f t="shared" si="7"/>
        <v>367.83420000000001</v>
      </c>
      <c r="Y49" s="118">
        <f t="shared" si="8"/>
        <v>1080</v>
      </c>
    </row>
    <row r="50" spans="1:25" x14ac:dyDescent="0.25">
      <c r="A50" s="121" t="s">
        <v>339</v>
      </c>
      <c r="B50" s="112" t="s">
        <v>482</v>
      </c>
      <c r="C50" s="122">
        <v>11</v>
      </c>
      <c r="D50" s="122">
        <v>50</v>
      </c>
      <c r="E50" s="122">
        <v>290</v>
      </c>
      <c r="F50" s="126">
        <v>33</v>
      </c>
      <c r="G50" s="127">
        <f t="shared" si="19"/>
        <v>0.43224499999999999</v>
      </c>
      <c r="H50" s="129">
        <f t="shared" si="21"/>
        <v>0.47054499999999999</v>
      </c>
      <c r="I50" s="114" t="s">
        <v>243</v>
      </c>
      <c r="J50" s="114">
        <v>400</v>
      </c>
      <c r="K50" s="122">
        <v>15</v>
      </c>
      <c r="L50" s="160">
        <f t="shared" si="9"/>
        <v>7.5</v>
      </c>
      <c r="M50" s="161">
        <f t="shared" si="10"/>
        <v>112.5</v>
      </c>
      <c r="N50" s="146">
        <f t="shared" si="2"/>
        <v>0.53333333333333333</v>
      </c>
      <c r="O50" s="146">
        <f t="shared" si="11"/>
        <v>8</v>
      </c>
      <c r="P50" s="144">
        <f t="shared" si="12"/>
        <v>114.5</v>
      </c>
      <c r="Q50" s="122" t="s">
        <v>380</v>
      </c>
      <c r="R50" s="117">
        <f t="shared" si="3"/>
        <v>6.4836749999999999</v>
      </c>
      <c r="S50" s="123">
        <f t="shared" si="4"/>
        <v>7.2581750000000005</v>
      </c>
      <c r="T50" s="124">
        <v>72</v>
      </c>
      <c r="U50" s="124">
        <v>3</v>
      </c>
      <c r="V50" s="118">
        <v>24</v>
      </c>
      <c r="W50" s="125">
        <f t="shared" si="6"/>
        <v>522.58860000000004</v>
      </c>
      <c r="X50" s="125">
        <f t="shared" si="7"/>
        <v>537.58860000000004</v>
      </c>
      <c r="Y50" s="118">
        <f t="shared" si="8"/>
        <v>1080</v>
      </c>
    </row>
    <row r="51" spans="1:25" x14ac:dyDescent="0.25">
      <c r="A51" s="121" t="s">
        <v>340</v>
      </c>
      <c r="B51" s="112" t="s">
        <v>482</v>
      </c>
      <c r="C51" s="122">
        <v>14</v>
      </c>
      <c r="D51" s="122">
        <v>50</v>
      </c>
      <c r="E51" s="122">
        <v>290</v>
      </c>
      <c r="F51" s="126">
        <v>33</v>
      </c>
      <c r="G51" s="127">
        <f t="shared" si="19"/>
        <v>0.51083500000000004</v>
      </c>
      <c r="H51" s="129">
        <f t="shared" si="21"/>
        <v>0.54913500000000004</v>
      </c>
      <c r="I51" s="114" t="s">
        <v>243</v>
      </c>
      <c r="J51" s="114">
        <v>400</v>
      </c>
      <c r="K51" s="122">
        <v>15</v>
      </c>
      <c r="L51" s="160">
        <f t="shared" si="9"/>
        <v>7.5</v>
      </c>
      <c r="M51" s="161">
        <f t="shared" si="10"/>
        <v>112.5</v>
      </c>
      <c r="N51" s="146">
        <f t="shared" si="2"/>
        <v>0.53333333333333333</v>
      </c>
      <c r="O51" s="146">
        <f t="shared" si="11"/>
        <v>8</v>
      </c>
      <c r="P51" s="144">
        <f t="shared" si="12"/>
        <v>114.5</v>
      </c>
      <c r="Q51" s="122" t="s">
        <v>380</v>
      </c>
      <c r="R51" s="117">
        <f t="shared" si="3"/>
        <v>7.6625250000000005</v>
      </c>
      <c r="S51" s="123">
        <f t="shared" si="4"/>
        <v>8.4370250000000002</v>
      </c>
      <c r="T51" s="124">
        <v>72</v>
      </c>
      <c r="U51" s="124">
        <v>3</v>
      </c>
      <c r="V51" s="118">
        <v>24</v>
      </c>
      <c r="W51" s="125">
        <f t="shared" si="6"/>
        <v>607.46580000000006</v>
      </c>
      <c r="X51" s="125">
        <f t="shared" si="7"/>
        <v>622.46580000000006</v>
      </c>
      <c r="Y51" s="118">
        <f t="shared" si="8"/>
        <v>1080</v>
      </c>
    </row>
    <row r="52" spans="1:25" x14ac:dyDescent="0.25">
      <c r="A52" s="121" t="s">
        <v>20</v>
      </c>
      <c r="B52" s="112" t="s">
        <v>482</v>
      </c>
      <c r="C52" s="122">
        <v>14</v>
      </c>
      <c r="D52" s="122">
        <v>10</v>
      </c>
      <c r="E52" s="122">
        <v>290</v>
      </c>
      <c r="F52" s="126">
        <v>25</v>
      </c>
      <c r="G52" s="127">
        <f t="shared" si="19"/>
        <v>0.10216699999999999</v>
      </c>
      <c r="H52" s="129">
        <f t="shared" si="21"/>
        <v>0.129167</v>
      </c>
      <c r="I52" s="114" t="s">
        <v>249</v>
      </c>
      <c r="J52" s="114">
        <v>350</v>
      </c>
      <c r="K52" s="122">
        <v>35</v>
      </c>
      <c r="L52" s="160">
        <f t="shared" si="9"/>
        <v>1.7142857142857142</v>
      </c>
      <c r="M52" s="161">
        <f t="shared" si="10"/>
        <v>60</v>
      </c>
      <c r="N52" s="146">
        <f t="shared" si="2"/>
        <v>1</v>
      </c>
      <c r="O52" s="146">
        <f t="shared" si="11"/>
        <v>35</v>
      </c>
      <c r="P52" s="144">
        <f t="shared" si="12"/>
        <v>62</v>
      </c>
      <c r="Q52" s="122" t="s">
        <v>229</v>
      </c>
      <c r="R52" s="117">
        <f t="shared" si="3"/>
        <v>3.5758449999999997</v>
      </c>
      <c r="S52" s="123">
        <f t="shared" si="4"/>
        <v>4.7208450000000006</v>
      </c>
      <c r="T52" s="124">
        <v>96</v>
      </c>
      <c r="U52" s="124">
        <v>4</v>
      </c>
      <c r="V52" s="118">
        <f t="shared" ref="V52:V59" si="23">T52/U52</f>
        <v>24</v>
      </c>
      <c r="W52" s="125">
        <f t="shared" si="6"/>
        <v>453.20112000000006</v>
      </c>
      <c r="X52" s="125">
        <f t="shared" si="7"/>
        <v>468.20112000000006</v>
      </c>
      <c r="Y52" s="118">
        <f t="shared" si="8"/>
        <v>3360</v>
      </c>
    </row>
    <row r="53" spans="1:25" x14ac:dyDescent="0.25">
      <c r="A53" s="121" t="s">
        <v>22</v>
      </c>
      <c r="B53" s="112" t="s">
        <v>482</v>
      </c>
      <c r="C53" s="122">
        <v>11</v>
      </c>
      <c r="D53" s="122">
        <v>10</v>
      </c>
      <c r="E53" s="122">
        <v>290</v>
      </c>
      <c r="F53" s="126">
        <v>25</v>
      </c>
      <c r="G53" s="127">
        <f t="shared" si="19"/>
        <v>8.6448999999999998E-2</v>
      </c>
      <c r="H53" s="129">
        <f t="shared" si="21"/>
        <v>0.11344899999999999</v>
      </c>
      <c r="I53" s="114" t="s">
        <v>249</v>
      </c>
      <c r="J53" s="114">
        <v>350</v>
      </c>
      <c r="K53" s="122">
        <v>35</v>
      </c>
      <c r="L53" s="160">
        <f t="shared" si="9"/>
        <v>1.7142857142857142</v>
      </c>
      <c r="M53" s="161">
        <f t="shared" si="10"/>
        <v>60</v>
      </c>
      <c r="N53" s="146">
        <f t="shared" si="2"/>
        <v>1</v>
      </c>
      <c r="O53" s="146">
        <f t="shared" si="11"/>
        <v>35</v>
      </c>
      <c r="P53" s="144">
        <f t="shared" si="12"/>
        <v>62</v>
      </c>
      <c r="Q53" s="122" t="s">
        <v>229</v>
      </c>
      <c r="R53" s="117">
        <f t="shared" si="3"/>
        <v>3.0257149999999999</v>
      </c>
      <c r="S53" s="123">
        <f t="shared" si="4"/>
        <v>4.1707149999999995</v>
      </c>
      <c r="T53" s="124">
        <v>96</v>
      </c>
      <c r="U53" s="124">
        <v>4</v>
      </c>
      <c r="V53" s="118">
        <f t="shared" si="23"/>
        <v>24</v>
      </c>
      <c r="W53" s="125">
        <f t="shared" si="6"/>
        <v>400.38863999999995</v>
      </c>
      <c r="X53" s="125">
        <f t="shared" si="7"/>
        <v>415.38863999999995</v>
      </c>
      <c r="Y53" s="118">
        <f t="shared" si="8"/>
        <v>3360</v>
      </c>
    </row>
    <row r="54" spans="1:25" x14ac:dyDescent="0.25">
      <c r="A54" s="121" t="s">
        <v>96</v>
      </c>
      <c r="B54" s="112" t="s">
        <v>482</v>
      </c>
      <c r="C54" s="122">
        <v>14</v>
      </c>
      <c r="D54" s="122">
        <v>10</v>
      </c>
      <c r="E54" s="122">
        <v>290</v>
      </c>
      <c r="F54" s="126">
        <v>25</v>
      </c>
      <c r="G54" s="127">
        <f t="shared" si="19"/>
        <v>0.10216699999999999</v>
      </c>
      <c r="H54" s="129">
        <f t="shared" si="21"/>
        <v>0.129167</v>
      </c>
      <c r="I54" s="114" t="s">
        <v>249</v>
      </c>
      <c r="J54" s="114">
        <v>350</v>
      </c>
      <c r="K54" s="122">
        <v>35</v>
      </c>
      <c r="L54" s="160">
        <f t="shared" si="9"/>
        <v>1.7142857142857142</v>
      </c>
      <c r="M54" s="161">
        <f t="shared" si="10"/>
        <v>60</v>
      </c>
      <c r="N54" s="146">
        <f t="shared" si="2"/>
        <v>1</v>
      </c>
      <c r="O54" s="146">
        <f t="shared" si="11"/>
        <v>35</v>
      </c>
      <c r="P54" s="144">
        <f t="shared" si="12"/>
        <v>62</v>
      </c>
      <c r="Q54" s="122" t="s">
        <v>229</v>
      </c>
      <c r="R54" s="117">
        <f t="shared" si="3"/>
        <v>3.5758449999999997</v>
      </c>
      <c r="S54" s="123">
        <f t="shared" si="4"/>
        <v>4.7208450000000006</v>
      </c>
      <c r="T54" s="124">
        <v>120</v>
      </c>
      <c r="U54" s="124">
        <v>5</v>
      </c>
      <c r="V54" s="118">
        <f t="shared" si="23"/>
        <v>24</v>
      </c>
      <c r="W54" s="125">
        <f t="shared" si="6"/>
        <v>566.5014000000001</v>
      </c>
      <c r="X54" s="125">
        <f t="shared" si="7"/>
        <v>581.5014000000001</v>
      </c>
      <c r="Y54" s="118">
        <f t="shared" si="8"/>
        <v>4200</v>
      </c>
    </row>
    <row r="55" spans="1:25" x14ac:dyDescent="0.25">
      <c r="A55" s="121" t="s">
        <v>83</v>
      </c>
      <c r="B55" s="112" t="s">
        <v>483</v>
      </c>
      <c r="C55" s="122">
        <v>20</v>
      </c>
      <c r="D55" s="122">
        <v>10</v>
      </c>
      <c r="E55" s="122">
        <v>290</v>
      </c>
      <c r="F55" s="126">
        <v>33</v>
      </c>
      <c r="G55" s="127">
        <f t="shared" si="19"/>
        <v>0.15717999999999999</v>
      </c>
      <c r="H55" s="129">
        <f t="shared" si="21"/>
        <v>0.19547999999999999</v>
      </c>
      <c r="I55" s="114" t="s">
        <v>239</v>
      </c>
      <c r="J55" s="114">
        <v>350</v>
      </c>
      <c r="K55" s="122">
        <v>20</v>
      </c>
      <c r="L55" s="160">
        <f t="shared" si="9"/>
        <v>1.7142857142857142</v>
      </c>
      <c r="M55" s="161">
        <f t="shared" si="10"/>
        <v>34.285714285714285</v>
      </c>
      <c r="N55" s="146">
        <f t="shared" si="2"/>
        <v>1.75</v>
      </c>
      <c r="O55" s="146">
        <f t="shared" si="11"/>
        <v>35</v>
      </c>
      <c r="P55" s="144">
        <f t="shared" si="12"/>
        <v>36.285714285714285</v>
      </c>
      <c r="Q55" s="122" t="s">
        <v>229</v>
      </c>
      <c r="R55" s="117">
        <f t="shared" si="3"/>
        <v>3.1435999999999997</v>
      </c>
      <c r="S55" s="123">
        <f t="shared" si="4"/>
        <v>4.1095999999999995</v>
      </c>
      <c r="T55" s="124">
        <v>120</v>
      </c>
      <c r="U55" s="124">
        <v>5</v>
      </c>
      <c r="V55" s="118">
        <f t="shared" si="23"/>
        <v>24</v>
      </c>
      <c r="W55" s="125">
        <f t="shared" si="6"/>
        <v>493.15199999999993</v>
      </c>
      <c r="X55" s="125">
        <f t="shared" si="7"/>
        <v>508.15199999999993</v>
      </c>
      <c r="Y55" s="118">
        <f t="shared" si="8"/>
        <v>2400</v>
      </c>
    </row>
    <row r="56" spans="1:25" x14ac:dyDescent="0.25">
      <c r="A56" s="121" t="s">
        <v>85</v>
      </c>
      <c r="B56" s="112" t="s">
        <v>483</v>
      </c>
      <c r="C56" s="122">
        <v>14</v>
      </c>
      <c r="D56" s="122">
        <v>9.5</v>
      </c>
      <c r="E56" s="122">
        <v>290</v>
      </c>
      <c r="F56" s="126">
        <v>25</v>
      </c>
      <c r="G56" s="127">
        <f t="shared" si="19"/>
        <v>9.7058649999999996E-2</v>
      </c>
      <c r="H56" s="129">
        <f t="shared" si="21"/>
        <v>0.12405864999999999</v>
      </c>
      <c r="I56" s="114" t="s">
        <v>249</v>
      </c>
      <c r="J56" s="114">
        <v>280</v>
      </c>
      <c r="K56" s="122">
        <v>35</v>
      </c>
      <c r="L56" s="160">
        <f t="shared" si="9"/>
        <v>2.0357142857142856</v>
      </c>
      <c r="M56" s="161">
        <f t="shared" si="10"/>
        <v>71.25</v>
      </c>
      <c r="N56" s="146">
        <f t="shared" si="2"/>
        <v>0.84210526315789469</v>
      </c>
      <c r="O56" s="146">
        <f t="shared" si="11"/>
        <v>29.473684210526319</v>
      </c>
      <c r="P56" s="144">
        <f t="shared" si="12"/>
        <v>73.25</v>
      </c>
      <c r="Q56" s="122" t="s">
        <v>229</v>
      </c>
      <c r="R56" s="117">
        <f t="shared" si="3"/>
        <v>3.3970527499999998</v>
      </c>
      <c r="S56" s="123">
        <f t="shared" si="4"/>
        <v>4.5420527499999999</v>
      </c>
      <c r="T56" s="124">
        <v>96</v>
      </c>
      <c r="U56" s="124">
        <v>4</v>
      </c>
      <c r="V56" s="118">
        <f t="shared" si="23"/>
        <v>24</v>
      </c>
      <c r="W56" s="125">
        <f t="shared" si="6"/>
        <v>436.03706399999999</v>
      </c>
      <c r="X56" s="125">
        <f t="shared" si="7"/>
        <v>451.03706399999999</v>
      </c>
      <c r="Y56" s="118">
        <f t="shared" si="8"/>
        <v>3360</v>
      </c>
    </row>
    <row r="57" spans="1:25" x14ac:dyDescent="0.25">
      <c r="A57" s="121" t="s">
        <v>86</v>
      </c>
      <c r="B57" s="112" t="s">
        <v>483</v>
      </c>
      <c r="C57" s="122">
        <v>30</v>
      </c>
      <c r="D57" s="122">
        <v>9.5</v>
      </c>
      <c r="E57" s="122">
        <v>290</v>
      </c>
      <c r="F57" s="126">
        <v>33</v>
      </c>
      <c r="G57" s="127">
        <f t="shared" si="19"/>
        <v>0.2239815</v>
      </c>
      <c r="H57" s="129">
        <f t="shared" si="21"/>
        <v>0.2622815</v>
      </c>
      <c r="I57" s="114" t="s">
        <v>239</v>
      </c>
      <c r="J57" s="114">
        <v>280</v>
      </c>
      <c r="K57" s="122">
        <v>15</v>
      </c>
      <c r="L57" s="160">
        <f t="shared" si="9"/>
        <v>2.0357142857142856</v>
      </c>
      <c r="M57" s="161">
        <f t="shared" si="10"/>
        <v>30.535714285714285</v>
      </c>
      <c r="N57" s="146">
        <f t="shared" si="2"/>
        <v>1.9649122807017543</v>
      </c>
      <c r="O57" s="146">
        <f t="shared" si="11"/>
        <v>29.473684210526319</v>
      </c>
      <c r="P57" s="144">
        <f t="shared" si="12"/>
        <v>32.535714285714285</v>
      </c>
      <c r="Q57" s="122" t="s">
        <v>229</v>
      </c>
      <c r="R57" s="117">
        <f t="shared" si="3"/>
        <v>3.3597225000000002</v>
      </c>
      <c r="S57" s="123">
        <f t="shared" si="4"/>
        <v>4.1342224999999999</v>
      </c>
      <c r="T57" s="124">
        <v>72</v>
      </c>
      <c r="U57" s="124">
        <v>3</v>
      </c>
      <c r="V57" s="118">
        <f t="shared" si="23"/>
        <v>24</v>
      </c>
      <c r="W57" s="125">
        <f t="shared" si="6"/>
        <v>297.66401999999999</v>
      </c>
      <c r="X57" s="125">
        <f t="shared" si="7"/>
        <v>312.66401999999999</v>
      </c>
      <c r="Y57" s="118">
        <f t="shared" si="8"/>
        <v>1080</v>
      </c>
    </row>
    <row r="58" spans="1:25" x14ac:dyDescent="0.25">
      <c r="A58" s="121" t="s">
        <v>88</v>
      </c>
      <c r="B58" s="112" t="s">
        <v>483</v>
      </c>
      <c r="C58" s="122">
        <v>11</v>
      </c>
      <c r="D58" s="122">
        <v>9.5</v>
      </c>
      <c r="E58" s="122">
        <v>290</v>
      </c>
      <c r="F58" s="126">
        <v>25</v>
      </c>
      <c r="G58" s="127">
        <f t="shared" si="19"/>
        <v>8.2126550000000006E-2</v>
      </c>
      <c r="H58" s="129">
        <f t="shared" si="21"/>
        <v>0.10912655</v>
      </c>
      <c r="I58" s="114" t="s">
        <v>249</v>
      </c>
      <c r="J58" s="114">
        <v>280</v>
      </c>
      <c r="K58" s="122">
        <v>35</v>
      </c>
      <c r="L58" s="160">
        <f t="shared" si="9"/>
        <v>2.0357142857142856</v>
      </c>
      <c r="M58" s="161">
        <f t="shared" si="10"/>
        <v>71.25</v>
      </c>
      <c r="N58" s="146">
        <f t="shared" si="2"/>
        <v>0.84210526315789469</v>
      </c>
      <c r="O58" s="146">
        <f t="shared" si="11"/>
        <v>29.473684210526319</v>
      </c>
      <c r="P58" s="144">
        <f t="shared" si="12"/>
        <v>73.25</v>
      </c>
      <c r="Q58" s="122" t="s">
        <v>380</v>
      </c>
      <c r="R58" s="117">
        <f t="shared" si="3"/>
        <v>2.8744292500000004</v>
      </c>
      <c r="S58" s="123">
        <f t="shared" si="4"/>
        <v>4.01942925</v>
      </c>
      <c r="T58" s="124">
        <v>96</v>
      </c>
      <c r="U58" s="124">
        <v>4</v>
      </c>
      <c r="V58" s="118">
        <f t="shared" si="23"/>
        <v>24</v>
      </c>
      <c r="W58" s="125">
        <f t="shared" si="6"/>
        <v>385.865208</v>
      </c>
      <c r="X58" s="125">
        <f t="shared" si="7"/>
        <v>400.865208</v>
      </c>
      <c r="Y58" s="118">
        <f t="shared" si="8"/>
        <v>3360</v>
      </c>
    </row>
    <row r="59" spans="1:25" ht="24" x14ac:dyDescent="0.25">
      <c r="A59" s="121" t="s">
        <v>100</v>
      </c>
      <c r="B59" s="112" t="s">
        <v>482</v>
      </c>
      <c r="C59" s="122">
        <v>14</v>
      </c>
      <c r="D59" s="122">
        <v>40</v>
      </c>
      <c r="E59" s="122">
        <v>290</v>
      </c>
      <c r="F59" s="126">
        <v>33</v>
      </c>
      <c r="G59" s="127">
        <f t="shared" si="19"/>
        <v>0.40866799999999998</v>
      </c>
      <c r="H59" s="129">
        <f t="shared" si="21"/>
        <v>0.44696799999999998</v>
      </c>
      <c r="I59" s="114" t="s">
        <v>241</v>
      </c>
      <c r="J59" s="114">
        <v>400</v>
      </c>
      <c r="K59" s="122">
        <v>15</v>
      </c>
      <c r="L59" s="160">
        <f t="shared" si="9"/>
        <v>6</v>
      </c>
      <c r="M59" s="161">
        <f t="shared" si="10"/>
        <v>90</v>
      </c>
      <c r="N59" s="146">
        <f t="shared" si="2"/>
        <v>0.66666666666666663</v>
      </c>
      <c r="O59" s="146">
        <f t="shared" si="11"/>
        <v>10</v>
      </c>
      <c r="P59" s="144">
        <f t="shared" si="12"/>
        <v>92</v>
      </c>
      <c r="Q59" s="122" t="s">
        <v>122</v>
      </c>
      <c r="R59" s="117">
        <f t="shared" si="3"/>
        <v>6.13002</v>
      </c>
      <c r="S59" s="123">
        <f t="shared" si="4"/>
        <v>6.9045199999999998</v>
      </c>
      <c r="T59" s="124">
        <v>72</v>
      </c>
      <c r="U59" s="124">
        <v>3</v>
      </c>
      <c r="V59" s="118">
        <f t="shared" si="23"/>
        <v>24</v>
      </c>
      <c r="W59" s="125">
        <f t="shared" si="6"/>
        <v>497.12544000000003</v>
      </c>
      <c r="X59" s="125">
        <f t="shared" si="7"/>
        <v>512.12544000000003</v>
      </c>
      <c r="Y59" s="118">
        <f t="shared" si="8"/>
        <v>1080</v>
      </c>
    </row>
    <row r="60" spans="1:25" x14ac:dyDescent="0.25">
      <c r="A60" s="121" t="s">
        <v>390</v>
      </c>
      <c r="B60" s="112" t="s">
        <v>482</v>
      </c>
      <c r="C60" s="122">
        <v>9</v>
      </c>
      <c r="D60" s="122">
        <v>10</v>
      </c>
      <c r="E60" s="122">
        <v>290</v>
      </c>
      <c r="F60" s="126">
        <v>25</v>
      </c>
      <c r="G60" s="127">
        <f t="shared" si="19"/>
        <v>7.0731000000000002E-2</v>
      </c>
      <c r="H60" s="129">
        <f t="shared" si="21"/>
        <v>9.7730999999999998E-2</v>
      </c>
      <c r="I60" s="114" t="s">
        <v>249</v>
      </c>
      <c r="J60" s="114">
        <v>350</v>
      </c>
      <c r="K60" s="122">
        <v>35</v>
      </c>
      <c r="L60" s="160">
        <f t="shared" si="9"/>
        <v>1.7142857142857142</v>
      </c>
      <c r="M60" s="161">
        <f t="shared" si="10"/>
        <v>60</v>
      </c>
      <c r="N60" s="146">
        <f t="shared" si="2"/>
        <v>1</v>
      </c>
      <c r="O60" s="146">
        <f t="shared" si="11"/>
        <v>35</v>
      </c>
      <c r="P60" s="144">
        <f t="shared" si="12"/>
        <v>62</v>
      </c>
      <c r="Q60" s="122" t="s">
        <v>389</v>
      </c>
      <c r="R60" s="117">
        <f t="shared" si="3"/>
        <v>2.4755850000000001</v>
      </c>
      <c r="S60" s="123">
        <f t="shared" si="4"/>
        <v>3.6205850000000002</v>
      </c>
      <c r="T60" s="124">
        <v>120</v>
      </c>
      <c r="U60" s="124">
        <v>5</v>
      </c>
      <c r="V60" s="118">
        <v>24</v>
      </c>
      <c r="W60" s="125">
        <f t="shared" si="6"/>
        <v>434.47020000000003</v>
      </c>
      <c r="X60" s="125">
        <f t="shared" si="7"/>
        <v>449.47020000000003</v>
      </c>
      <c r="Y60" s="118">
        <f t="shared" si="8"/>
        <v>4200</v>
      </c>
    </row>
    <row r="61" spans="1:25" x14ac:dyDescent="0.25">
      <c r="A61" s="121" t="s">
        <v>263</v>
      </c>
      <c r="B61" s="112" t="s">
        <v>482</v>
      </c>
      <c r="C61" s="122">
        <v>16</v>
      </c>
      <c r="D61" s="122">
        <v>10</v>
      </c>
      <c r="E61" s="122">
        <v>290</v>
      </c>
      <c r="F61" s="126">
        <v>25</v>
      </c>
      <c r="G61" s="127">
        <f t="shared" si="19"/>
        <v>0.12574399999999999</v>
      </c>
      <c r="H61" s="129">
        <f t="shared" si="21"/>
        <v>0.15274399999999999</v>
      </c>
      <c r="I61" s="114" t="s">
        <v>239</v>
      </c>
      <c r="J61" s="114">
        <v>350</v>
      </c>
      <c r="K61" s="122">
        <v>33</v>
      </c>
      <c r="L61" s="160">
        <f t="shared" si="9"/>
        <v>1.7142857142857142</v>
      </c>
      <c r="M61" s="161">
        <f t="shared" si="10"/>
        <v>56.571428571428569</v>
      </c>
      <c r="N61" s="146">
        <f t="shared" si="2"/>
        <v>1.0606060606060606</v>
      </c>
      <c r="O61" s="146">
        <f t="shared" si="11"/>
        <v>35</v>
      </c>
      <c r="P61" s="144">
        <f t="shared" si="12"/>
        <v>58.571428571428569</v>
      </c>
      <c r="Q61" s="122" t="s">
        <v>229</v>
      </c>
      <c r="R61" s="117">
        <f t="shared" si="3"/>
        <v>4.1495519999999999</v>
      </c>
      <c r="S61" s="123">
        <f t="shared" si="4"/>
        <v>5.2405520000000001</v>
      </c>
      <c r="T61" s="124">
        <v>96</v>
      </c>
      <c r="U61" s="124">
        <v>4</v>
      </c>
      <c r="V61" s="118">
        <f t="shared" ref="V61:V64" si="24">T61/U61</f>
        <v>24</v>
      </c>
      <c r="W61" s="125">
        <f t="shared" si="6"/>
        <v>503.09299199999998</v>
      </c>
      <c r="X61" s="125">
        <f t="shared" si="7"/>
        <v>518.09299199999998</v>
      </c>
      <c r="Y61" s="118">
        <f t="shared" si="8"/>
        <v>3168</v>
      </c>
    </row>
    <row r="62" spans="1:25" ht="24" x14ac:dyDescent="0.25">
      <c r="A62" s="121" t="s">
        <v>91</v>
      </c>
      <c r="B62" s="112" t="s">
        <v>482</v>
      </c>
      <c r="C62" s="122">
        <v>9</v>
      </c>
      <c r="D62" s="122">
        <v>100</v>
      </c>
      <c r="E62" s="122">
        <v>290</v>
      </c>
      <c r="F62" s="126">
        <v>33</v>
      </c>
      <c r="G62" s="127">
        <f t="shared" si="19"/>
        <v>0.70730999999999999</v>
      </c>
      <c r="H62" s="129">
        <f t="shared" si="21"/>
        <v>0.74560999999999999</v>
      </c>
      <c r="I62" s="114" t="s">
        <v>247</v>
      </c>
      <c r="J62" s="114">
        <v>400</v>
      </c>
      <c r="K62" s="122">
        <v>12</v>
      </c>
      <c r="L62" s="160">
        <f t="shared" si="9"/>
        <v>15</v>
      </c>
      <c r="M62" s="161">
        <f t="shared" si="10"/>
        <v>180</v>
      </c>
      <c r="N62" s="146">
        <f t="shared" si="2"/>
        <v>0.33333333333333331</v>
      </c>
      <c r="O62" s="146">
        <f t="shared" si="11"/>
        <v>4</v>
      </c>
      <c r="P62" s="144">
        <f t="shared" si="12"/>
        <v>182</v>
      </c>
      <c r="Q62" s="122" t="s">
        <v>124</v>
      </c>
      <c r="R62" s="117">
        <f t="shared" si="3"/>
        <v>8.4877199999999995</v>
      </c>
      <c r="S62" s="123">
        <f t="shared" si="4"/>
        <v>9.1473199999999988</v>
      </c>
      <c r="T62" s="124">
        <v>72</v>
      </c>
      <c r="U62" s="124">
        <v>3</v>
      </c>
      <c r="V62" s="118">
        <f t="shared" si="24"/>
        <v>24</v>
      </c>
      <c r="W62" s="125">
        <f t="shared" si="6"/>
        <v>658.60703999999987</v>
      </c>
      <c r="X62" s="125">
        <f t="shared" si="7"/>
        <v>673.60703999999987</v>
      </c>
      <c r="Y62" s="118">
        <f t="shared" si="8"/>
        <v>864</v>
      </c>
    </row>
    <row r="63" spans="1:25" x14ac:dyDescent="0.25">
      <c r="A63" s="121" t="s">
        <v>359</v>
      </c>
      <c r="B63" s="112" t="s">
        <v>482</v>
      </c>
      <c r="C63" s="122">
        <v>20</v>
      </c>
      <c r="D63" s="122">
        <v>50</v>
      </c>
      <c r="E63" s="122">
        <v>290</v>
      </c>
      <c r="F63" s="126">
        <v>33</v>
      </c>
      <c r="G63" s="127">
        <f t="shared" si="19"/>
        <v>0.78590000000000004</v>
      </c>
      <c r="H63" s="129">
        <f t="shared" si="21"/>
        <v>0.82420000000000004</v>
      </c>
      <c r="I63" s="114" t="s">
        <v>243</v>
      </c>
      <c r="J63" s="114">
        <v>400</v>
      </c>
      <c r="K63" s="122">
        <v>12</v>
      </c>
      <c r="L63" s="160">
        <f t="shared" si="9"/>
        <v>7.5</v>
      </c>
      <c r="M63" s="161">
        <f t="shared" si="10"/>
        <v>90</v>
      </c>
      <c r="N63" s="146">
        <f t="shared" si="2"/>
        <v>0.66666666666666663</v>
      </c>
      <c r="O63" s="146">
        <f t="shared" si="11"/>
        <v>8</v>
      </c>
      <c r="P63" s="144">
        <f t="shared" si="12"/>
        <v>92</v>
      </c>
      <c r="Q63" s="122" t="s">
        <v>229</v>
      </c>
      <c r="R63" s="117">
        <f t="shared" si="3"/>
        <v>9.4308000000000014</v>
      </c>
      <c r="S63" s="123">
        <f t="shared" si="4"/>
        <v>10.090399999999999</v>
      </c>
      <c r="T63" s="124">
        <v>72</v>
      </c>
      <c r="U63" s="124">
        <v>3</v>
      </c>
      <c r="V63" s="118">
        <f t="shared" si="24"/>
        <v>24</v>
      </c>
      <c r="W63" s="125">
        <f t="shared" si="6"/>
        <v>726.50879999999995</v>
      </c>
      <c r="X63" s="125">
        <f t="shared" si="7"/>
        <v>741.50879999999995</v>
      </c>
      <c r="Y63" s="118">
        <f t="shared" si="8"/>
        <v>864</v>
      </c>
    </row>
    <row r="64" spans="1:25" x14ac:dyDescent="0.25">
      <c r="A64" s="121" t="s">
        <v>361</v>
      </c>
      <c r="B64" s="112" t="s">
        <v>482</v>
      </c>
      <c r="C64" s="122">
        <v>30</v>
      </c>
      <c r="D64" s="122">
        <v>20</v>
      </c>
      <c r="E64" s="122">
        <v>290</v>
      </c>
      <c r="F64" s="126">
        <v>33</v>
      </c>
      <c r="G64" s="127">
        <f t="shared" si="19"/>
        <v>0.47154000000000001</v>
      </c>
      <c r="H64" s="129">
        <f t="shared" si="21"/>
        <v>0.50983999999999996</v>
      </c>
      <c r="I64" s="114" t="s">
        <v>243</v>
      </c>
      <c r="J64" s="114">
        <v>400</v>
      </c>
      <c r="K64" s="122">
        <v>12</v>
      </c>
      <c r="L64" s="160">
        <f t="shared" si="9"/>
        <v>3</v>
      </c>
      <c r="M64" s="161">
        <f t="shared" si="10"/>
        <v>36</v>
      </c>
      <c r="N64" s="146">
        <f t="shared" si="2"/>
        <v>1.6666666666666667</v>
      </c>
      <c r="O64" s="146">
        <f t="shared" si="11"/>
        <v>20</v>
      </c>
      <c r="P64" s="144">
        <f t="shared" si="12"/>
        <v>38</v>
      </c>
      <c r="Q64" s="122" t="s">
        <v>229</v>
      </c>
      <c r="R64" s="117">
        <f t="shared" si="3"/>
        <v>5.65848</v>
      </c>
      <c r="S64" s="123">
        <f t="shared" si="4"/>
        <v>6.3180799999999993</v>
      </c>
      <c r="T64" s="124">
        <v>72</v>
      </c>
      <c r="U64" s="124">
        <v>3</v>
      </c>
      <c r="V64" s="118">
        <f t="shared" si="24"/>
        <v>24</v>
      </c>
      <c r="W64" s="125">
        <f t="shared" si="6"/>
        <v>454.90175999999997</v>
      </c>
      <c r="X64" s="125">
        <f t="shared" si="7"/>
        <v>469.90175999999997</v>
      </c>
      <c r="Y64" s="118">
        <f t="shared" si="8"/>
        <v>864</v>
      </c>
    </row>
    <row r="65" spans="1:25" x14ac:dyDescent="0.25">
      <c r="A65" s="121" t="s">
        <v>341</v>
      </c>
      <c r="B65" s="112" t="s">
        <v>482</v>
      </c>
      <c r="C65" s="122">
        <v>14</v>
      </c>
      <c r="D65" s="122">
        <v>100</v>
      </c>
      <c r="E65" s="122">
        <v>290</v>
      </c>
      <c r="F65" s="126">
        <v>33</v>
      </c>
      <c r="G65" s="127">
        <f t="shared" si="19"/>
        <v>1.0216700000000001</v>
      </c>
      <c r="H65" s="129">
        <f t="shared" si="21"/>
        <v>1.0599700000000001</v>
      </c>
      <c r="I65" s="114" t="s">
        <v>247</v>
      </c>
      <c r="J65" s="114">
        <v>400</v>
      </c>
      <c r="K65" s="122">
        <v>11</v>
      </c>
      <c r="L65" s="160">
        <f t="shared" si="9"/>
        <v>15</v>
      </c>
      <c r="M65" s="161">
        <f t="shared" si="10"/>
        <v>165</v>
      </c>
      <c r="N65" s="146">
        <f t="shared" si="2"/>
        <v>0.36363636363636365</v>
      </c>
      <c r="O65" s="146">
        <f t="shared" si="11"/>
        <v>4</v>
      </c>
      <c r="P65" s="144">
        <f t="shared" si="12"/>
        <v>167</v>
      </c>
      <c r="Q65" s="122" t="s">
        <v>380</v>
      </c>
      <c r="R65" s="117">
        <f t="shared" si="3"/>
        <v>11.238370000000002</v>
      </c>
      <c r="S65" s="123">
        <f t="shared" si="4"/>
        <v>11.859669999999999</v>
      </c>
      <c r="T65" s="124">
        <v>72</v>
      </c>
      <c r="U65" s="124">
        <v>3</v>
      </c>
      <c r="V65" s="118">
        <v>24</v>
      </c>
      <c r="W65" s="125">
        <f t="shared" si="6"/>
        <v>853.89623999999992</v>
      </c>
      <c r="X65" s="125">
        <f t="shared" si="7"/>
        <v>868.89623999999992</v>
      </c>
      <c r="Y65" s="118">
        <f t="shared" si="8"/>
        <v>792</v>
      </c>
    </row>
    <row r="66" spans="1:25" x14ac:dyDescent="0.25">
      <c r="A66" s="121" t="s">
        <v>337</v>
      </c>
      <c r="B66" s="112" t="s">
        <v>482</v>
      </c>
      <c r="C66" s="122">
        <v>8</v>
      </c>
      <c r="D66" s="122">
        <v>50</v>
      </c>
      <c r="E66" s="122">
        <v>290</v>
      </c>
      <c r="F66" s="126">
        <v>33</v>
      </c>
      <c r="G66" s="127">
        <f t="shared" si="19"/>
        <v>0.31435999999999997</v>
      </c>
      <c r="H66" s="129">
        <f t="shared" si="21"/>
        <v>0.35265999999999997</v>
      </c>
      <c r="I66" s="114" t="s">
        <v>243</v>
      </c>
      <c r="J66" s="114">
        <v>400</v>
      </c>
      <c r="K66" s="122">
        <v>15</v>
      </c>
      <c r="L66" s="160">
        <f t="shared" si="9"/>
        <v>7.5</v>
      </c>
      <c r="M66" s="161">
        <f t="shared" si="10"/>
        <v>112.5</v>
      </c>
      <c r="N66" s="146">
        <f t="shared" ref="N66:N129" si="25">K66*60/M66/K66</f>
        <v>0.53333333333333333</v>
      </c>
      <c r="O66" s="146">
        <f t="shared" si="11"/>
        <v>8</v>
      </c>
      <c r="P66" s="144">
        <f t="shared" si="12"/>
        <v>114.5</v>
      </c>
      <c r="Q66" s="122" t="s">
        <v>380</v>
      </c>
      <c r="R66" s="117">
        <f t="shared" ref="R66:R129" si="26">G66*K66</f>
        <v>4.7153999999999998</v>
      </c>
      <c r="S66" s="123">
        <f t="shared" ref="S66:S129" si="27">(H66*K66)+0.2</f>
        <v>5.4898999999999996</v>
      </c>
      <c r="T66" s="124">
        <v>72</v>
      </c>
      <c r="U66" s="124">
        <v>3</v>
      </c>
      <c r="V66" s="118">
        <v>24</v>
      </c>
      <c r="W66" s="125">
        <f t="shared" ref="W66:W129" si="28">X66-15</f>
        <v>395.27279999999996</v>
      </c>
      <c r="X66" s="125">
        <f t="shared" ref="X66:X129" si="29">IF(T66=0,0,S66*T66+15)</f>
        <v>410.27279999999996</v>
      </c>
      <c r="Y66" s="118">
        <f t="shared" ref="Y66:Y129" si="30">T66*K66</f>
        <v>1080</v>
      </c>
    </row>
    <row r="67" spans="1:25" ht="24" x14ac:dyDescent="0.25">
      <c r="A67" s="121" t="s">
        <v>171</v>
      </c>
      <c r="B67" s="112" t="s">
        <v>482</v>
      </c>
      <c r="C67" s="122">
        <v>11</v>
      </c>
      <c r="D67" s="122">
        <v>80</v>
      </c>
      <c r="E67" s="122">
        <v>290</v>
      </c>
      <c r="F67" s="126">
        <v>33</v>
      </c>
      <c r="G67" s="127">
        <f t="shared" si="19"/>
        <v>0.69159199999999998</v>
      </c>
      <c r="H67" s="129">
        <f t="shared" si="21"/>
        <v>0.72989199999999999</v>
      </c>
      <c r="I67" s="114" t="s">
        <v>245</v>
      </c>
      <c r="J67" s="114">
        <v>400</v>
      </c>
      <c r="K67" s="122">
        <v>12</v>
      </c>
      <c r="L67" s="160">
        <f t="shared" ref="L67:L130" si="31">D67*60/J67</f>
        <v>12</v>
      </c>
      <c r="M67" s="161">
        <f t="shared" ref="M67:M130" si="32">L67*K67</f>
        <v>144</v>
      </c>
      <c r="N67" s="146">
        <f t="shared" si="25"/>
        <v>0.41666666666666669</v>
      </c>
      <c r="O67" s="146">
        <f t="shared" ref="O67:O130" si="33">60/L67</f>
        <v>5</v>
      </c>
      <c r="P67" s="144">
        <f t="shared" ref="P67:P130" si="34">M67+2</f>
        <v>146</v>
      </c>
      <c r="Q67" s="122" t="s">
        <v>124</v>
      </c>
      <c r="R67" s="117">
        <f t="shared" si="26"/>
        <v>8.2991039999999998</v>
      </c>
      <c r="S67" s="123">
        <f t="shared" si="27"/>
        <v>8.9587039999999991</v>
      </c>
      <c r="T67" s="124">
        <v>72</v>
      </c>
      <c r="U67" s="124">
        <v>3</v>
      </c>
      <c r="V67" s="118">
        <f t="shared" ref="V67:V69" si="35">T67/U67</f>
        <v>24</v>
      </c>
      <c r="W67" s="125">
        <f t="shared" si="28"/>
        <v>645.02668799999992</v>
      </c>
      <c r="X67" s="125">
        <f t="shared" si="29"/>
        <v>660.02668799999992</v>
      </c>
      <c r="Y67" s="118">
        <f t="shared" si="30"/>
        <v>864</v>
      </c>
    </row>
    <row r="68" spans="1:25" x14ac:dyDescent="0.25">
      <c r="A68" s="121" t="s">
        <v>417</v>
      </c>
      <c r="B68" s="112" t="s">
        <v>482</v>
      </c>
      <c r="C68" s="122">
        <v>14</v>
      </c>
      <c r="D68" s="122">
        <v>75</v>
      </c>
      <c r="E68" s="122">
        <v>290</v>
      </c>
      <c r="F68" s="126">
        <v>33</v>
      </c>
      <c r="G68" s="127">
        <f t="shared" si="19"/>
        <v>0.7662525</v>
      </c>
      <c r="H68" s="129">
        <f t="shared" si="21"/>
        <v>0.8045525</v>
      </c>
      <c r="I68" s="114" t="s">
        <v>245</v>
      </c>
      <c r="J68" s="114">
        <v>400</v>
      </c>
      <c r="K68" s="122">
        <v>12</v>
      </c>
      <c r="L68" s="160">
        <f t="shared" si="31"/>
        <v>11.25</v>
      </c>
      <c r="M68" s="161">
        <f t="shared" si="32"/>
        <v>135</v>
      </c>
      <c r="N68" s="146">
        <f t="shared" si="25"/>
        <v>0.44444444444444442</v>
      </c>
      <c r="O68" s="146">
        <f t="shared" si="33"/>
        <v>5.333333333333333</v>
      </c>
      <c r="P68" s="144">
        <f t="shared" si="34"/>
        <v>137</v>
      </c>
      <c r="Q68" s="122" t="s">
        <v>380</v>
      </c>
      <c r="R68" s="117">
        <f t="shared" si="26"/>
        <v>9.1950299999999991</v>
      </c>
      <c r="S68" s="123">
        <f t="shared" si="27"/>
        <v>9.8546300000000002</v>
      </c>
      <c r="T68" s="124">
        <v>72</v>
      </c>
      <c r="U68" s="124">
        <v>3</v>
      </c>
      <c r="V68" s="118">
        <f t="shared" si="35"/>
        <v>24</v>
      </c>
      <c r="W68" s="125">
        <f t="shared" si="28"/>
        <v>709.53336000000002</v>
      </c>
      <c r="X68" s="125">
        <f t="shared" si="29"/>
        <v>724.53336000000002</v>
      </c>
      <c r="Y68" s="118">
        <f t="shared" si="30"/>
        <v>864</v>
      </c>
    </row>
    <row r="69" spans="1:25" x14ac:dyDescent="0.25">
      <c r="A69" s="121" t="s">
        <v>418</v>
      </c>
      <c r="B69" s="112" t="s">
        <v>482</v>
      </c>
      <c r="C69" s="122">
        <v>14</v>
      </c>
      <c r="D69" s="122">
        <v>41</v>
      </c>
      <c r="E69" s="122">
        <v>290</v>
      </c>
      <c r="F69" s="126">
        <v>33</v>
      </c>
      <c r="G69" s="127">
        <f t="shared" si="19"/>
        <v>0.4188847</v>
      </c>
      <c r="H69" s="129">
        <f t="shared" si="21"/>
        <v>0.4571847</v>
      </c>
      <c r="I69" s="114" t="s">
        <v>241</v>
      </c>
      <c r="J69" s="114">
        <v>400</v>
      </c>
      <c r="K69" s="122">
        <v>15</v>
      </c>
      <c r="L69" s="160">
        <f t="shared" si="31"/>
        <v>6.15</v>
      </c>
      <c r="M69" s="161">
        <f t="shared" si="32"/>
        <v>92.25</v>
      </c>
      <c r="N69" s="146">
        <f t="shared" si="25"/>
        <v>0.65040650406504064</v>
      </c>
      <c r="O69" s="146">
        <f t="shared" si="33"/>
        <v>9.7560975609756095</v>
      </c>
      <c r="P69" s="144">
        <f t="shared" si="34"/>
        <v>94.25</v>
      </c>
      <c r="Q69" s="122" t="s">
        <v>295</v>
      </c>
      <c r="R69" s="117">
        <f t="shared" si="26"/>
        <v>6.2832705000000004</v>
      </c>
      <c r="S69" s="123">
        <f t="shared" si="27"/>
        <v>7.0577705000000002</v>
      </c>
      <c r="T69" s="124">
        <v>72</v>
      </c>
      <c r="U69" s="124">
        <v>3</v>
      </c>
      <c r="V69" s="118">
        <f t="shared" si="35"/>
        <v>24</v>
      </c>
      <c r="W69" s="125">
        <f t="shared" si="28"/>
        <v>508.15947600000004</v>
      </c>
      <c r="X69" s="125">
        <f t="shared" si="29"/>
        <v>523.15947600000004</v>
      </c>
      <c r="Y69" s="118">
        <f t="shared" si="30"/>
        <v>1080</v>
      </c>
    </row>
    <row r="70" spans="1:25" x14ac:dyDescent="0.25">
      <c r="A70" s="121" t="s">
        <v>430</v>
      </c>
      <c r="B70" s="112" t="s">
        <v>482</v>
      </c>
      <c r="C70" s="122">
        <v>30</v>
      </c>
      <c r="D70" s="122">
        <v>14</v>
      </c>
      <c r="E70" s="122">
        <v>290</v>
      </c>
      <c r="F70" s="126">
        <v>33</v>
      </c>
      <c r="G70" s="127">
        <f t="shared" si="19"/>
        <v>0.33007799999999998</v>
      </c>
      <c r="H70" s="129">
        <f t="shared" si="21"/>
        <v>0.36837799999999998</v>
      </c>
      <c r="I70" s="114" t="s">
        <v>243</v>
      </c>
      <c r="J70" s="114">
        <v>350</v>
      </c>
      <c r="K70" s="122">
        <v>15</v>
      </c>
      <c r="L70" s="160">
        <f t="shared" si="31"/>
        <v>2.4</v>
      </c>
      <c r="M70" s="161">
        <f t="shared" si="32"/>
        <v>36</v>
      </c>
      <c r="N70" s="146">
        <f t="shared" si="25"/>
        <v>1.6666666666666667</v>
      </c>
      <c r="O70" s="146">
        <f t="shared" si="33"/>
        <v>25</v>
      </c>
      <c r="P70" s="144">
        <f t="shared" si="34"/>
        <v>38</v>
      </c>
      <c r="Q70" s="122" t="s">
        <v>229</v>
      </c>
      <c r="R70" s="117">
        <f t="shared" si="26"/>
        <v>4.9511699999999994</v>
      </c>
      <c r="S70" s="123">
        <f t="shared" si="27"/>
        <v>5.72567</v>
      </c>
      <c r="T70" s="124">
        <v>120</v>
      </c>
      <c r="U70" s="124">
        <v>5</v>
      </c>
      <c r="V70" s="118">
        <v>24</v>
      </c>
      <c r="W70" s="125">
        <f t="shared" si="28"/>
        <v>687.08040000000005</v>
      </c>
      <c r="X70" s="125">
        <f t="shared" si="29"/>
        <v>702.08040000000005</v>
      </c>
      <c r="Y70" s="118">
        <f t="shared" si="30"/>
        <v>1800</v>
      </c>
    </row>
    <row r="71" spans="1:25" x14ac:dyDescent="0.25">
      <c r="A71" s="121" t="s">
        <v>433</v>
      </c>
      <c r="B71" s="112" t="s">
        <v>482</v>
      </c>
      <c r="C71" s="122">
        <v>11</v>
      </c>
      <c r="D71" s="122">
        <v>25</v>
      </c>
      <c r="E71" s="122">
        <v>290</v>
      </c>
      <c r="F71" s="126">
        <v>33</v>
      </c>
      <c r="G71" s="127">
        <f t="shared" si="19"/>
        <v>0.2161225</v>
      </c>
      <c r="H71" s="129">
        <f t="shared" si="21"/>
        <v>0.2544225</v>
      </c>
      <c r="I71" s="114" t="s">
        <v>434</v>
      </c>
      <c r="J71" s="114">
        <v>400</v>
      </c>
      <c r="K71" s="122">
        <v>15</v>
      </c>
      <c r="L71" s="160">
        <f t="shared" si="31"/>
        <v>3.75</v>
      </c>
      <c r="M71" s="161">
        <f t="shared" si="32"/>
        <v>56.25</v>
      </c>
      <c r="N71" s="146">
        <f t="shared" si="25"/>
        <v>1.0666666666666667</v>
      </c>
      <c r="O71" s="146">
        <f t="shared" si="33"/>
        <v>16</v>
      </c>
      <c r="P71" s="144">
        <f t="shared" si="34"/>
        <v>58.25</v>
      </c>
      <c r="Q71" s="122" t="s">
        <v>229</v>
      </c>
      <c r="R71" s="117">
        <f t="shared" si="26"/>
        <v>3.2418374999999999</v>
      </c>
      <c r="S71" s="123">
        <f t="shared" si="27"/>
        <v>4.0163374999999997</v>
      </c>
      <c r="T71" s="124">
        <v>120</v>
      </c>
      <c r="U71" s="124">
        <v>5</v>
      </c>
      <c r="V71" s="118">
        <v>24</v>
      </c>
      <c r="W71" s="125">
        <f t="shared" si="28"/>
        <v>481.96049999999997</v>
      </c>
      <c r="X71" s="125">
        <f t="shared" si="29"/>
        <v>496.96049999999997</v>
      </c>
      <c r="Y71" s="118">
        <f t="shared" si="30"/>
        <v>1800</v>
      </c>
    </row>
    <row r="72" spans="1:25" x14ac:dyDescent="0.25">
      <c r="A72" s="121" t="s">
        <v>435</v>
      </c>
      <c r="B72" s="112" t="s">
        <v>482</v>
      </c>
      <c r="C72" s="122">
        <v>20</v>
      </c>
      <c r="D72" s="122">
        <v>20</v>
      </c>
      <c r="E72" s="122">
        <v>290</v>
      </c>
      <c r="F72" s="126">
        <v>33</v>
      </c>
      <c r="G72" s="127">
        <f t="shared" si="19"/>
        <v>0.31435999999999997</v>
      </c>
      <c r="H72" s="129">
        <f t="shared" si="21"/>
        <v>0.35265999999999997</v>
      </c>
      <c r="I72" s="114" t="s">
        <v>434</v>
      </c>
      <c r="J72" s="114">
        <v>400</v>
      </c>
      <c r="K72" s="122">
        <v>15</v>
      </c>
      <c r="L72" s="160">
        <f t="shared" si="31"/>
        <v>3</v>
      </c>
      <c r="M72" s="161">
        <f t="shared" si="32"/>
        <v>45</v>
      </c>
      <c r="N72" s="146">
        <f t="shared" si="25"/>
        <v>1.3333333333333333</v>
      </c>
      <c r="O72" s="146">
        <f t="shared" si="33"/>
        <v>20</v>
      </c>
      <c r="P72" s="144">
        <f t="shared" si="34"/>
        <v>47</v>
      </c>
      <c r="Q72" s="122" t="s">
        <v>229</v>
      </c>
      <c r="R72" s="117">
        <f t="shared" si="26"/>
        <v>4.7153999999999998</v>
      </c>
      <c r="S72" s="123">
        <f t="shared" si="27"/>
        <v>5.4898999999999996</v>
      </c>
      <c r="T72" s="124">
        <v>120</v>
      </c>
      <c r="U72" s="124">
        <v>5</v>
      </c>
      <c r="V72" s="118">
        <v>24</v>
      </c>
      <c r="W72" s="125">
        <f t="shared" si="28"/>
        <v>658.7879999999999</v>
      </c>
      <c r="X72" s="125">
        <f t="shared" si="29"/>
        <v>673.7879999999999</v>
      </c>
      <c r="Y72" s="118">
        <f t="shared" si="30"/>
        <v>1800</v>
      </c>
    </row>
    <row r="73" spans="1:25" x14ac:dyDescent="0.25">
      <c r="A73" s="121" t="s">
        <v>436</v>
      </c>
      <c r="B73" s="112" t="s">
        <v>482</v>
      </c>
      <c r="C73" s="122">
        <v>20</v>
      </c>
      <c r="D73" s="122">
        <v>39</v>
      </c>
      <c r="E73" s="122">
        <v>290</v>
      </c>
      <c r="F73" s="126">
        <v>33</v>
      </c>
      <c r="G73" s="127">
        <f t="shared" si="19"/>
        <v>0.61300200000000005</v>
      </c>
      <c r="H73" s="129">
        <f t="shared" si="21"/>
        <v>0.65130200000000005</v>
      </c>
      <c r="I73" s="114" t="s">
        <v>243</v>
      </c>
      <c r="J73" s="114">
        <v>400</v>
      </c>
      <c r="K73" s="122">
        <v>12</v>
      </c>
      <c r="L73" s="160">
        <f t="shared" si="31"/>
        <v>5.85</v>
      </c>
      <c r="M73" s="161">
        <f t="shared" si="32"/>
        <v>70.199999999999989</v>
      </c>
      <c r="N73" s="146">
        <f t="shared" si="25"/>
        <v>0.85470085470085477</v>
      </c>
      <c r="O73" s="146">
        <f t="shared" si="33"/>
        <v>10.256410256410257</v>
      </c>
      <c r="P73" s="144">
        <f t="shared" si="34"/>
        <v>72.199999999999989</v>
      </c>
      <c r="Q73" s="122" t="s">
        <v>229</v>
      </c>
      <c r="R73" s="117">
        <f t="shared" si="26"/>
        <v>7.3560240000000006</v>
      </c>
      <c r="S73" s="123">
        <f t="shared" si="27"/>
        <v>8.0156240000000007</v>
      </c>
      <c r="T73" s="124">
        <v>96</v>
      </c>
      <c r="U73" s="124">
        <v>4</v>
      </c>
      <c r="V73" s="118">
        <v>24</v>
      </c>
      <c r="W73" s="125">
        <f t="shared" si="28"/>
        <v>769.49990400000002</v>
      </c>
      <c r="X73" s="125">
        <f t="shared" si="29"/>
        <v>784.49990400000002</v>
      </c>
      <c r="Y73" s="118">
        <f t="shared" si="30"/>
        <v>1152</v>
      </c>
    </row>
    <row r="74" spans="1:25" x14ac:dyDescent="0.25">
      <c r="A74" s="121" t="s">
        <v>437</v>
      </c>
      <c r="B74" s="112" t="s">
        <v>482</v>
      </c>
      <c r="C74" s="122">
        <v>20</v>
      </c>
      <c r="D74" s="122">
        <v>70</v>
      </c>
      <c r="E74" s="122">
        <v>290</v>
      </c>
      <c r="F74" s="126">
        <v>33</v>
      </c>
      <c r="G74" s="127">
        <f t="shared" si="19"/>
        <v>1.10026</v>
      </c>
      <c r="H74" s="129">
        <f t="shared" si="21"/>
        <v>1.13856</v>
      </c>
      <c r="I74" s="114" t="s">
        <v>245</v>
      </c>
      <c r="J74" s="114">
        <v>400</v>
      </c>
      <c r="K74" s="122">
        <v>10</v>
      </c>
      <c r="L74" s="160">
        <f t="shared" si="31"/>
        <v>10.5</v>
      </c>
      <c r="M74" s="161">
        <f t="shared" si="32"/>
        <v>105</v>
      </c>
      <c r="N74" s="146">
        <f t="shared" si="25"/>
        <v>0.5714285714285714</v>
      </c>
      <c r="O74" s="146">
        <f t="shared" si="33"/>
        <v>5.7142857142857144</v>
      </c>
      <c r="P74" s="144">
        <f t="shared" si="34"/>
        <v>107</v>
      </c>
      <c r="Q74" s="122" t="s">
        <v>229</v>
      </c>
      <c r="R74" s="117">
        <f t="shared" si="26"/>
        <v>11.002600000000001</v>
      </c>
      <c r="S74" s="123">
        <f t="shared" si="27"/>
        <v>11.585599999999999</v>
      </c>
      <c r="T74" s="124">
        <v>72</v>
      </c>
      <c r="U74" s="124">
        <v>3</v>
      </c>
      <c r="V74" s="118">
        <v>24</v>
      </c>
      <c r="W74" s="125">
        <f t="shared" si="28"/>
        <v>834.16319999999996</v>
      </c>
      <c r="X74" s="125">
        <f t="shared" si="29"/>
        <v>849.16319999999996</v>
      </c>
      <c r="Y74" s="118">
        <f t="shared" si="30"/>
        <v>720</v>
      </c>
    </row>
    <row r="75" spans="1:25" x14ac:dyDescent="0.25">
      <c r="A75" s="121" t="s">
        <v>438</v>
      </c>
      <c r="B75" s="112" t="s">
        <v>482</v>
      </c>
      <c r="C75" s="122">
        <v>30</v>
      </c>
      <c r="D75" s="122">
        <v>39</v>
      </c>
      <c r="E75" s="122">
        <v>290</v>
      </c>
      <c r="F75" s="126">
        <v>33</v>
      </c>
      <c r="G75" s="127">
        <f t="shared" si="19"/>
        <v>0.91950299999999996</v>
      </c>
      <c r="H75" s="129">
        <f t="shared" si="21"/>
        <v>0.95780299999999996</v>
      </c>
      <c r="I75" s="114" t="s">
        <v>243</v>
      </c>
      <c r="J75" s="114">
        <v>400</v>
      </c>
      <c r="K75" s="122">
        <v>12</v>
      </c>
      <c r="L75" s="160">
        <f t="shared" si="31"/>
        <v>5.85</v>
      </c>
      <c r="M75" s="161">
        <f t="shared" si="32"/>
        <v>70.199999999999989</v>
      </c>
      <c r="N75" s="146">
        <f t="shared" si="25"/>
        <v>0.85470085470085477</v>
      </c>
      <c r="O75" s="146">
        <f t="shared" si="33"/>
        <v>10.256410256410257</v>
      </c>
      <c r="P75" s="144">
        <f t="shared" si="34"/>
        <v>72.199999999999989</v>
      </c>
      <c r="Q75" s="122" t="s">
        <v>229</v>
      </c>
      <c r="R75" s="117">
        <f t="shared" si="26"/>
        <v>11.034036</v>
      </c>
      <c r="S75" s="123">
        <f t="shared" si="27"/>
        <v>11.693635999999998</v>
      </c>
      <c r="T75" s="124">
        <v>72</v>
      </c>
      <c r="U75" s="124">
        <v>3</v>
      </c>
      <c r="V75" s="118">
        <v>24</v>
      </c>
      <c r="W75" s="125">
        <f t="shared" si="28"/>
        <v>841.94179199999985</v>
      </c>
      <c r="X75" s="125">
        <f t="shared" si="29"/>
        <v>856.94179199999985</v>
      </c>
      <c r="Y75" s="118">
        <f t="shared" si="30"/>
        <v>864</v>
      </c>
    </row>
    <row r="76" spans="1:25" x14ac:dyDescent="0.25">
      <c r="A76" s="121" t="s">
        <v>439</v>
      </c>
      <c r="B76" s="112" t="s">
        <v>482</v>
      </c>
      <c r="C76" s="122">
        <v>11</v>
      </c>
      <c r="D76" s="122">
        <v>23</v>
      </c>
      <c r="E76" s="122">
        <v>290</v>
      </c>
      <c r="F76" s="126">
        <v>25</v>
      </c>
      <c r="G76" s="127">
        <f t="shared" si="19"/>
        <v>0.1988327</v>
      </c>
      <c r="H76" s="129">
        <f t="shared" si="21"/>
        <v>0.2258327</v>
      </c>
      <c r="I76" s="114" t="s">
        <v>226</v>
      </c>
      <c r="J76" s="114">
        <v>400</v>
      </c>
      <c r="K76" s="122">
        <v>28</v>
      </c>
      <c r="L76" s="160">
        <f t="shared" si="31"/>
        <v>3.45</v>
      </c>
      <c r="M76" s="161">
        <f t="shared" si="32"/>
        <v>96.600000000000009</v>
      </c>
      <c r="N76" s="146">
        <f t="shared" si="25"/>
        <v>0.6211180124223602</v>
      </c>
      <c r="O76" s="146">
        <f t="shared" si="33"/>
        <v>17.391304347826086</v>
      </c>
      <c r="P76" s="144">
        <f t="shared" si="34"/>
        <v>98.600000000000009</v>
      </c>
      <c r="Q76" s="122" t="s">
        <v>229</v>
      </c>
      <c r="R76" s="117">
        <f t="shared" si="26"/>
        <v>5.5673155999999997</v>
      </c>
      <c r="S76" s="123">
        <f t="shared" si="27"/>
        <v>6.5233156000000001</v>
      </c>
      <c r="T76" s="124">
        <v>120</v>
      </c>
      <c r="U76" s="124">
        <v>5</v>
      </c>
      <c r="V76" s="118">
        <v>24</v>
      </c>
      <c r="W76" s="125">
        <f t="shared" si="28"/>
        <v>782.79787199999998</v>
      </c>
      <c r="X76" s="125">
        <f t="shared" si="29"/>
        <v>797.79787199999998</v>
      </c>
      <c r="Y76" s="118">
        <f t="shared" si="30"/>
        <v>3360</v>
      </c>
    </row>
    <row r="77" spans="1:25" x14ac:dyDescent="0.25">
      <c r="A77" s="121" t="s">
        <v>440</v>
      </c>
      <c r="B77" s="112" t="s">
        <v>482</v>
      </c>
      <c r="C77" s="122">
        <v>20</v>
      </c>
      <c r="D77" s="122">
        <v>8</v>
      </c>
      <c r="E77" s="122">
        <v>290</v>
      </c>
      <c r="F77" s="126">
        <v>33</v>
      </c>
      <c r="G77" s="127">
        <f t="shared" si="19"/>
        <v>0.12574399999999999</v>
      </c>
      <c r="H77" s="129">
        <f t="shared" si="21"/>
        <v>0.164044</v>
      </c>
      <c r="I77" s="114" t="s">
        <v>239</v>
      </c>
      <c r="J77" s="114">
        <v>280</v>
      </c>
      <c r="K77" s="122">
        <v>20</v>
      </c>
      <c r="L77" s="160">
        <f t="shared" si="31"/>
        <v>1.7142857142857142</v>
      </c>
      <c r="M77" s="161">
        <f t="shared" si="32"/>
        <v>34.285714285714285</v>
      </c>
      <c r="N77" s="146">
        <f t="shared" si="25"/>
        <v>1.75</v>
      </c>
      <c r="O77" s="146">
        <f t="shared" si="33"/>
        <v>35</v>
      </c>
      <c r="P77" s="144">
        <f t="shared" si="34"/>
        <v>36.285714285714285</v>
      </c>
      <c r="Q77" s="122" t="s">
        <v>229</v>
      </c>
      <c r="R77" s="117">
        <f t="shared" si="26"/>
        <v>2.5148799999999998</v>
      </c>
      <c r="S77" s="123">
        <f t="shared" si="27"/>
        <v>3.48088</v>
      </c>
      <c r="T77" s="124">
        <v>120</v>
      </c>
      <c r="U77" s="124">
        <v>5</v>
      </c>
      <c r="V77" s="118">
        <v>24</v>
      </c>
      <c r="W77" s="125">
        <f t="shared" si="28"/>
        <v>417.7056</v>
      </c>
      <c r="X77" s="125">
        <f t="shared" si="29"/>
        <v>432.7056</v>
      </c>
      <c r="Y77" s="118">
        <f t="shared" si="30"/>
        <v>2400</v>
      </c>
    </row>
    <row r="78" spans="1:25" ht="24" x14ac:dyDescent="0.25">
      <c r="A78" s="121" t="s">
        <v>173</v>
      </c>
      <c r="B78" s="112" t="s">
        <v>482</v>
      </c>
      <c r="C78" s="122">
        <v>11</v>
      </c>
      <c r="D78" s="122">
        <v>100</v>
      </c>
      <c r="E78" s="122">
        <v>290</v>
      </c>
      <c r="F78" s="126">
        <v>33</v>
      </c>
      <c r="G78" s="127">
        <f t="shared" si="19"/>
        <v>0.86448999999999998</v>
      </c>
      <c r="H78" s="129">
        <f t="shared" si="21"/>
        <v>0.90278999999999998</v>
      </c>
      <c r="I78" s="114" t="s">
        <v>247</v>
      </c>
      <c r="J78" s="114">
        <v>400</v>
      </c>
      <c r="K78" s="122">
        <v>12</v>
      </c>
      <c r="L78" s="160">
        <f t="shared" si="31"/>
        <v>15</v>
      </c>
      <c r="M78" s="161">
        <f t="shared" si="32"/>
        <v>180</v>
      </c>
      <c r="N78" s="146">
        <f t="shared" si="25"/>
        <v>0.33333333333333331</v>
      </c>
      <c r="O78" s="146">
        <f t="shared" si="33"/>
        <v>4</v>
      </c>
      <c r="P78" s="144">
        <f t="shared" si="34"/>
        <v>182</v>
      </c>
      <c r="Q78" s="122" t="s">
        <v>124</v>
      </c>
      <c r="R78" s="117">
        <f t="shared" si="26"/>
        <v>10.37388</v>
      </c>
      <c r="S78" s="123">
        <f t="shared" si="27"/>
        <v>11.033479999999999</v>
      </c>
      <c r="T78" s="124">
        <v>72</v>
      </c>
      <c r="U78" s="124">
        <v>3</v>
      </c>
      <c r="V78" s="118">
        <f t="shared" ref="V78:V91" si="36">T78/U78</f>
        <v>24</v>
      </c>
      <c r="W78" s="125">
        <f t="shared" si="28"/>
        <v>794.41055999999992</v>
      </c>
      <c r="X78" s="125">
        <f t="shared" si="29"/>
        <v>809.41055999999992</v>
      </c>
      <c r="Y78" s="118">
        <f t="shared" si="30"/>
        <v>864</v>
      </c>
    </row>
    <row r="79" spans="1:25" x14ac:dyDescent="0.25">
      <c r="A79" s="121" t="s">
        <v>261</v>
      </c>
      <c r="B79" s="112" t="s">
        <v>482</v>
      </c>
      <c r="C79" s="122">
        <v>7</v>
      </c>
      <c r="D79" s="122">
        <v>100</v>
      </c>
      <c r="E79" s="122">
        <v>290</v>
      </c>
      <c r="F79" s="126">
        <v>33</v>
      </c>
      <c r="G79" s="127">
        <f t="shared" si="19"/>
        <v>0.55013000000000001</v>
      </c>
      <c r="H79" s="129">
        <f t="shared" si="21"/>
        <v>0.58843000000000001</v>
      </c>
      <c r="I79" s="114" t="s">
        <v>247</v>
      </c>
      <c r="J79" s="114">
        <v>400</v>
      </c>
      <c r="K79" s="122">
        <v>12</v>
      </c>
      <c r="L79" s="160">
        <f t="shared" si="31"/>
        <v>15</v>
      </c>
      <c r="M79" s="161">
        <f t="shared" si="32"/>
        <v>180</v>
      </c>
      <c r="N79" s="146">
        <f t="shared" si="25"/>
        <v>0.33333333333333331</v>
      </c>
      <c r="O79" s="146">
        <f t="shared" si="33"/>
        <v>4</v>
      </c>
      <c r="P79" s="144">
        <f t="shared" si="34"/>
        <v>182</v>
      </c>
      <c r="Q79" s="122" t="s">
        <v>380</v>
      </c>
      <c r="R79" s="117">
        <f t="shared" si="26"/>
        <v>6.6015600000000001</v>
      </c>
      <c r="S79" s="123">
        <f t="shared" si="27"/>
        <v>7.2611600000000003</v>
      </c>
      <c r="T79" s="124">
        <v>72</v>
      </c>
      <c r="U79" s="124">
        <v>3</v>
      </c>
      <c r="V79" s="118">
        <f t="shared" si="36"/>
        <v>24</v>
      </c>
      <c r="W79" s="125">
        <f t="shared" si="28"/>
        <v>522.80352000000005</v>
      </c>
      <c r="X79" s="125">
        <f t="shared" si="29"/>
        <v>537.80352000000005</v>
      </c>
      <c r="Y79" s="118">
        <f t="shared" si="30"/>
        <v>864</v>
      </c>
    </row>
    <row r="80" spans="1:25" x14ac:dyDescent="0.25">
      <c r="A80" s="121" t="s">
        <v>175</v>
      </c>
      <c r="B80" s="112" t="s">
        <v>483</v>
      </c>
      <c r="C80" s="122">
        <v>9</v>
      </c>
      <c r="D80" s="122">
        <v>80</v>
      </c>
      <c r="E80" s="122">
        <v>290</v>
      </c>
      <c r="F80" s="126">
        <v>33</v>
      </c>
      <c r="G80" s="127">
        <f t="shared" si="19"/>
        <v>0.56584800000000002</v>
      </c>
      <c r="H80" s="129">
        <f t="shared" si="21"/>
        <v>0.60414800000000002</v>
      </c>
      <c r="I80" s="114" t="s">
        <v>245</v>
      </c>
      <c r="J80" s="114">
        <v>400</v>
      </c>
      <c r="K80" s="122">
        <v>12</v>
      </c>
      <c r="L80" s="160">
        <f t="shared" si="31"/>
        <v>12</v>
      </c>
      <c r="M80" s="161">
        <f t="shared" si="32"/>
        <v>144</v>
      </c>
      <c r="N80" s="146">
        <f t="shared" si="25"/>
        <v>0.41666666666666669</v>
      </c>
      <c r="O80" s="146">
        <f t="shared" si="33"/>
        <v>5</v>
      </c>
      <c r="P80" s="144">
        <f t="shared" si="34"/>
        <v>146</v>
      </c>
      <c r="Q80" s="122" t="s">
        <v>380</v>
      </c>
      <c r="R80" s="117">
        <f t="shared" si="26"/>
        <v>6.7901760000000007</v>
      </c>
      <c r="S80" s="123">
        <f t="shared" si="27"/>
        <v>7.4497760000000008</v>
      </c>
      <c r="T80" s="124">
        <v>72</v>
      </c>
      <c r="U80" s="124">
        <v>3</v>
      </c>
      <c r="V80" s="118">
        <f t="shared" si="36"/>
        <v>24</v>
      </c>
      <c r="W80" s="125">
        <f t="shared" si="28"/>
        <v>536.38387200000011</v>
      </c>
      <c r="X80" s="125">
        <f t="shared" si="29"/>
        <v>551.38387200000011</v>
      </c>
      <c r="Y80" s="118">
        <f t="shared" si="30"/>
        <v>864</v>
      </c>
    </row>
    <row r="81" spans="1:25" x14ac:dyDescent="0.25">
      <c r="A81" s="121" t="s">
        <v>61</v>
      </c>
      <c r="B81" s="112" t="s">
        <v>482</v>
      </c>
      <c r="C81" s="122">
        <v>11</v>
      </c>
      <c r="D81" s="122">
        <v>60</v>
      </c>
      <c r="E81" s="122">
        <v>290</v>
      </c>
      <c r="F81" s="126">
        <v>33</v>
      </c>
      <c r="G81" s="127">
        <f t="shared" si="19"/>
        <v>0.51869399999999999</v>
      </c>
      <c r="H81" s="129">
        <f t="shared" si="21"/>
        <v>0.55699399999999999</v>
      </c>
      <c r="I81" s="114" t="s">
        <v>245</v>
      </c>
      <c r="J81" s="114">
        <v>400</v>
      </c>
      <c r="K81" s="122">
        <v>12</v>
      </c>
      <c r="L81" s="160">
        <f t="shared" si="31"/>
        <v>9</v>
      </c>
      <c r="M81" s="161">
        <f t="shared" si="32"/>
        <v>108</v>
      </c>
      <c r="N81" s="146">
        <f t="shared" si="25"/>
        <v>0.55555555555555558</v>
      </c>
      <c r="O81" s="146">
        <f t="shared" si="33"/>
        <v>6.666666666666667</v>
      </c>
      <c r="P81" s="144">
        <f t="shared" si="34"/>
        <v>110</v>
      </c>
      <c r="Q81" s="122" t="s">
        <v>380</v>
      </c>
      <c r="R81" s="117">
        <f t="shared" si="26"/>
        <v>6.2243279999999999</v>
      </c>
      <c r="S81" s="123">
        <f t="shared" si="27"/>
        <v>6.883928</v>
      </c>
      <c r="T81" s="124">
        <v>72</v>
      </c>
      <c r="U81" s="124">
        <v>3</v>
      </c>
      <c r="V81" s="118">
        <f t="shared" si="36"/>
        <v>24</v>
      </c>
      <c r="W81" s="125">
        <f t="shared" si="28"/>
        <v>495.64281599999998</v>
      </c>
      <c r="X81" s="125">
        <f t="shared" si="29"/>
        <v>510.64281599999998</v>
      </c>
      <c r="Y81" s="118">
        <f t="shared" si="30"/>
        <v>864</v>
      </c>
    </row>
    <row r="82" spans="1:25" x14ac:dyDescent="0.25">
      <c r="A82" s="121" t="s">
        <v>212</v>
      </c>
      <c r="B82" s="112" t="s">
        <v>482</v>
      </c>
      <c r="C82" s="122">
        <v>9</v>
      </c>
      <c r="D82" s="122">
        <v>50</v>
      </c>
      <c r="E82" s="122">
        <v>290</v>
      </c>
      <c r="F82" s="126">
        <v>33</v>
      </c>
      <c r="G82" s="127">
        <f t="shared" si="19"/>
        <v>0.353655</v>
      </c>
      <c r="H82" s="129">
        <f t="shared" si="21"/>
        <v>0.391955</v>
      </c>
      <c r="I82" s="114" t="s">
        <v>243</v>
      </c>
      <c r="J82" s="114">
        <v>400</v>
      </c>
      <c r="K82" s="122">
        <v>15</v>
      </c>
      <c r="L82" s="160">
        <f t="shared" si="31"/>
        <v>7.5</v>
      </c>
      <c r="M82" s="161">
        <f t="shared" si="32"/>
        <v>112.5</v>
      </c>
      <c r="N82" s="146">
        <f t="shared" si="25"/>
        <v>0.53333333333333333</v>
      </c>
      <c r="O82" s="146">
        <f t="shared" si="33"/>
        <v>8</v>
      </c>
      <c r="P82" s="144">
        <f t="shared" si="34"/>
        <v>114.5</v>
      </c>
      <c r="Q82" s="122" t="s">
        <v>380</v>
      </c>
      <c r="R82" s="117">
        <f t="shared" si="26"/>
        <v>5.3048250000000001</v>
      </c>
      <c r="S82" s="123">
        <f t="shared" si="27"/>
        <v>6.0793249999999999</v>
      </c>
      <c r="T82" s="124">
        <v>72</v>
      </c>
      <c r="U82" s="124">
        <v>3</v>
      </c>
      <c r="V82" s="118">
        <f t="shared" si="36"/>
        <v>24</v>
      </c>
      <c r="W82" s="125">
        <f t="shared" si="28"/>
        <v>437.71139999999997</v>
      </c>
      <c r="X82" s="125">
        <f t="shared" si="29"/>
        <v>452.71139999999997</v>
      </c>
      <c r="Y82" s="118">
        <f t="shared" si="30"/>
        <v>1080</v>
      </c>
    </row>
    <row r="83" spans="1:25" x14ac:dyDescent="0.25">
      <c r="A83" s="121" t="s">
        <v>213</v>
      </c>
      <c r="B83" s="112" t="s">
        <v>482</v>
      </c>
      <c r="C83" s="122">
        <v>9</v>
      </c>
      <c r="D83" s="122">
        <v>40</v>
      </c>
      <c r="E83" s="122">
        <v>290</v>
      </c>
      <c r="F83" s="126">
        <v>33</v>
      </c>
      <c r="G83" s="127">
        <f t="shared" si="19"/>
        <v>0.28292400000000001</v>
      </c>
      <c r="H83" s="129">
        <f t="shared" si="21"/>
        <v>0.32122400000000001</v>
      </c>
      <c r="I83" s="114" t="s">
        <v>241</v>
      </c>
      <c r="J83" s="114">
        <v>400</v>
      </c>
      <c r="K83" s="122">
        <v>15</v>
      </c>
      <c r="L83" s="160">
        <f t="shared" si="31"/>
        <v>6</v>
      </c>
      <c r="M83" s="161">
        <f t="shared" si="32"/>
        <v>90</v>
      </c>
      <c r="N83" s="146">
        <f t="shared" si="25"/>
        <v>0.66666666666666663</v>
      </c>
      <c r="O83" s="146">
        <f t="shared" si="33"/>
        <v>10</v>
      </c>
      <c r="P83" s="144">
        <f t="shared" si="34"/>
        <v>92</v>
      </c>
      <c r="Q83" s="122" t="s">
        <v>380</v>
      </c>
      <c r="R83" s="117">
        <f t="shared" si="26"/>
        <v>4.2438599999999997</v>
      </c>
      <c r="S83" s="123">
        <f t="shared" si="27"/>
        <v>5.0183600000000004</v>
      </c>
      <c r="T83" s="124">
        <v>72</v>
      </c>
      <c r="U83" s="124">
        <v>3</v>
      </c>
      <c r="V83" s="118">
        <f t="shared" si="36"/>
        <v>24</v>
      </c>
      <c r="W83" s="125">
        <f t="shared" si="28"/>
        <v>361.32192000000003</v>
      </c>
      <c r="X83" s="125">
        <f t="shared" si="29"/>
        <v>376.32192000000003</v>
      </c>
      <c r="Y83" s="118">
        <f t="shared" si="30"/>
        <v>1080</v>
      </c>
    </row>
    <row r="84" spans="1:25" x14ac:dyDescent="0.25">
      <c r="A84" s="121" t="s">
        <v>33</v>
      </c>
      <c r="B84" s="112" t="s">
        <v>483</v>
      </c>
      <c r="C84" s="122">
        <v>9</v>
      </c>
      <c r="D84" s="122">
        <v>45</v>
      </c>
      <c r="E84" s="122">
        <v>290</v>
      </c>
      <c r="F84" s="126">
        <v>33</v>
      </c>
      <c r="G84" s="127">
        <f t="shared" si="19"/>
        <v>0.3182895</v>
      </c>
      <c r="H84" s="129">
        <f t="shared" si="21"/>
        <v>0.3565895</v>
      </c>
      <c r="I84" s="114" t="s">
        <v>241</v>
      </c>
      <c r="J84" s="114">
        <v>400</v>
      </c>
      <c r="K84" s="122">
        <v>15</v>
      </c>
      <c r="L84" s="160">
        <f t="shared" si="31"/>
        <v>6.75</v>
      </c>
      <c r="M84" s="161">
        <f t="shared" si="32"/>
        <v>101.25</v>
      </c>
      <c r="N84" s="146">
        <f t="shared" si="25"/>
        <v>0.59259259259259267</v>
      </c>
      <c r="O84" s="146">
        <f t="shared" si="33"/>
        <v>8.8888888888888893</v>
      </c>
      <c r="P84" s="144">
        <f t="shared" si="34"/>
        <v>103.25</v>
      </c>
      <c r="Q84" s="122" t="s">
        <v>380</v>
      </c>
      <c r="R84" s="117">
        <f t="shared" si="26"/>
        <v>4.7743425000000004</v>
      </c>
      <c r="S84" s="123">
        <f t="shared" si="27"/>
        <v>5.5488425000000001</v>
      </c>
      <c r="T84" s="124">
        <v>72</v>
      </c>
      <c r="U84" s="124">
        <v>3</v>
      </c>
      <c r="V84" s="118">
        <f t="shared" si="36"/>
        <v>24</v>
      </c>
      <c r="W84" s="125">
        <f t="shared" si="28"/>
        <v>399.51666</v>
      </c>
      <c r="X84" s="125">
        <f t="shared" si="29"/>
        <v>414.51666</v>
      </c>
      <c r="Y84" s="118">
        <f t="shared" si="30"/>
        <v>1080</v>
      </c>
    </row>
    <row r="85" spans="1:25" x14ac:dyDescent="0.25">
      <c r="A85" s="121" t="s">
        <v>34</v>
      </c>
      <c r="B85" s="112" t="s">
        <v>483</v>
      </c>
      <c r="C85" s="122">
        <v>9</v>
      </c>
      <c r="D85" s="122">
        <v>110</v>
      </c>
      <c r="E85" s="122">
        <v>290</v>
      </c>
      <c r="F85" s="126">
        <v>33</v>
      </c>
      <c r="G85" s="127">
        <f t="shared" si="19"/>
        <v>0.77804099999999998</v>
      </c>
      <c r="H85" s="129">
        <f t="shared" si="21"/>
        <v>0.81634099999999998</v>
      </c>
      <c r="I85" s="114" t="s">
        <v>247</v>
      </c>
      <c r="J85" s="114">
        <v>400</v>
      </c>
      <c r="K85" s="122">
        <v>12</v>
      </c>
      <c r="L85" s="160">
        <f t="shared" si="31"/>
        <v>16.5</v>
      </c>
      <c r="M85" s="161">
        <f t="shared" si="32"/>
        <v>198</v>
      </c>
      <c r="N85" s="146">
        <f t="shared" si="25"/>
        <v>0.30303030303030304</v>
      </c>
      <c r="O85" s="146">
        <f t="shared" si="33"/>
        <v>3.6363636363636362</v>
      </c>
      <c r="P85" s="144">
        <f t="shared" si="34"/>
        <v>200</v>
      </c>
      <c r="Q85" s="122" t="s">
        <v>380</v>
      </c>
      <c r="R85" s="117">
        <f t="shared" si="26"/>
        <v>9.3364919999999998</v>
      </c>
      <c r="S85" s="123">
        <f t="shared" si="27"/>
        <v>9.9960919999999991</v>
      </c>
      <c r="T85" s="124">
        <v>72</v>
      </c>
      <c r="U85" s="124">
        <v>3</v>
      </c>
      <c r="V85" s="118">
        <f t="shared" si="36"/>
        <v>24</v>
      </c>
      <c r="W85" s="125">
        <f t="shared" si="28"/>
        <v>719.71862399999998</v>
      </c>
      <c r="X85" s="125">
        <f t="shared" si="29"/>
        <v>734.71862399999998</v>
      </c>
      <c r="Y85" s="118">
        <f t="shared" si="30"/>
        <v>864</v>
      </c>
    </row>
    <row r="86" spans="1:25" x14ac:dyDescent="0.25">
      <c r="A86" s="121" t="s">
        <v>37</v>
      </c>
      <c r="B86" s="112" t="s">
        <v>483</v>
      </c>
      <c r="C86" s="122">
        <v>9</v>
      </c>
      <c r="D86" s="122">
        <v>37</v>
      </c>
      <c r="E86" s="122">
        <v>290</v>
      </c>
      <c r="F86" s="126">
        <v>33</v>
      </c>
      <c r="G86" s="127">
        <f t="shared" ref="G86:G125" si="37">IF(C86=14,13*D86*E86*2.71/1000000,C86*D86*E86*2.71/1000000)</f>
        <v>0.26170469999999996</v>
      </c>
      <c r="H86" s="129">
        <f t="shared" si="21"/>
        <v>0.30000469999999996</v>
      </c>
      <c r="I86" s="114" t="s">
        <v>241</v>
      </c>
      <c r="J86" s="114">
        <v>400</v>
      </c>
      <c r="K86" s="122">
        <v>15</v>
      </c>
      <c r="L86" s="160">
        <f t="shared" si="31"/>
        <v>5.55</v>
      </c>
      <c r="M86" s="161">
        <f t="shared" si="32"/>
        <v>83.25</v>
      </c>
      <c r="N86" s="146">
        <f t="shared" si="25"/>
        <v>0.72072072072072069</v>
      </c>
      <c r="O86" s="146">
        <f t="shared" si="33"/>
        <v>10.810810810810811</v>
      </c>
      <c r="P86" s="144">
        <f t="shared" si="34"/>
        <v>85.25</v>
      </c>
      <c r="Q86" s="122" t="s">
        <v>229</v>
      </c>
      <c r="R86" s="117">
        <f t="shared" si="26"/>
        <v>3.9255704999999992</v>
      </c>
      <c r="S86" s="123">
        <f t="shared" si="27"/>
        <v>4.7000704999999998</v>
      </c>
      <c r="T86" s="124">
        <v>72</v>
      </c>
      <c r="U86" s="124">
        <v>3</v>
      </c>
      <c r="V86" s="118">
        <f t="shared" si="36"/>
        <v>24</v>
      </c>
      <c r="W86" s="125">
        <f t="shared" si="28"/>
        <v>338.40507600000001</v>
      </c>
      <c r="X86" s="125">
        <f t="shared" si="29"/>
        <v>353.40507600000001</v>
      </c>
      <c r="Y86" s="118">
        <f t="shared" si="30"/>
        <v>1080</v>
      </c>
    </row>
    <row r="87" spans="1:25" x14ac:dyDescent="0.25">
      <c r="A87" s="121" t="s">
        <v>41</v>
      </c>
      <c r="B87" s="112" t="s">
        <v>483</v>
      </c>
      <c r="C87" s="122">
        <v>9</v>
      </c>
      <c r="D87" s="122">
        <v>55</v>
      </c>
      <c r="E87" s="122">
        <v>290</v>
      </c>
      <c r="F87" s="126">
        <v>33</v>
      </c>
      <c r="G87" s="127">
        <f t="shared" si="37"/>
        <v>0.38902049999999999</v>
      </c>
      <c r="H87" s="129">
        <f t="shared" si="21"/>
        <v>0.42732049999999999</v>
      </c>
      <c r="I87" s="114" t="s">
        <v>243</v>
      </c>
      <c r="J87" s="114">
        <v>400</v>
      </c>
      <c r="K87" s="122">
        <v>15</v>
      </c>
      <c r="L87" s="160">
        <f t="shared" si="31"/>
        <v>8.25</v>
      </c>
      <c r="M87" s="161">
        <f t="shared" si="32"/>
        <v>123.75</v>
      </c>
      <c r="N87" s="146">
        <f t="shared" si="25"/>
        <v>0.48484848484848481</v>
      </c>
      <c r="O87" s="146">
        <f t="shared" si="33"/>
        <v>7.2727272727272725</v>
      </c>
      <c r="P87" s="144">
        <f t="shared" si="34"/>
        <v>125.75</v>
      </c>
      <c r="Q87" s="122" t="s">
        <v>229</v>
      </c>
      <c r="R87" s="117">
        <f t="shared" si="26"/>
        <v>5.8353074999999999</v>
      </c>
      <c r="S87" s="123">
        <f t="shared" si="27"/>
        <v>6.6098074999999996</v>
      </c>
      <c r="T87" s="124">
        <v>72</v>
      </c>
      <c r="U87" s="124">
        <v>3</v>
      </c>
      <c r="V87" s="118">
        <f t="shared" si="36"/>
        <v>24</v>
      </c>
      <c r="W87" s="125">
        <f t="shared" si="28"/>
        <v>475.90613999999999</v>
      </c>
      <c r="X87" s="125">
        <f t="shared" si="29"/>
        <v>490.90613999999999</v>
      </c>
      <c r="Y87" s="118">
        <f t="shared" si="30"/>
        <v>1080</v>
      </c>
    </row>
    <row r="88" spans="1:25" x14ac:dyDescent="0.25">
      <c r="A88" s="121" t="s">
        <v>42</v>
      </c>
      <c r="B88" s="112" t="s">
        <v>483</v>
      </c>
      <c r="C88" s="122">
        <v>9</v>
      </c>
      <c r="D88" s="122">
        <v>60</v>
      </c>
      <c r="E88" s="122">
        <v>290</v>
      </c>
      <c r="F88" s="126">
        <v>33</v>
      </c>
      <c r="G88" s="127">
        <f t="shared" si="37"/>
        <v>0.42438599999999999</v>
      </c>
      <c r="H88" s="129">
        <f t="shared" si="21"/>
        <v>0.46268599999999999</v>
      </c>
      <c r="I88" s="114" t="s">
        <v>245</v>
      </c>
      <c r="J88" s="114">
        <v>400</v>
      </c>
      <c r="K88" s="122">
        <v>12</v>
      </c>
      <c r="L88" s="160">
        <f t="shared" si="31"/>
        <v>9</v>
      </c>
      <c r="M88" s="161">
        <f t="shared" si="32"/>
        <v>108</v>
      </c>
      <c r="N88" s="146">
        <f t="shared" si="25"/>
        <v>0.55555555555555558</v>
      </c>
      <c r="O88" s="146">
        <f t="shared" si="33"/>
        <v>6.666666666666667</v>
      </c>
      <c r="P88" s="144">
        <f t="shared" si="34"/>
        <v>110</v>
      </c>
      <c r="Q88" s="122" t="s">
        <v>229</v>
      </c>
      <c r="R88" s="117">
        <f t="shared" si="26"/>
        <v>5.092632</v>
      </c>
      <c r="S88" s="123">
        <f t="shared" si="27"/>
        <v>5.7522320000000002</v>
      </c>
      <c r="T88" s="124">
        <v>72</v>
      </c>
      <c r="U88" s="124">
        <v>3</v>
      </c>
      <c r="V88" s="118">
        <f t="shared" si="36"/>
        <v>24</v>
      </c>
      <c r="W88" s="125">
        <f t="shared" si="28"/>
        <v>414.16070400000001</v>
      </c>
      <c r="X88" s="125">
        <f t="shared" si="29"/>
        <v>429.16070400000001</v>
      </c>
      <c r="Y88" s="118">
        <f t="shared" si="30"/>
        <v>864</v>
      </c>
    </row>
    <row r="89" spans="1:25" x14ac:dyDescent="0.25">
      <c r="A89" s="121" t="s">
        <v>44</v>
      </c>
      <c r="B89" s="112" t="s">
        <v>483</v>
      </c>
      <c r="C89" s="122">
        <v>9</v>
      </c>
      <c r="D89" s="122">
        <v>65</v>
      </c>
      <c r="E89" s="122">
        <v>290</v>
      </c>
      <c r="F89" s="126">
        <v>33</v>
      </c>
      <c r="G89" s="127">
        <f t="shared" si="37"/>
        <v>0.45975149999999998</v>
      </c>
      <c r="H89" s="129">
        <f t="shared" si="21"/>
        <v>0.49805149999999998</v>
      </c>
      <c r="I89" s="114" t="s">
        <v>245</v>
      </c>
      <c r="J89" s="114">
        <v>400</v>
      </c>
      <c r="K89" s="122">
        <v>12</v>
      </c>
      <c r="L89" s="160">
        <f t="shared" si="31"/>
        <v>9.75</v>
      </c>
      <c r="M89" s="161">
        <f t="shared" si="32"/>
        <v>117</v>
      </c>
      <c r="N89" s="146">
        <f t="shared" si="25"/>
        <v>0.51282051282051289</v>
      </c>
      <c r="O89" s="146">
        <f t="shared" si="33"/>
        <v>6.1538461538461542</v>
      </c>
      <c r="P89" s="144">
        <f t="shared" si="34"/>
        <v>119</v>
      </c>
      <c r="Q89" s="122" t="s">
        <v>229</v>
      </c>
      <c r="R89" s="117">
        <f t="shared" si="26"/>
        <v>5.5170180000000002</v>
      </c>
      <c r="S89" s="123">
        <f t="shared" si="27"/>
        <v>6.1766180000000004</v>
      </c>
      <c r="T89" s="124">
        <v>72</v>
      </c>
      <c r="U89" s="124">
        <v>3</v>
      </c>
      <c r="V89" s="118">
        <f t="shared" si="36"/>
        <v>24</v>
      </c>
      <c r="W89" s="125">
        <f t="shared" si="28"/>
        <v>444.71649600000001</v>
      </c>
      <c r="X89" s="125">
        <f t="shared" si="29"/>
        <v>459.71649600000001</v>
      </c>
      <c r="Y89" s="118">
        <f t="shared" si="30"/>
        <v>864</v>
      </c>
    </row>
    <row r="90" spans="1:25" x14ac:dyDescent="0.25">
      <c r="A90" s="121" t="s">
        <v>235</v>
      </c>
      <c r="B90" s="112" t="s">
        <v>482</v>
      </c>
      <c r="C90" s="122">
        <v>14</v>
      </c>
      <c r="D90" s="122">
        <v>65</v>
      </c>
      <c r="E90" s="122">
        <v>290</v>
      </c>
      <c r="F90" s="126">
        <v>33</v>
      </c>
      <c r="G90" s="127">
        <f t="shared" si="37"/>
        <v>0.6640855</v>
      </c>
      <c r="H90" s="129">
        <f t="shared" si="21"/>
        <v>0.7023855</v>
      </c>
      <c r="I90" s="114" t="s">
        <v>245</v>
      </c>
      <c r="J90" s="114">
        <v>400</v>
      </c>
      <c r="K90" s="122">
        <v>12</v>
      </c>
      <c r="L90" s="160">
        <f t="shared" si="31"/>
        <v>9.75</v>
      </c>
      <c r="M90" s="161">
        <f t="shared" si="32"/>
        <v>117</v>
      </c>
      <c r="N90" s="146">
        <f t="shared" si="25"/>
        <v>0.51282051282051289</v>
      </c>
      <c r="O90" s="146">
        <f t="shared" si="33"/>
        <v>6.1538461538461542</v>
      </c>
      <c r="P90" s="144">
        <f t="shared" si="34"/>
        <v>119</v>
      </c>
      <c r="Q90" s="122" t="s">
        <v>380</v>
      </c>
      <c r="R90" s="117">
        <f t="shared" si="26"/>
        <v>7.9690259999999995</v>
      </c>
      <c r="S90" s="123">
        <f t="shared" si="27"/>
        <v>8.6286259999999988</v>
      </c>
      <c r="T90" s="124">
        <v>72</v>
      </c>
      <c r="U90" s="124">
        <v>3</v>
      </c>
      <c r="V90" s="118">
        <f t="shared" si="36"/>
        <v>24</v>
      </c>
      <c r="W90" s="125">
        <f t="shared" si="28"/>
        <v>621.2610719999999</v>
      </c>
      <c r="X90" s="125">
        <f t="shared" si="29"/>
        <v>636.2610719999999</v>
      </c>
      <c r="Y90" s="118">
        <f t="shared" si="30"/>
        <v>864</v>
      </c>
    </row>
    <row r="91" spans="1:25" x14ac:dyDescent="0.25">
      <c r="A91" s="121" t="s">
        <v>46</v>
      </c>
      <c r="B91" s="112" t="s">
        <v>483</v>
      </c>
      <c r="C91" s="122">
        <v>9</v>
      </c>
      <c r="D91" s="122">
        <v>70</v>
      </c>
      <c r="E91" s="122">
        <v>290</v>
      </c>
      <c r="F91" s="126">
        <v>33</v>
      </c>
      <c r="G91" s="127">
        <f t="shared" si="37"/>
        <v>0.49511699999999997</v>
      </c>
      <c r="H91" s="129">
        <f t="shared" si="21"/>
        <v>0.53341699999999992</v>
      </c>
      <c r="I91" s="114" t="s">
        <v>245</v>
      </c>
      <c r="J91" s="114">
        <v>400</v>
      </c>
      <c r="K91" s="122">
        <v>12</v>
      </c>
      <c r="L91" s="160">
        <f t="shared" si="31"/>
        <v>10.5</v>
      </c>
      <c r="M91" s="161">
        <f t="shared" si="32"/>
        <v>126</v>
      </c>
      <c r="N91" s="146">
        <f t="shared" si="25"/>
        <v>0.47619047619047622</v>
      </c>
      <c r="O91" s="146">
        <f t="shared" si="33"/>
        <v>5.7142857142857144</v>
      </c>
      <c r="P91" s="144">
        <f t="shared" si="34"/>
        <v>128</v>
      </c>
      <c r="Q91" s="122" t="s">
        <v>380</v>
      </c>
      <c r="R91" s="117">
        <f t="shared" si="26"/>
        <v>5.9414039999999995</v>
      </c>
      <c r="S91" s="123">
        <f t="shared" si="27"/>
        <v>6.6010039999999988</v>
      </c>
      <c r="T91" s="124">
        <v>72</v>
      </c>
      <c r="U91" s="124">
        <v>3</v>
      </c>
      <c r="V91" s="118">
        <f t="shared" si="36"/>
        <v>24</v>
      </c>
      <c r="W91" s="125">
        <f t="shared" si="28"/>
        <v>475.27228799999989</v>
      </c>
      <c r="X91" s="125">
        <f t="shared" si="29"/>
        <v>490.27228799999989</v>
      </c>
      <c r="Y91" s="118">
        <f t="shared" si="30"/>
        <v>864</v>
      </c>
    </row>
    <row r="92" spans="1:25" x14ac:dyDescent="0.25">
      <c r="A92" s="121" t="s">
        <v>48</v>
      </c>
      <c r="B92" s="112" t="s">
        <v>483</v>
      </c>
      <c r="C92" s="122">
        <v>9</v>
      </c>
      <c r="D92" s="122">
        <v>75</v>
      </c>
      <c r="E92" s="122">
        <v>290</v>
      </c>
      <c r="F92" s="126">
        <v>33</v>
      </c>
      <c r="G92" s="127">
        <f t="shared" si="37"/>
        <v>0.53048249999999997</v>
      </c>
      <c r="H92" s="129">
        <f t="shared" si="21"/>
        <v>0.56878249999999997</v>
      </c>
      <c r="I92" s="114" t="s">
        <v>245</v>
      </c>
      <c r="J92" s="114">
        <v>400</v>
      </c>
      <c r="K92" s="122">
        <v>12</v>
      </c>
      <c r="L92" s="160">
        <f t="shared" si="31"/>
        <v>11.25</v>
      </c>
      <c r="M92" s="161">
        <f t="shared" si="32"/>
        <v>135</v>
      </c>
      <c r="N92" s="146">
        <f t="shared" si="25"/>
        <v>0.44444444444444442</v>
      </c>
      <c r="O92" s="146">
        <f t="shared" si="33"/>
        <v>5.333333333333333</v>
      </c>
      <c r="P92" s="144">
        <f t="shared" si="34"/>
        <v>137</v>
      </c>
      <c r="Q92" s="122" t="s">
        <v>380</v>
      </c>
      <c r="R92" s="117">
        <f t="shared" si="26"/>
        <v>6.3657899999999996</v>
      </c>
      <c r="S92" s="123">
        <f t="shared" si="27"/>
        <v>7.0253899999999998</v>
      </c>
      <c r="T92" s="124">
        <v>72</v>
      </c>
      <c r="U92" s="124">
        <v>3</v>
      </c>
      <c r="V92" s="118">
        <f>T92/U92</f>
        <v>24</v>
      </c>
      <c r="W92" s="125">
        <f t="shared" si="28"/>
        <v>505.82808</v>
      </c>
      <c r="X92" s="125">
        <f t="shared" si="29"/>
        <v>520.82808</v>
      </c>
      <c r="Y92" s="118">
        <f t="shared" si="30"/>
        <v>864</v>
      </c>
    </row>
    <row r="93" spans="1:25" x14ac:dyDescent="0.25">
      <c r="A93" s="121" t="s">
        <v>50</v>
      </c>
      <c r="B93" s="112" t="s">
        <v>483</v>
      </c>
      <c r="C93" s="122">
        <v>9</v>
      </c>
      <c r="D93" s="122">
        <v>105</v>
      </c>
      <c r="E93" s="122">
        <v>280</v>
      </c>
      <c r="F93" s="126">
        <v>33</v>
      </c>
      <c r="G93" s="127">
        <f t="shared" si="37"/>
        <v>0.71706599999999998</v>
      </c>
      <c r="H93" s="129">
        <f t="shared" si="21"/>
        <v>0.75536599999999998</v>
      </c>
      <c r="I93" s="114" t="s">
        <v>247</v>
      </c>
      <c r="J93" s="114">
        <v>400</v>
      </c>
      <c r="K93" s="122">
        <v>12</v>
      </c>
      <c r="L93" s="160">
        <f t="shared" si="31"/>
        <v>15.75</v>
      </c>
      <c r="M93" s="161">
        <f t="shared" si="32"/>
        <v>189</v>
      </c>
      <c r="N93" s="146">
        <f t="shared" si="25"/>
        <v>0.31746031746031744</v>
      </c>
      <c r="O93" s="146">
        <f t="shared" si="33"/>
        <v>3.8095238095238093</v>
      </c>
      <c r="P93" s="144">
        <f t="shared" si="34"/>
        <v>191</v>
      </c>
      <c r="Q93" s="122" t="s">
        <v>229</v>
      </c>
      <c r="R93" s="117">
        <f t="shared" si="26"/>
        <v>8.6047919999999998</v>
      </c>
      <c r="S93" s="123">
        <f t="shared" si="27"/>
        <v>9.2643919999999991</v>
      </c>
      <c r="T93" s="124">
        <v>72</v>
      </c>
      <c r="U93" s="124">
        <v>3</v>
      </c>
      <c r="V93" s="118">
        <f t="shared" ref="V93:V111" si="38">T93/U93</f>
        <v>24</v>
      </c>
      <c r="W93" s="125">
        <f t="shared" si="28"/>
        <v>667.03622399999995</v>
      </c>
      <c r="X93" s="125">
        <f t="shared" si="29"/>
        <v>682.03622399999995</v>
      </c>
      <c r="Y93" s="118">
        <f t="shared" si="30"/>
        <v>864</v>
      </c>
    </row>
    <row r="94" spans="1:25" x14ac:dyDescent="0.25">
      <c r="A94" s="121" t="s">
        <v>51</v>
      </c>
      <c r="B94" s="112" t="s">
        <v>483</v>
      </c>
      <c r="C94" s="122">
        <v>9</v>
      </c>
      <c r="D94" s="122">
        <v>43</v>
      </c>
      <c r="E94" s="122">
        <v>280</v>
      </c>
      <c r="F94" s="126">
        <v>33</v>
      </c>
      <c r="G94" s="127">
        <f t="shared" si="37"/>
        <v>0.29365559999999996</v>
      </c>
      <c r="H94" s="129">
        <f t="shared" si="21"/>
        <v>0.33195559999999996</v>
      </c>
      <c r="I94" s="114" t="s">
        <v>241</v>
      </c>
      <c r="J94" s="114">
        <v>400</v>
      </c>
      <c r="K94" s="122">
        <v>15</v>
      </c>
      <c r="L94" s="160">
        <f t="shared" si="31"/>
        <v>6.45</v>
      </c>
      <c r="M94" s="161">
        <f t="shared" si="32"/>
        <v>96.75</v>
      </c>
      <c r="N94" s="146">
        <f t="shared" si="25"/>
        <v>0.62015503875968991</v>
      </c>
      <c r="O94" s="146">
        <f t="shared" si="33"/>
        <v>9.3023255813953494</v>
      </c>
      <c r="P94" s="144">
        <f t="shared" si="34"/>
        <v>98.75</v>
      </c>
      <c r="Q94" s="122" t="s">
        <v>229</v>
      </c>
      <c r="R94" s="117">
        <f t="shared" si="26"/>
        <v>4.4048339999999993</v>
      </c>
      <c r="S94" s="123">
        <f t="shared" si="27"/>
        <v>5.1793339999999999</v>
      </c>
      <c r="T94" s="124">
        <v>72</v>
      </c>
      <c r="U94" s="124">
        <v>3</v>
      </c>
      <c r="V94" s="118">
        <f t="shared" si="38"/>
        <v>24</v>
      </c>
      <c r="W94" s="125">
        <f t="shared" si="28"/>
        <v>372.91204799999997</v>
      </c>
      <c r="X94" s="125">
        <f t="shared" si="29"/>
        <v>387.91204799999997</v>
      </c>
      <c r="Y94" s="118">
        <f t="shared" si="30"/>
        <v>1080</v>
      </c>
    </row>
    <row r="95" spans="1:25" x14ac:dyDescent="0.25">
      <c r="A95" s="121" t="s">
        <v>52</v>
      </c>
      <c r="B95" s="112" t="s">
        <v>483</v>
      </c>
      <c r="C95" s="122">
        <v>9</v>
      </c>
      <c r="D95" s="122">
        <v>46</v>
      </c>
      <c r="E95" s="122">
        <v>280</v>
      </c>
      <c r="F95" s="126">
        <v>33</v>
      </c>
      <c r="G95" s="127">
        <f t="shared" si="37"/>
        <v>0.31414320000000001</v>
      </c>
      <c r="H95" s="129">
        <f t="shared" si="21"/>
        <v>0.35244320000000001</v>
      </c>
      <c r="I95" s="114" t="s">
        <v>243</v>
      </c>
      <c r="J95" s="114">
        <v>400</v>
      </c>
      <c r="K95" s="122">
        <v>15</v>
      </c>
      <c r="L95" s="160">
        <f t="shared" si="31"/>
        <v>6.9</v>
      </c>
      <c r="M95" s="161">
        <f t="shared" si="32"/>
        <v>103.5</v>
      </c>
      <c r="N95" s="146">
        <f t="shared" si="25"/>
        <v>0.57971014492753625</v>
      </c>
      <c r="O95" s="146">
        <f t="shared" si="33"/>
        <v>8.695652173913043</v>
      </c>
      <c r="P95" s="144">
        <f t="shared" si="34"/>
        <v>105.5</v>
      </c>
      <c r="Q95" s="122" t="s">
        <v>229</v>
      </c>
      <c r="R95" s="117">
        <f t="shared" si="26"/>
        <v>4.712148</v>
      </c>
      <c r="S95" s="123">
        <f t="shared" si="27"/>
        <v>5.4866480000000006</v>
      </c>
      <c r="T95" s="124">
        <v>72</v>
      </c>
      <c r="U95" s="124">
        <v>3</v>
      </c>
      <c r="V95" s="118">
        <f t="shared" si="38"/>
        <v>24</v>
      </c>
      <c r="W95" s="125">
        <f t="shared" si="28"/>
        <v>395.03865600000006</v>
      </c>
      <c r="X95" s="125">
        <f t="shared" si="29"/>
        <v>410.03865600000006</v>
      </c>
      <c r="Y95" s="118">
        <f t="shared" si="30"/>
        <v>1080</v>
      </c>
    </row>
    <row r="96" spans="1:25" x14ac:dyDescent="0.25">
      <c r="A96" s="121" t="s">
        <v>53</v>
      </c>
      <c r="B96" s="112" t="s">
        <v>483</v>
      </c>
      <c r="C96" s="122">
        <v>9</v>
      </c>
      <c r="D96" s="122">
        <v>54</v>
      </c>
      <c r="E96" s="122">
        <v>280</v>
      </c>
      <c r="F96" s="126">
        <v>33</v>
      </c>
      <c r="G96" s="127">
        <f t="shared" si="37"/>
        <v>0.36877680000000002</v>
      </c>
      <c r="H96" s="129">
        <f t="shared" si="21"/>
        <v>0.40707680000000002</v>
      </c>
      <c r="I96" s="114" t="s">
        <v>243</v>
      </c>
      <c r="J96" s="114">
        <v>400</v>
      </c>
      <c r="K96" s="122">
        <v>15</v>
      </c>
      <c r="L96" s="160">
        <f t="shared" si="31"/>
        <v>8.1</v>
      </c>
      <c r="M96" s="161">
        <f t="shared" si="32"/>
        <v>121.5</v>
      </c>
      <c r="N96" s="146">
        <f t="shared" si="25"/>
        <v>0.49382716049382719</v>
      </c>
      <c r="O96" s="146">
        <f t="shared" si="33"/>
        <v>7.4074074074074074</v>
      </c>
      <c r="P96" s="144">
        <f t="shared" si="34"/>
        <v>123.5</v>
      </c>
      <c r="Q96" s="122" t="s">
        <v>229</v>
      </c>
      <c r="R96" s="117">
        <f t="shared" si="26"/>
        <v>5.5316520000000002</v>
      </c>
      <c r="S96" s="123">
        <f t="shared" si="27"/>
        <v>6.306152</v>
      </c>
      <c r="T96" s="124">
        <v>72</v>
      </c>
      <c r="U96" s="124">
        <v>3</v>
      </c>
      <c r="V96" s="118">
        <f t="shared" si="38"/>
        <v>24</v>
      </c>
      <c r="W96" s="125">
        <f t="shared" si="28"/>
        <v>454.04294399999998</v>
      </c>
      <c r="X96" s="125">
        <f t="shared" si="29"/>
        <v>469.04294399999998</v>
      </c>
      <c r="Y96" s="118">
        <f t="shared" si="30"/>
        <v>1080</v>
      </c>
    </row>
    <row r="97" spans="1:25" x14ac:dyDescent="0.25">
      <c r="A97" s="121" t="s">
        <v>55</v>
      </c>
      <c r="B97" s="112" t="s">
        <v>483</v>
      </c>
      <c r="C97" s="122">
        <v>9</v>
      </c>
      <c r="D97" s="122">
        <v>47</v>
      </c>
      <c r="E97" s="122">
        <v>290</v>
      </c>
      <c r="F97" s="126">
        <v>33</v>
      </c>
      <c r="G97" s="127">
        <f t="shared" si="37"/>
        <v>0.3324357</v>
      </c>
      <c r="H97" s="129">
        <f t="shared" si="21"/>
        <v>0.3707357</v>
      </c>
      <c r="I97" s="114" t="s">
        <v>243</v>
      </c>
      <c r="J97" s="114">
        <v>400</v>
      </c>
      <c r="K97" s="122">
        <v>15</v>
      </c>
      <c r="L97" s="160">
        <f t="shared" si="31"/>
        <v>7.05</v>
      </c>
      <c r="M97" s="161">
        <f t="shared" si="32"/>
        <v>105.75</v>
      </c>
      <c r="N97" s="146">
        <f t="shared" si="25"/>
        <v>0.56737588652482274</v>
      </c>
      <c r="O97" s="146">
        <f t="shared" si="33"/>
        <v>8.5106382978723403</v>
      </c>
      <c r="P97" s="144">
        <f t="shared" si="34"/>
        <v>107.75</v>
      </c>
      <c r="Q97" s="122" t="s">
        <v>229</v>
      </c>
      <c r="R97" s="117">
        <f t="shared" si="26"/>
        <v>4.9865355000000005</v>
      </c>
      <c r="S97" s="123">
        <f t="shared" si="27"/>
        <v>5.7610355000000002</v>
      </c>
      <c r="T97" s="124">
        <v>72</v>
      </c>
      <c r="U97" s="124">
        <v>3</v>
      </c>
      <c r="V97" s="118">
        <f t="shared" si="38"/>
        <v>24</v>
      </c>
      <c r="W97" s="125">
        <f t="shared" si="28"/>
        <v>414.794556</v>
      </c>
      <c r="X97" s="125">
        <f t="shared" si="29"/>
        <v>429.794556</v>
      </c>
      <c r="Y97" s="118">
        <f t="shared" si="30"/>
        <v>1080</v>
      </c>
    </row>
    <row r="98" spans="1:25" x14ac:dyDescent="0.25">
      <c r="A98" s="121" t="s">
        <v>59</v>
      </c>
      <c r="B98" s="112" t="s">
        <v>483</v>
      </c>
      <c r="C98" s="122">
        <v>9</v>
      </c>
      <c r="D98" s="122">
        <v>76</v>
      </c>
      <c r="E98" s="122">
        <v>290</v>
      </c>
      <c r="F98" s="126">
        <v>33</v>
      </c>
      <c r="G98" s="127">
        <f t="shared" si="37"/>
        <v>0.53755560000000002</v>
      </c>
      <c r="H98" s="129">
        <f t="shared" si="21"/>
        <v>0.57585560000000002</v>
      </c>
      <c r="I98" s="114" t="s">
        <v>245</v>
      </c>
      <c r="J98" s="114">
        <v>400</v>
      </c>
      <c r="K98" s="122">
        <v>15</v>
      </c>
      <c r="L98" s="160">
        <f t="shared" si="31"/>
        <v>11.4</v>
      </c>
      <c r="M98" s="161">
        <f t="shared" si="32"/>
        <v>171</v>
      </c>
      <c r="N98" s="146">
        <f t="shared" si="25"/>
        <v>0.35087719298245618</v>
      </c>
      <c r="O98" s="146">
        <f t="shared" si="33"/>
        <v>5.2631578947368416</v>
      </c>
      <c r="P98" s="144">
        <f t="shared" si="34"/>
        <v>173</v>
      </c>
      <c r="Q98" s="122" t="s">
        <v>229</v>
      </c>
      <c r="R98" s="117">
        <f t="shared" si="26"/>
        <v>8.0633340000000011</v>
      </c>
      <c r="S98" s="123">
        <f t="shared" si="27"/>
        <v>8.8378339999999991</v>
      </c>
      <c r="T98" s="124">
        <v>72</v>
      </c>
      <c r="U98" s="124">
        <v>3</v>
      </c>
      <c r="V98" s="118">
        <f t="shared" si="38"/>
        <v>24</v>
      </c>
      <c r="W98" s="125">
        <f t="shared" si="28"/>
        <v>636.32404799999995</v>
      </c>
      <c r="X98" s="125">
        <f t="shared" si="29"/>
        <v>651.32404799999995</v>
      </c>
      <c r="Y98" s="118">
        <f t="shared" si="30"/>
        <v>1080</v>
      </c>
    </row>
    <row r="99" spans="1:25" x14ac:dyDescent="0.25">
      <c r="A99" s="121" t="s">
        <v>60</v>
      </c>
      <c r="B99" s="112" t="s">
        <v>483</v>
      </c>
      <c r="C99" s="122">
        <v>9</v>
      </c>
      <c r="D99" s="122">
        <v>95</v>
      </c>
      <c r="E99" s="122">
        <v>290</v>
      </c>
      <c r="F99" s="126">
        <v>33</v>
      </c>
      <c r="G99" s="127">
        <f t="shared" si="37"/>
        <v>0.67194449999999994</v>
      </c>
      <c r="H99" s="129">
        <f t="shared" si="21"/>
        <v>0.71024449999999995</v>
      </c>
      <c r="I99" s="114" t="s">
        <v>247</v>
      </c>
      <c r="J99" s="114">
        <v>400</v>
      </c>
      <c r="K99" s="122">
        <v>12</v>
      </c>
      <c r="L99" s="160">
        <f t="shared" si="31"/>
        <v>14.25</v>
      </c>
      <c r="M99" s="161">
        <f t="shared" si="32"/>
        <v>171</v>
      </c>
      <c r="N99" s="146">
        <f t="shared" si="25"/>
        <v>0.35087719298245612</v>
      </c>
      <c r="O99" s="146">
        <f t="shared" si="33"/>
        <v>4.2105263157894735</v>
      </c>
      <c r="P99" s="144">
        <f t="shared" si="34"/>
        <v>173</v>
      </c>
      <c r="Q99" s="122" t="s">
        <v>229</v>
      </c>
      <c r="R99" s="117">
        <f t="shared" si="26"/>
        <v>8.0633339999999993</v>
      </c>
      <c r="S99" s="123">
        <f t="shared" si="27"/>
        <v>8.7229339999999986</v>
      </c>
      <c r="T99" s="124">
        <v>72</v>
      </c>
      <c r="U99" s="124">
        <v>3</v>
      </c>
      <c r="V99" s="118">
        <f t="shared" si="38"/>
        <v>24</v>
      </c>
      <c r="W99" s="125">
        <f t="shared" si="28"/>
        <v>628.05124799999987</v>
      </c>
      <c r="X99" s="125">
        <f t="shared" si="29"/>
        <v>643.05124799999987</v>
      </c>
      <c r="Y99" s="118">
        <f t="shared" si="30"/>
        <v>864</v>
      </c>
    </row>
    <row r="100" spans="1:25" x14ac:dyDescent="0.25">
      <c r="A100" s="121" t="s">
        <v>176</v>
      </c>
      <c r="B100" s="112" t="s">
        <v>482</v>
      </c>
      <c r="C100" s="122">
        <v>8</v>
      </c>
      <c r="D100" s="122">
        <v>100</v>
      </c>
      <c r="E100" s="122">
        <v>290</v>
      </c>
      <c r="F100" s="126">
        <v>33</v>
      </c>
      <c r="G100" s="127">
        <f t="shared" si="37"/>
        <v>0.62871999999999995</v>
      </c>
      <c r="H100" s="129">
        <f t="shared" si="21"/>
        <v>0.66701999999999995</v>
      </c>
      <c r="I100" s="114" t="s">
        <v>247</v>
      </c>
      <c r="J100" s="114">
        <v>400</v>
      </c>
      <c r="K100" s="122">
        <v>12</v>
      </c>
      <c r="L100" s="160">
        <f t="shared" si="31"/>
        <v>15</v>
      </c>
      <c r="M100" s="161">
        <f t="shared" si="32"/>
        <v>180</v>
      </c>
      <c r="N100" s="146">
        <f t="shared" si="25"/>
        <v>0.33333333333333331</v>
      </c>
      <c r="O100" s="146">
        <f t="shared" si="33"/>
        <v>4</v>
      </c>
      <c r="P100" s="144">
        <f t="shared" si="34"/>
        <v>182</v>
      </c>
      <c r="Q100" s="122" t="s">
        <v>380</v>
      </c>
      <c r="R100" s="117">
        <f t="shared" si="26"/>
        <v>7.5446399999999993</v>
      </c>
      <c r="S100" s="123">
        <f t="shared" si="27"/>
        <v>8.2042399999999986</v>
      </c>
      <c r="T100" s="124">
        <v>72</v>
      </c>
      <c r="U100" s="124">
        <v>3</v>
      </c>
      <c r="V100" s="118">
        <f t="shared" si="38"/>
        <v>24</v>
      </c>
      <c r="W100" s="125">
        <f t="shared" si="28"/>
        <v>590.7052799999999</v>
      </c>
      <c r="X100" s="125">
        <f t="shared" si="29"/>
        <v>605.7052799999999</v>
      </c>
      <c r="Y100" s="118">
        <f t="shared" si="30"/>
        <v>864</v>
      </c>
    </row>
    <row r="101" spans="1:25" x14ac:dyDescent="0.25">
      <c r="A101" s="121" t="s">
        <v>179</v>
      </c>
      <c r="B101" s="112" t="s">
        <v>482</v>
      </c>
      <c r="C101" s="122">
        <v>8</v>
      </c>
      <c r="D101" s="122">
        <v>70</v>
      </c>
      <c r="E101" s="122">
        <v>290</v>
      </c>
      <c r="F101" s="126">
        <v>33</v>
      </c>
      <c r="G101" s="127">
        <f t="shared" si="37"/>
        <v>0.440104</v>
      </c>
      <c r="H101" s="129">
        <f t="shared" si="21"/>
        <v>0.478404</v>
      </c>
      <c r="I101" s="114" t="s">
        <v>245</v>
      </c>
      <c r="J101" s="114">
        <v>400</v>
      </c>
      <c r="K101" s="122">
        <v>12</v>
      </c>
      <c r="L101" s="160">
        <f t="shared" si="31"/>
        <v>10.5</v>
      </c>
      <c r="M101" s="161">
        <f t="shared" si="32"/>
        <v>126</v>
      </c>
      <c r="N101" s="146">
        <f t="shared" si="25"/>
        <v>0.47619047619047622</v>
      </c>
      <c r="O101" s="146">
        <f t="shared" si="33"/>
        <v>5.7142857142857144</v>
      </c>
      <c r="P101" s="144">
        <f t="shared" si="34"/>
        <v>128</v>
      </c>
      <c r="Q101" s="122" t="s">
        <v>380</v>
      </c>
      <c r="R101" s="117">
        <f t="shared" si="26"/>
        <v>5.2812479999999997</v>
      </c>
      <c r="S101" s="123">
        <f t="shared" si="27"/>
        <v>5.9408479999999999</v>
      </c>
      <c r="T101" s="124">
        <v>72</v>
      </c>
      <c r="U101" s="124">
        <v>3</v>
      </c>
      <c r="V101" s="118">
        <f t="shared" si="38"/>
        <v>24</v>
      </c>
      <c r="W101" s="125">
        <f t="shared" si="28"/>
        <v>427.74105600000001</v>
      </c>
      <c r="X101" s="125">
        <f t="shared" si="29"/>
        <v>442.74105600000001</v>
      </c>
      <c r="Y101" s="118">
        <f t="shared" si="30"/>
        <v>864</v>
      </c>
    </row>
    <row r="102" spans="1:25" x14ac:dyDescent="0.25">
      <c r="A102" s="121" t="s">
        <v>181</v>
      </c>
      <c r="B102" s="112" t="s">
        <v>482</v>
      </c>
      <c r="C102" s="122">
        <v>8</v>
      </c>
      <c r="D102" s="122">
        <v>80</v>
      </c>
      <c r="E102" s="122">
        <v>290</v>
      </c>
      <c r="F102" s="126">
        <v>33</v>
      </c>
      <c r="G102" s="127">
        <f t="shared" si="37"/>
        <v>0.50297599999999998</v>
      </c>
      <c r="H102" s="129">
        <f t="shared" si="21"/>
        <v>0.54127599999999998</v>
      </c>
      <c r="I102" s="114" t="s">
        <v>245</v>
      </c>
      <c r="J102" s="114">
        <v>400</v>
      </c>
      <c r="K102" s="122">
        <v>12</v>
      </c>
      <c r="L102" s="160">
        <f t="shared" si="31"/>
        <v>12</v>
      </c>
      <c r="M102" s="161">
        <f t="shared" si="32"/>
        <v>144</v>
      </c>
      <c r="N102" s="146">
        <f t="shared" si="25"/>
        <v>0.41666666666666669</v>
      </c>
      <c r="O102" s="146">
        <f t="shared" si="33"/>
        <v>5</v>
      </c>
      <c r="P102" s="144">
        <f t="shared" si="34"/>
        <v>146</v>
      </c>
      <c r="Q102" s="122" t="s">
        <v>380</v>
      </c>
      <c r="R102" s="117">
        <f t="shared" si="26"/>
        <v>6.0357120000000002</v>
      </c>
      <c r="S102" s="123">
        <f t="shared" si="27"/>
        <v>6.6953120000000004</v>
      </c>
      <c r="T102" s="124">
        <v>72</v>
      </c>
      <c r="U102" s="124">
        <v>3</v>
      </c>
      <c r="V102" s="118">
        <f t="shared" si="38"/>
        <v>24</v>
      </c>
      <c r="W102" s="125">
        <f t="shared" si="28"/>
        <v>482.06246400000003</v>
      </c>
      <c r="X102" s="125">
        <f t="shared" si="29"/>
        <v>497.06246400000003</v>
      </c>
      <c r="Y102" s="118">
        <f t="shared" si="30"/>
        <v>864</v>
      </c>
    </row>
    <row r="103" spans="1:25" x14ac:dyDescent="0.25">
      <c r="A103" s="121" t="s">
        <v>184</v>
      </c>
      <c r="B103" s="112" t="s">
        <v>483</v>
      </c>
      <c r="C103" s="122">
        <v>11</v>
      </c>
      <c r="D103" s="122">
        <v>100</v>
      </c>
      <c r="E103" s="122">
        <v>290</v>
      </c>
      <c r="F103" s="126">
        <v>33</v>
      </c>
      <c r="G103" s="127">
        <f t="shared" si="37"/>
        <v>0.86448999999999998</v>
      </c>
      <c r="H103" s="129">
        <f t="shared" si="21"/>
        <v>0.90278999999999998</v>
      </c>
      <c r="I103" s="114" t="s">
        <v>247</v>
      </c>
      <c r="J103" s="114">
        <v>400</v>
      </c>
      <c r="K103" s="122">
        <v>11</v>
      </c>
      <c r="L103" s="160">
        <f t="shared" si="31"/>
        <v>15</v>
      </c>
      <c r="M103" s="161">
        <f t="shared" si="32"/>
        <v>165</v>
      </c>
      <c r="N103" s="146">
        <f t="shared" si="25"/>
        <v>0.36363636363636365</v>
      </c>
      <c r="O103" s="146">
        <f t="shared" si="33"/>
        <v>4</v>
      </c>
      <c r="P103" s="144">
        <f t="shared" si="34"/>
        <v>167</v>
      </c>
      <c r="Q103" s="122" t="s">
        <v>229</v>
      </c>
      <c r="R103" s="117">
        <f t="shared" si="26"/>
        <v>9.5093899999999998</v>
      </c>
      <c r="S103" s="123">
        <f t="shared" si="27"/>
        <v>10.13069</v>
      </c>
      <c r="T103" s="124">
        <v>72</v>
      </c>
      <c r="U103" s="124">
        <v>3</v>
      </c>
      <c r="V103" s="118">
        <f t="shared" si="38"/>
        <v>24</v>
      </c>
      <c r="W103" s="125">
        <f t="shared" si="28"/>
        <v>729.40967999999998</v>
      </c>
      <c r="X103" s="125">
        <f t="shared" si="29"/>
        <v>744.40967999999998</v>
      </c>
      <c r="Y103" s="118">
        <f t="shared" si="30"/>
        <v>792</v>
      </c>
    </row>
    <row r="104" spans="1:25" x14ac:dyDescent="0.25">
      <c r="A104" s="121" t="s">
        <v>186</v>
      </c>
      <c r="B104" s="112" t="s">
        <v>483</v>
      </c>
      <c r="C104" s="122">
        <v>11</v>
      </c>
      <c r="D104" s="122">
        <v>80</v>
      </c>
      <c r="E104" s="122">
        <v>290</v>
      </c>
      <c r="F104" s="126">
        <v>33</v>
      </c>
      <c r="G104" s="127">
        <f t="shared" si="37"/>
        <v>0.69159199999999998</v>
      </c>
      <c r="H104" s="129">
        <f t="shared" si="21"/>
        <v>0.72989199999999999</v>
      </c>
      <c r="I104" s="114" t="s">
        <v>245</v>
      </c>
      <c r="J104" s="114">
        <v>400</v>
      </c>
      <c r="K104" s="122">
        <v>12</v>
      </c>
      <c r="L104" s="160">
        <f t="shared" si="31"/>
        <v>12</v>
      </c>
      <c r="M104" s="161">
        <f t="shared" si="32"/>
        <v>144</v>
      </c>
      <c r="N104" s="146">
        <f t="shared" si="25"/>
        <v>0.41666666666666669</v>
      </c>
      <c r="O104" s="146">
        <f t="shared" si="33"/>
        <v>5</v>
      </c>
      <c r="P104" s="144">
        <f t="shared" si="34"/>
        <v>146</v>
      </c>
      <c r="Q104" s="122" t="s">
        <v>229</v>
      </c>
      <c r="R104" s="117">
        <f t="shared" si="26"/>
        <v>8.2991039999999998</v>
      </c>
      <c r="S104" s="123">
        <f t="shared" si="27"/>
        <v>8.9587039999999991</v>
      </c>
      <c r="T104" s="124">
        <v>72</v>
      </c>
      <c r="U104" s="124">
        <v>3</v>
      </c>
      <c r="V104" s="118">
        <f t="shared" si="38"/>
        <v>24</v>
      </c>
      <c r="W104" s="125">
        <f t="shared" si="28"/>
        <v>645.02668799999992</v>
      </c>
      <c r="X104" s="125">
        <f t="shared" si="29"/>
        <v>660.02668799999992</v>
      </c>
      <c r="Y104" s="118">
        <f t="shared" si="30"/>
        <v>864</v>
      </c>
    </row>
    <row r="105" spans="1:25" x14ac:dyDescent="0.25">
      <c r="A105" s="121" t="s">
        <v>63</v>
      </c>
      <c r="B105" s="112" t="s">
        <v>483</v>
      </c>
      <c r="C105" s="122">
        <v>11</v>
      </c>
      <c r="D105" s="122">
        <v>45</v>
      </c>
      <c r="E105" s="122">
        <v>290</v>
      </c>
      <c r="F105" s="126">
        <v>33</v>
      </c>
      <c r="G105" s="127">
        <f t="shared" si="37"/>
        <v>0.38902049999999999</v>
      </c>
      <c r="H105" s="129">
        <f t="shared" si="21"/>
        <v>0.42732049999999999</v>
      </c>
      <c r="I105" s="114" t="s">
        <v>241</v>
      </c>
      <c r="J105" s="114">
        <v>400</v>
      </c>
      <c r="K105" s="122">
        <v>15</v>
      </c>
      <c r="L105" s="160">
        <f t="shared" si="31"/>
        <v>6.75</v>
      </c>
      <c r="M105" s="161">
        <f t="shared" si="32"/>
        <v>101.25</v>
      </c>
      <c r="N105" s="146">
        <f t="shared" si="25"/>
        <v>0.59259259259259267</v>
      </c>
      <c r="O105" s="146">
        <f t="shared" si="33"/>
        <v>8.8888888888888893</v>
      </c>
      <c r="P105" s="144">
        <f t="shared" si="34"/>
        <v>103.25</v>
      </c>
      <c r="Q105" s="122" t="s">
        <v>229</v>
      </c>
      <c r="R105" s="117">
        <f t="shared" si="26"/>
        <v>5.8353074999999999</v>
      </c>
      <c r="S105" s="123">
        <f t="shared" si="27"/>
        <v>6.6098074999999996</v>
      </c>
      <c r="T105" s="124">
        <v>72</v>
      </c>
      <c r="U105" s="124">
        <v>3</v>
      </c>
      <c r="V105" s="118">
        <f t="shared" si="38"/>
        <v>24</v>
      </c>
      <c r="W105" s="125">
        <f t="shared" si="28"/>
        <v>475.90613999999999</v>
      </c>
      <c r="X105" s="125">
        <f t="shared" si="29"/>
        <v>490.90613999999999</v>
      </c>
      <c r="Y105" s="118">
        <f t="shared" si="30"/>
        <v>1080</v>
      </c>
    </row>
    <row r="106" spans="1:25" x14ac:dyDescent="0.25">
      <c r="A106" s="121" t="s">
        <v>64</v>
      </c>
      <c r="B106" s="112" t="s">
        <v>483</v>
      </c>
      <c r="C106" s="122">
        <v>11</v>
      </c>
      <c r="D106" s="122">
        <v>57</v>
      </c>
      <c r="E106" s="122">
        <v>290</v>
      </c>
      <c r="F106" s="126">
        <v>33</v>
      </c>
      <c r="G106" s="127">
        <f t="shared" si="37"/>
        <v>0.49275930000000001</v>
      </c>
      <c r="H106" s="129">
        <f t="shared" si="21"/>
        <v>0.53105930000000001</v>
      </c>
      <c r="I106" s="114" t="s">
        <v>245</v>
      </c>
      <c r="J106" s="114">
        <v>400</v>
      </c>
      <c r="K106" s="122">
        <v>12</v>
      </c>
      <c r="L106" s="160">
        <f t="shared" si="31"/>
        <v>8.5500000000000007</v>
      </c>
      <c r="M106" s="161">
        <f t="shared" si="32"/>
        <v>102.60000000000001</v>
      </c>
      <c r="N106" s="146">
        <f t="shared" si="25"/>
        <v>0.58479532163742687</v>
      </c>
      <c r="O106" s="146">
        <f t="shared" si="33"/>
        <v>7.0175438596491224</v>
      </c>
      <c r="P106" s="144">
        <f t="shared" si="34"/>
        <v>104.60000000000001</v>
      </c>
      <c r="Q106" s="122" t="s">
        <v>229</v>
      </c>
      <c r="R106" s="117">
        <f t="shared" si="26"/>
        <v>5.9131116000000006</v>
      </c>
      <c r="S106" s="123">
        <f t="shared" si="27"/>
        <v>6.5727116000000008</v>
      </c>
      <c r="T106" s="124">
        <v>72</v>
      </c>
      <c r="U106" s="124">
        <v>3</v>
      </c>
      <c r="V106" s="118">
        <f t="shared" si="38"/>
        <v>24</v>
      </c>
      <c r="W106" s="125">
        <f t="shared" si="28"/>
        <v>473.23523520000003</v>
      </c>
      <c r="X106" s="125">
        <f t="shared" si="29"/>
        <v>488.23523520000003</v>
      </c>
      <c r="Y106" s="118">
        <f t="shared" si="30"/>
        <v>864</v>
      </c>
    </row>
    <row r="107" spans="1:25" x14ac:dyDescent="0.25">
      <c r="A107" s="121" t="s">
        <v>187</v>
      </c>
      <c r="B107" s="112" t="s">
        <v>483</v>
      </c>
      <c r="C107" s="122">
        <v>11</v>
      </c>
      <c r="D107" s="122">
        <v>42</v>
      </c>
      <c r="E107" s="122">
        <v>290</v>
      </c>
      <c r="F107" s="126">
        <v>33</v>
      </c>
      <c r="G107" s="127">
        <f t="shared" si="37"/>
        <v>0.36308580000000001</v>
      </c>
      <c r="H107" s="129">
        <f t="shared" ref="H107:H127" si="39">IF(AND(E107=290,F107=25),G107+0.026+0.001,IF(AND(E107=290,F107=33),G107+0.037+0.0013,IF(AND(E107=440,F107=33),G107+0.06+0.0018,IF(AND(E107=280,F107=25),G107+0.026+0.001,IF(AND(E107=280,F107=33),G107+0.037+0.0013)))))</f>
        <v>0.40138580000000001</v>
      </c>
      <c r="I107" s="114" t="s">
        <v>241</v>
      </c>
      <c r="J107" s="114">
        <v>400</v>
      </c>
      <c r="K107" s="122">
        <v>15</v>
      </c>
      <c r="L107" s="160">
        <f t="shared" si="31"/>
        <v>6.3</v>
      </c>
      <c r="M107" s="161">
        <f t="shared" si="32"/>
        <v>94.5</v>
      </c>
      <c r="N107" s="146">
        <f t="shared" si="25"/>
        <v>0.63492063492063489</v>
      </c>
      <c r="O107" s="146">
        <f t="shared" si="33"/>
        <v>9.5238095238095237</v>
      </c>
      <c r="P107" s="144">
        <f t="shared" si="34"/>
        <v>96.5</v>
      </c>
      <c r="Q107" s="122" t="s">
        <v>380</v>
      </c>
      <c r="R107" s="117">
        <f t="shared" si="26"/>
        <v>5.4462869999999999</v>
      </c>
      <c r="S107" s="123">
        <f t="shared" si="27"/>
        <v>6.2207870000000005</v>
      </c>
      <c r="T107" s="124">
        <v>72</v>
      </c>
      <c r="U107" s="124">
        <v>3</v>
      </c>
      <c r="V107" s="118">
        <f t="shared" si="38"/>
        <v>24</v>
      </c>
      <c r="W107" s="125">
        <f t="shared" si="28"/>
        <v>447.89666400000004</v>
      </c>
      <c r="X107" s="125">
        <f t="shared" si="29"/>
        <v>462.89666400000004</v>
      </c>
      <c r="Y107" s="118">
        <f t="shared" si="30"/>
        <v>1080</v>
      </c>
    </row>
    <row r="108" spans="1:25" x14ac:dyDescent="0.25">
      <c r="A108" s="121" t="s">
        <v>73</v>
      </c>
      <c r="B108" s="112" t="s">
        <v>483</v>
      </c>
      <c r="C108" s="122">
        <v>11</v>
      </c>
      <c r="D108" s="122">
        <v>75</v>
      </c>
      <c r="E108" s="122">
        <v>290</v>
      </c>
      <c r="F108" s="126">
        <v>33</v>
      </c>
      <c r="G108" s="127">
        <f t="shared" si="37"/>
        <v>0.64836749999999999</v>
      </c>
      <c r="H108" s="129">
        <f t="shared" si="39"/>
        <v>0.68666749999999999</v>
      </c>
      <c r="I108" s="114" t="s">
        <v>245</v>
      </c>
      <c r="J108" s="114">
        <v>400</v>
      </c>
      <c r="K108" s="122">
        <v>12</v>
      </c>
      <c r="L108" s="160">
        <f t="shared" si="31"/>
        <v>11.25</v>
      </c>
      <c r="M108" s="161">
        <f t="shared" si="32"/>
        <v>135</v>
      </c>
      <c r="N108" s="146">
        <f t="shared" si="25"/>
        <v>0.44444444444444442</v>
      </c>
      <c r="O108" s="146">
        <f t="shared" si="33"/>
        <v>5.333333333333333</v>
      </c>
      <c r="P108" s="144">
        <f t="shared" si="34"/>
        <v>137</v>
      </c>
      <c r="Q108" s="122" t="s">
        <v>229</v>
      </c>
      <c r="R108" s="117">
        <f t="shared" si="26"/>
        <v>7.7804099999999998</v>
      </c>
      <c r="S108" s="123">
        <f t="shared" si="27"/>
        <v>8.4400099999999991</v>
      </c>
      <c r="T108" s="124">
        <v>72</v>
      </c>
      <c r="U108" s="124">
        <v>3</v>
      </c>
      <c r="V108" s="118">
        <f t="shared" si="38"/>
        <v>24</v>
      </c>
      <c r="W108" s="125">
        <f t="shared" si="28"/>
        <v>607.68071999999995</v>
      </c>
      <c r="X108" s="125">
        <f t="shared" si="29"/>
        <v>622.68071999999995</v>
      </c>
      <c r="Y108" s="118">
        <f t="shared" si="30"/>
        <v>864</v>
      </c>
    </row>
    <row r="109" spans="1:25" x14ac:dyDescent="0.25">
      <c r="A109" s="121" t="s">
        <v>75</v>
      </c>
      <c r="B109" s="112" t="s">
        <v>483</v>
      </c>
      <c r="C109" s="122">
        <v>11</v>
      </c>
      <c r="D109" s="122">
        <v>76</v>
      </c>
      <c r="E109" s="122">
        <v>290</v>
      </c>
      <c r="F109" s="126">
        <v>33</v>
      </c>
      <c r="G109" s="127">
        <f t="shared" si="37"/>
        <v>0.65701240000000005</v>
      </c>
      <c r="H109" s="129">
        <f t="shared" si="39"/>
        <v>0.69531240000000005</v>
      </c>
      <c r="I109" s="114" t="s">
        <v>245</v>
      </c>
      <c r="J109" s="114">
        <v>400</v>
      </c>
      <c r="K109" s="122">
        <v>12</v>
      </c>
      <c r="L109" s="160">
        <f t="shared" si="31"/>
        <v>11.4</v>
      </c>
      <c r="M109" s="161">
        <f t="shared" si="32"/>
        <v>136.80000000000001</v>
      </c>
      <c r="N109" s="146">
        <f t="shared" si="25"/>
        <v>0.43859649122807015</v>
      </c>
      <c r="O109" s="146">
        <f t="shared" si="33"/>
        <v>5.2631578947368416</v>
      </c>
      <c r="P109" s="144">
        <f t="shared" si="34"/>
        <v>138.80000000000001</v>
      </c>
      <c r="Q109" s="122" t="s">
        <v>380</v>
      </c>
      <c r="R109" s="117">
        <f t="shared" si="26"/>
        <v>7.8841488000000002</v>
      </c>
      <c r="S109" s="123">
        <f t="shared" si="27"/>
        <v>8.5437487999999995</v>
      </c>
      <c r="T109" s="124">
        <v>72</v>
      </c>
      <c r="U109" s="124">
        <v>3</v>
      </c>
      <c r="V109" s="118">
        <f t="shared" si="38"/>
        <v>24</v>
      </c>
      <c r="W109" s="125">
        <f t="shared" si="28"/>
        <v>615.14991359999999</v>
      </c>
      <c r="X109" s="125">
        <f t="shared" si="29"/>
        <v>630.14991359999999</v>
      </c>
      <c r="Y109" s="118">
        <f t="shared" si="30"/>
        <v>864</v>
      </c>
    </row>
    <row r="110" spans="1:25" x14ac:dyDescent="0.25">
      <c r="A110" s="121" t="s">
        <v>77</v>
      </c>
      <c r="B110" s="112" t="s">
        <v>483</v>
      </c>
      <c r="C110" s="122">
        <v>11</v>
      </c>
      <c r="D110" s="122">
        <v>95</v>
      </c>
      <c r="E110" s="122">
        <v>290</v>
      </c>
      <c r="F110" s="126">
        <v>33</v>
      </c>
      <c r="G110" s="127">
        <f t="shared" si="37"/>
        <v>0.82126549999999998</v>
      </c>
      <c r="H110" s="129">
        <f t="shared" si="39"/>
        <v>0.85956549999999998</v>
      </c>
      <c r="I110" s="114" t="s">
        <v>247</v>
      </c>
      <c r="J110" s="114">
        <v>400</v>
      </c>
      <c r="K110" s="122">
        <v>12</v>
      </c>
      <c r="L110" s="160">
        <f t="shared" si="31"/>
        <v>14.25</v>
      </c>
      <c r="M110" s="161">
        <f t="shared" si="32"/>
        <v>171</v>
      </c>
      <c r="N110" s="146">
        <f t="shared" si="25"/>
        <v>0.35087719298245612</v>
      </c>
      <c r="O110" s="146">
        <f t="shared" si="33"/>
        <v>4.2105263157894735</v>
      </c>
      <c r="P110" s="144">
        <f t="shared" si="34"/>
        <v>173</v>
      </c>
      <c r="Q110" s="122" t="s">
        <v>380</v>
      </c>
      <c r="R110" s="117">
        <f t="shared" si="26"/>
        <v>9.8551859999999998</v>
      </c>
      <c r="S110" s="123">
        <f t="shared" si="27"/>
        <v>10.514785999999999</v>
      </c>
      <c r="T110" s="124">
        <v>72</v>
      </c>
      <c r="U110" s="124">
        <v>3</v>
      </c>
      <c r="V110" s="118">
        <f t="shared" si="38"/>
        <v>24</v>
      </c>
      <c r="W110" s="125">
        <f t="shared" si="28"/>
        <v>757.06459199999995</v>
      </c>
      <c r="X110" s="125">
        <f t="shared" si="29"/>
        <v>772.06459199999995</v>
      </c>
      <c r="Y110" s="118">
        <f t="shared" si="30"/>
        <v>864</v>
      </c>
    </row>
    <row r="111" spans="1:25" x14ac:dyDescent="0.25">
      <c r="A111" s="121" t="s">
        <v>82</v>
      </c>
      <c r="B111" s="112" t="s">
        <v>483</v>
      </c>
      <c r="C111" s="122">
        <v>11</v>
      </c>
      <c r="D111" s="122">
        <v>9</v>
      </c>
      <c r="E111" s="122">
        <v>290</v>
      </c>
      <c r="F111" s="126">
        <v>25</v>
      </c>
      <c r="G111" s="127">
        <f t="shared" si="37"/>
        <v>7.7804100000000001E-2</v>
      </c>
      <c r="H111" s="129">
        <f t="shared" si="39"/>
        <v>0.1048041</v>
      </c>
      <c r="I111" s="114" t="s">
        <v>249</v>
      </c>
      <c r="J111" s="114">
        <v>280</v>
      </c>
      <c r="K111" s="122">
        <v>35</v>
      </c>
      <c r="L111" s="160">
        <f t="shared" si="31"/>
        <v>1.9285714285714286</v>
      </c>
      <c r="M111" s="161">
        <f t="shared" si="32"/>
        <v>67.5</v>
      </c>
      <c r="N111" s="146">
        <f t="shared" si="25"/>
        <v>0.88888888888888884</v>
      </c>
      <c r="O111" s="146">
        <f t="shared" si="33"/>
        <v>31.111111111111111</v>
      </c>
      <c r="P111" s="144">
        <f t="shared" si="34"/>
        <v>69.5</v>
      </c>
      <c r="Q111" s="122" t="s">
        <v>229</v>
      </c>
      <c r="R111" s="117">
        <f t="shared" si="26"/>
        <v>2.7231434999999999</v>
      </c>
      <c r="S111" s="123">
        <f t="shared" si="27"/>
        <v>3.8681435</v>
      </c>
      <c r="T111" s="124">
        <v>96</v>
      </c>
      <c r="U111" s="124">
        <v>4</v>
      </c>
      <c r="V111" s="118">
        <f t="shared" si="38"/>
        <v>24</v>
      </c>
      <c r="W111" s="125">
        <f t="shared" si="28"/>
        <v>371.34177599999998</v>
      </c>
      <c r="X111" s="125">
        <f t="shared" si="29"/>
        <v>386.34177599999998</v>
      </c>
      <c r="Y111" s="118">
        <f t="shared" si="30"/>
        <v>3360</v>
      </c>
    </row>
    <row r="112" spans="1:25" x14ac:dyDescent="0.25">
      <c r="A112" s="121" t="s">
        <v>190</v>
      </c>
      <c r="B112" s="112" t="s">
        <v>483</v>
      </c>
      <c r="C112" s="122">
        <v>11</v>
      </c>
      <c r="D112" s="122">
        <v>32</v>
      </c>
      <c r="E112" s="122">
        <v>290</v>
      </c>
      <c r="F112" s="126">
        <v>33</v>
      </c>
      <c r="G112" s="127">
        <f t="shared" si="37"/>
        <v>0.27663680000000002</v>
      </c>
      <c r="H112" s="129">
        <f t="shared" si="39"/>
        <v>0.31493680000000002</v>
      </c>
      <c r="I112" s="114" t="s">
        <v>241</v>
      </c>
      <c r="J112" s="114">
        <v>400</v>
      </c>
      <c r="K112" s="122">
        <v>15</v>
      </c>
      <c r="L112" s="160">
        <f t="shared" si="31"/>
        <v>4.8</v>
      </c>
      <c r="M112" s="161">
        <f t="shared" si="32"/>
        <v>72</v>
      </c>
      <c r="N112" s="146">
        <f t="shared" si="25"/>
        <v>0.83333333333333337</v>
      </c>
      <c r="O112" s="146">
        <f t="shared" si="33"/>
        <v>12.5</v>
      </c>
      <c r="P112" s="144">
        <f t="shared" si="34"/>
        <v>74</v>
      </c>
      <c r="Q112" s="122" t="s">
        <v>229</v>
      </c>
      <c r="R112" s="117">
        <f t="shared" si="26"/>
        <v>4.1495519999999999</v>
      </c>
      <c r="S112" s="123">
        <f t="shared" si="27"/>
        <v>4.9240520000000005</v>
      </c>
      <c r="T112" s="124">
        <v>72</v>
      </c>
      <c r="U112" s="124">
        <v>3</v>
      </c>
      <c r="V112" s="118">
        <v>24</v>
      </c>
      <c r="W112" s="125">
        <f t="shared" si="28"/>
        <v>354.53174400000006</v>
      </c>
      <c r="X112" s="125">
        <f t="shared" si="29"/>
        <v>369.53174400000006</v>
      </c>
      <c r="Y112" s="118">
        <f t="shared" si="30"/>
        <v>1080</v>
      </c>
    </row>
    <row r="113" spans="1:25" x14ac:dyDescent="0.25">
      <c r="A113" s="121" t="s">
        <v>115</v>
      </c>
      <c r="B113" s="112" t="s">
        <v>483</v>
      </c>
      <c r="C113" s="122">
        <v>14</v>
      </c>
      <c r="D113" s="122">
        <v>27</v>
      </c>
      <c r="E113" s="122">
        <v>290</v>
      </c>
      <c r="F113" s="126">
        <v>25</v>
      </c>
      <c r="G113" s="127">
        <f t="shared" si="37"/>
        <v>0.27585090000000001</v>
      </c>
      <c r="H113" s="129">
        <f t="shared" si="39"/>
        <v>0.30285090000000003</v>
      </c>
      <c r="I113" s="114" t="s">
        <v>226</v>
      </c>
      <c r="J113" s="114">
        <v>400</v>
      </c>
      <c r="K113" s="122">
        <v>24</v>
      </c>
      <c r="L113" s="160">
        <f t="shared" si="31"/>
        <v>4.05</v>
      </c>
      <c r="M113" s="161">
        <f t="shared" si="32"/>
        <v>97.199999999999989</v>
      </c>
      <c r="N113" s="146">
        <f t="shared" si="25"/>
        <v>0.61728395061728403</v>
      </c>
      <c r="O113" s="146">
        <f t="shared" si="33"/>
        <v>14.814814814814815</v>
      </c>
      <c r="P113" s="144">
        <f t="shared" si="34"/>
        <v>99.199999999999989</v>
      </c>
      <c r="Q113" s="122" t="s">
        <v>229</v>
      </c>
      <c r="R113" s="117">
        <f t="shared" si="26"/>
        <v>6.6204216000000002</v>
      </c>
      <c r="S113" s="123">
        <f t="shared" si="27"/>
        <v>7.468421600000001</v>
      </c>
      <c r="T113" s="124">
        <v>72</v>
      </c>
      <c r="U113" s="124">
        <v>3</v>
      </c>
      <c r="V113" s="118">
        <f t="shared" ref="V113" si="40">T113/U113</f>
        <v>24</v>
      </c>
      <c r="W113" s="125">
        <f t="shared" si="28"/>
        <v>537.72635520000006</v>
      </c>
      <c r="X113" s="125">
        <f t="shared" si="29"/>
        <v>552.72635520000006</v>
      </c>
      <c r="Y113" s="118">
        <f t="shared" si="30"/>
        <v>1728</v>
      </c>
    </row>
    <row r="114" spans="1:25" x14ac:dyDescent="0.25">
      <c r="A114" s="121" t="s">
        <v>117</v>
      </c>
      <c r="B114" s="112" t="s">
        <v>483</v>
      </c>
      <c r="C114" s="122">
        <v>20</v>
      </c>
      <c r="D114" s="122">
        <v>50</v>
      </c>
      <c r="E114" s="122">
        <v>290</v>
      </c>
      <c r="F114" s="126">
        <v>33</v>
      </c>
      <c r="G114" s="127">
        <f t="shared" si="37"/>
        <v>0.78590000000000004</v>
      </c>
      <c r="H114" s="129">
        <f t="shared" si="39"/>
        <v>0.82420000000000004</v>
      </c>
      <c r="I114" s="114" t="s">
        <v>243</v>
      </c>
      <c r="J114" s="114">
        <v>400</v>
      </c>
      <c r="K114" s="122">
        <v>10</v>
      </c>
      <c r="L114" s="160">
        <f t="shared" si="31"/>
        <v>7.5</v>
      </c>
      <c r="M114" s="161">
        <f t="shared" si="32"/>
        <v>75</v>
      </c>
      <c r="N114" s="146">
        <f t="shared" si="25"/>
        <v>0.8</v>
      </c>
      <c r="O114" s="146">
        <f t="shared" si="33"/>
        <v>8</v>
      </c>
      <c r="P114" s="144">
        <f t="shared" si="34"/>
        <v>77</v>
      </c>
      <c r="Q114" s="122" t="s">
        <v>380</v>
      </c>
      <c r="R114" s="117">
        <f t="shared" si="26"/>
        <v>7.859</v>
      </c>
      <c r="S114" s="123">
        <f t="shared" si="27"/>
        <v>8.4420000000000002</v>
      </c>
      <c r="T114" s="124">
        <v>72</v>
      </c>
      <c r="U114" s="124">
        <v>3</v>
      </c>
      <c r="V114" s="118">
        <v>24</v>
      </c>
      <c r="W114" s="125">
        <f t="shared" si="28"/>
        <v>607.82400000000007</v>
      </c>
      <c r="X114" s="125">
        <f t="shared" si="29"/>
        <v>622.82400000000007</v>
      </c>
      <c r="Y114" s="118">
        <f t="shared" si="30"/>
        <v>720</v>
      </c>
    </row>
    <row r="115" spans="1:25" x14ac:dyDescent="0.25">
      <c r="A115" s="121" t="s">
        <v>192</v>
      </c>
      <c r="B115" s="112" t="s">
        <v>483</v>
      </c>
      <c r="C115" s="122">
        <v>14</v>
      </c>
      <c r="D115" s="122">
        <v>50</v>
      </c>
      <c r="E115" s="122">
        <v>290</v>
      </c>
      <c r="F115" s="126">
        <v>33</v>
      </c>
      <c r="G115" s="127">
        <f t="shared" si="37"/>
        <v>0.51083500000000004</v>
      </c>
      <c r="H115" s="129">
        <f t="shared" si="39"/>
        <v>0.54913500000000004</v>
      </c>
      <c r="I115" s="114" t="s">
        <v>243</v>
      </c>
      <c r="J115" s="114">
        <v>400</v>
      </c>
      <c r="K115" s="122">
        <v>15</v>
      </c>
      <c r="L115" s="160">
        <f t="shared" si="31"/>
        <v>7.5</v>
      </c>
      <c r="M115" s="161">
        <f t="shared" si="32"/>
        <v>112.5</v>
      </c>
      <c r="N115" s="146">
        <f t="shared" si="25"/>
        <v>0.53333333333333333</v>
      </c>
      <c r="O115" s="146">
        <f t="shared" si="33"/>
        <v>8</v>
      </c>
      <c r="P115" s="144">
        <f t="shared" si="34"/>
        <v>114.5</v>
      </c>
      <c r="Q115" s="122" t="s">
        <v>229</v>
      </c>
      <c r="R115" s="117">
        <f t="shared" si="26"/>
        <v>7.6625250000000005</v>
      </c>
      <c r="S115" s="123">
        <f t="shared" si="27"/>
        <v>8.4370250000000002</v>
      </c>
      <c r="T115" s="124">
        <v>72</v>
      </c>
      <c r="U115" s="124">
        <v>3</v>
      </c>
      <c r="V115" s="118">
        <f t="shared" ref="V115:V124" si="41">T115/U115</f>
        <v>24</v>
      </c>
      <c r="W115" s="125">
        <f t="shared" si="28"/>
        <v>607.46580000000006</v>
      </c>
      <c r="X115" s="125">
        <f t="shared" si="29"/>
        <v>622.46580000000006</v>
      </c>
      <c r="Y115" s="118">
        <f t="shared" si="30"/>
        <v>1080</v>
      </c>
    </row>
    <row r="116" spans="1:25" x14ac:dyDescent="0.25">
      <c r="A116" s="121" t="s">
        <v>26</v>
      </c>
      <c r="B116" s="112" t="s">
        <v>483</v>
      </c>
      <c r="C116" s="122">
        <v>14</v>
      </c>
      <c r="D116" s="122">
        <v>25</v>
      </c>
      <c r="E116" s="122">
        <v>290</v>
      </c>
      <c r="F116" s="126">
        <v>25</v>
      </c>
      <c r="G116" s="127">
        <f t="shared" si="37"/>
        <v>0.25541750000000002</v>
      </c>
      <c r="H116" s="129">
        <f t="shared" si="39"/>
        <v>0.28241750000000004</v>
      </c>
      <c r="I116" s="114" t="s">
        <v>226</v>
      </c>
      <c r="J116" s="114">
        <v>400</v>
      </c>
      <c r="K116" s="122">
        <v>24</v>
      </c>
      <c r="L116" s="160">
        <f t="shared" si="31"/>
        <v>3.75</v>
      </c>
      <c r="M116" s="161">
        <f t="shared" si="32"/>
        <v>90</v>
      </c>
      <c r="N116" s="146">
        <f t="shared" si="25"/>
        <v>0.66666666666666663</v>
      </c>
      <c r="O116" s="146">
        <f t="shared" si="33"/>
        <v>16</v>
      </c>
      <c r="P116" s="144">
        <f t="shared" si="34"/>
        <v>92</v>
      </c>
      <c r="Q116" s="122" t="s">
        <v>229</v>
      </c>
      <c r="R116" s="117">
        <f t="shared" si="26"/>
        <v>6.13002</v>
      </c>
      <c r="S116" s="123">
        <f t="shared" si="27"/>
        <v>6.9780200000000017</v>
      </c>
      <c r="T116" s="124">
        <v>72</v>
      </c>
      <c r="U116" s="124">
        <v>3</v>
      </c>
      <c r="V116" s="118">
        <f t="shared" si="41"/>
        <v>24</v>
      </c>
      <c r="W116" s="125">
        <f t="shared" si="28"/>
        <v>502.41744000000017</v>
      </c>
      <c r="X116" s="125">
        <f t="shared" si="29"/>
        <v>517.41744000000017</v>
      </c>
      <c r="Y116" s="118">
        <f t="shared" si="30"/>
        <v>1728</v>
      </c>
    </row>
    <row r="117" spans="1:25" x14ac:dyDescent="0.25">
      <c r="A117" s="121" t="s">
        <v>116</v>
      </c>
      <c r="B117" s="112" t="s">
        <v>483</v>
      </c>
      <c r="C117" s="122">
        <v>14</v>
      </c>
      <c r="D117" s="122">
        <v>47</v>
      </c>
      <c r="E117" s="122">
        <v>290</v>
      </c>
      <c r="F117" s="126">
        <v>33</v>
      </c>
      <c r="G117" s="127">
        <f t="shared" si="37"/>
        <v>0.48018489999999997</v>
      </c>
      <c r="H117" s="129">
        <f t="shared" si="39"/>
        <v>0.51848489999999992</v>
      </c>
      <c r="I117" s="114" t="s">
        <v>243</v>
      </c>
      <c r="J117" s="114">
        <v>400</v>
      </c>
      <c r="K117" s="122">
        <v>15</v>
      </c>
      <c r="L117" s="160">
        <f t="shared" si="31"/>
        <v>7.05</v>
      </c>
      <c r="M117" s="161">
        <f t="shared" si="32"/>
        <v>105.75</v>
      </c>
      <c r="N117" s="146">
        <f t="shared" si="25"/>
        <v>0.56737588652482274</v>
      </c>
      <c r="O117" s="146">
        <f t="shared" si="33"/>
        <v>8.5106382978723403</v>
      </c>
      <c r="P117" s="144">
        <f t="shared" si="34"/>
        <v>107.75</v>
      </c>
      <c r="Q117" s="122" t="s">
        <v>229</v>
      </c>
      <c r="R117" s="117">
        <f t="shared" si="26"/>
        <v>7.2027734999999993</v>
      </c>
      <c r="S117" s="123">
        <f t="shared" si="27"/>
        <v>7.977273499999999</v>
      </c>
      <c r="T117" s="124">
        <v>72</v>
      </c>
      <c r="U117" s="124">
        <v>3</v>
      </c>
      <c r="V117" s="118">
        <f t="shared" si="41"/>
        <v>24</v>
      </c>
      <c r="W117" s="125">
        <f t="shared" si="28"/>
        <v>574.3636919999999</v>
      </c>
      <c r="X117" s="125">
        <f t="shared" si="29"/>
        <v>589.3636919999999</v>
      </c>
      <c r="Y117" s="118">
        <f t="shared" si="30"/>
        <v>1080</v>
      </c>
    </row>
    <row r="118" spans="1:25" x14ac:dyDescent="0.25">
      <c r="A118" s="121" t="s">
        <v>30</v>
      </c>
      <c r="B118" s="112" t="s">
        <v>483</v>
      </c>
      <c r="C118" s="122">
        <v>14</v>
      </c>
      <c r="D118" s="122">
        <v>80</v>
      </c>
      <c r="E118" s="122">
        <v>290</v>
      </c>
      <c r="F118" s="126">
        <v>33</v>
      </c>
      <c r="G118" s="127">
        <f t="shared" si="37"/>
        <v>0.81733599999999995</v>
      </c>
      <c r="H118" s="129">
        <f t="shared" si="39"/>
        <v>0.85563599999999995</v>
      </c>
      <c r="I118" s="114" t="s">
        <v>245</v>
      </c>
      <c r="J118" s="114">
        <v>400</v>
      </c>
      <c r="K118" s="122">
        <v>12</v>
      </c>
      <c r="L118" s="160">
        <f t="shared" si="31"/>
        <v>12</v>
      </c>
      <c r="M118" s="161">
        <f t="shared" si="32"/>
        <v>144</v>
      </c>
      <c r="N118" s="146">
        <f t="shared" si="25"/>
        <v>0.41666666666666669</v>
      </c>
      <c r="O118" s="146">
        <f t="shared" si="33"/>
        <v>5</v>
      </c>
      <c r="P118" s="144">
        <f t="shared" si="34"/>
        <v>146</v>
      </c>
      <c r="Q118" s="122" t="s">
        <v>380</v>
      </c>
      <c r="R118" s="117">
        <f t="shared" si="26"/>
        <v>9.808031999999999</v>
      </c>
      <c r="S118" s="123">
        <f t="shared" si="27"/>
        <v>10.467631999999998</v>
      </c>
      <c r="T118" s="124">
        <v>72</v>
      </c>
      <c r="U118" s="124">
        <v>3</v>
      </c>
      <c r="V118" s="118">
        <f t="shared" si="41"/>
        <v>24</v>
      </c>
      <c r="W118" s="125">
        <f t="shared" si="28"/>
        <v>753.66950399999985</v>
      </c>
      <c r="X118" s="125">
        <f t="shared" si="29"/>
        <v>768.66950399999985</v>
      </c>
      <c r="Y118" s="118">
        <f t="shared" si="30"/>
        <v>864</v>
      </c>
    </row>
    <row r="119" spans="1:25" x14ac:dyDescent="0.25">
      <c r="A119" s="121" t="s">
        <v>31</v>
      </c>
      <c r="B119" s="112" t="s">
        <v>483</v>
      </c>
      <c r="C119" s="122">
        <v>14</v>
      </c>
      <c r="D119" s="122">
        <v>95</v>
      </c>
      <c r="E119" s="122">
        <v>290</v>
      </c>
      <c r="F119" s="126">
        <v>33</v>
      </c>
      <c r="G119" s="127">
        <f t="shared" si="37"/>
        <v>0.97058650000000002</v>
      </c>
      <c r="H119" s="129">
        <f t="shared" si="39"/>
        <v>1.0088865</v>
      </c>
      <c r="I119" s="114" t="s">
        <v>247</v>
      </c>
      <c r="J119" s="114">
        <v>400</v>
      </c>
      <c r="K119" s="122">
        <v>12</v>
      </c>
      <c r="L119" s="160">
        <f t="shared" si="31"/>
        <v>14.25</v>
      </c>
      <c r="M119" s="161">
        <f t="shared" si="32"/>
        <v>171</v>
      </c>
      <c r="N119" s="146">
        <f t="shared" si="25"/>
        <v>0.35087719298245612</v>
      </c>
      <c r="O119" s="146">
        <f t="shared" si="33"/>
        <v>4.2105263157894735</v>
      </c>
      <c r="P119" s="144">
        <f t="shared" si="34"/>
        <v>173</v>
      </c>
      <c r="Q119" s="122" t="s">
        <v>229</v>
      </c>
      <c r="R119" s="117">
        <f t="shared" si="26"/>
        <v>11.647038</v>
      </c>
      <c r="S119" s="123">
        <f t="shared" si="27"/>
        <v>12.306638</v>
      </c>
      <c r="T119" s="124">
        <v>72</v>
      </c>
      <c r="U119" s="124">
        <v>3</v>
      </c>
      <c r="V119" s="118">
        <f t="shared" si="41"/>
        <v>24</v>
      </c>
      <c r="W119" s="125">
        <f t="shared" si="28"/>
        <v>886.07793599999991</v>
      </c>
      <c r="X119" s="125">
        <f t="shared" si="29"/>
        <v>901.07793599999991</v>
      </c>
      <c r="Y119" s="118">
        <f t="shared" si="30"/>
        <v>864</v>
      </c>
    </row>
    <row r="120" spans="1:25" ht="24" x14ac:dyDescent="0.25">
      <c r="A120" s="121" t="s">
        <v>344</v>
      </c>
      <c r="B120" s="112" t="s">
        <v>482</v>
      </c>
      <c r="C120" s="122">
        <v>11</v>
      </c>
      <c r="D120" s="122">
        <v>100</v>
      </c>
      <c r="E120" s="122">
        <v>290</v>
      </c>
      <c r="F120" s="126">
        <v>33</v>
      </c>
      <c r="G120" s="127">
        <f t="shared" si="37"/>
        <v>0.86448999999999998</v>
      </c>
      <c r="H120" s="129">
        <f t="shared" si="39"/>
        <v>0.90278999999999998</v>
      </c>
      <c r="I120" s="114" t="s">
        <v>247</v>
      </c>
      <c r="J120" s="114">
        <v>400</v>
      </c>
      <c r="K120" s="122">
        <v>12</v>
      </c>
      <c r="L120" s="160">
        <f t="shared" si="31"/>
        <v>15</v>
      </c>
      <c r="M120" s="161">
        <f t="shared" si="32"/>
        <v>180</v>
      </c>
      <c r="N120" s="146">
        <f t="shared" si="25"/>
        <v>0.33333333333333331</v>
      </c>
      <c r="O120" s="146">
        <f t="shared" si="33"/>
        <v>4</v>
      </c>
      <c r="P120" s="144">
        <f t="shared" si="34"/>
        <v>182</v>
      </c>
      <c r="Q120" s="122" t="s">
        <v>122</v>
      </c>
      <c r="R120" s="117">
        <f t="shared" si="26"/>
        <v>10.37388</v>
      </c>
      <c r="S120" s="123">
        <f t="shared" si="27"/>
        <v>11.033479999999999</v>
      </c>
      <c r="T120" s="124">
        <v>72</v>
      </c>
      <c r="U120" s="124">
        <v>3</v>
      </c>
      <c r="V120" s="118">
        <f t="shared" si="41"/>
        <v>24</v>
      </c>
      <c r="W120" s="125">
        <f t="shared" si="28"/>
        <v>794.41055999999992</v>
      </c>
      <c r="X120" s="125">
        <f t="shared" si="29"/>
        <v>809.41055999999992</v>
      </c>
      <c r="Y120" s="118">
        <f t="shared" si="30"/>
        <v>864</v>
      </c>
    </row>
    <row r="121" spans="1:25" ht="24" x14ac:dyDescent="0.25">
      <c r="A121" s="121" t="s">
        <v>343</v>
      </c>
      <c r="B121" s="112" t="s">
        <v>482</v>
      </c>
      <c r="C121" s="122">
        <v>11</v>
      </c>
      <c r="D121" s="122">
        <v>80</v>
      </c>
      <c r="E121" s="122">
        <v>290</v>
      </c>
      <c r="F121" s="126">
        <v>33</v>
      </c>
      <c r="G121" s="127">
        <f t="shared" si="37"/>
        <v>0.69159199999999998</v>
      </c>
      <c r="H121" s="129">
        <f t="shared" si="39"/>
        <v>0.72989199999999999</v>
      </c>
      <c r="I121" s="114" t="s">
        <v>245</v>
      </c>
      <c r="J121" s="114">
        <v>400</v>
      </c>
      <c r="K121" s="122">
        <v>12</v>
      </c>
      <c r="L121" s="160">
        <f t="shared" si="31"/>
        <v>12</v>
      </c>
      <c r="M121" s="161">
        <f t="shared" si="32"/>
        <v>144</v>
      </c>
      <c r="N121" s="146">
        <f t="shared" si="25"/>
        <v>0.41666666666666669</v>
      </c>
      <c r="O121" s="146">
        <f t="shared" si="33"/>
        <v>5</v>
      </c>
      <c r="P121" s="144">
        <f t="shared" si="34"/>
        <v>146</v>
      </c>
      <c r="Q121" s="122" t="s">
        <v>122</v>
      </c>
      <c r="R121" s="117">
        <f t="shared" si="26"/>
        <v>8.2991039999999998</v>
      </c>
      <c r="S121" s="123">
        <f t="shared" si="27"/>
        <v>8.9587039999999991</v>
      </c>
      <c r="T121" s="124">
        <v>72</v>
      </c>
      <c r="U121" s="124">
        <v>3</v>
      </c>
      <c r="V121" s="118">
        <f t="shared" si="41"/>
        <v>24</v>
      </c>
      <c r="W121" s="125">
        <f t="shared" si="28"/>
        <v>645.02668799999992</v>
      </c>
      <c r="X121" s="125">
        <f t="shared" si="29"/>
        <v>660.02668799999992</v>
      </c>
      <c r="Y121" s="118">
        <f t="shared" si="30"/>
        <v>864</v>
      </c>
    </row>
    <row r="122" spans="1:25" ht="24" x14ac:dyDescent="0.25">
      <c r="A122" s="121" t="s">
        <v>207</v>
      </c>
      <c r="B122" s="112" t="s">
        <v>482</v>
      </c>
      <c r="C122" s="122">
        <v>14</v>
      </c>
      <c r="D122" s="122">
        <v>50</v>
      </c>
      <c r="E122" s="122">
        <v>290</v>
      </c>
      <c r="F122" s="126">
        <v>33</v>
      </c>
      <c r="G122" s="127">
        <f t="shared" si="37"/>
        <v>0.51083500000000004</v>
      </c>
      <c r="H122" s="129">
        <f t="shared" si="39"/>
        <v>0.54913500000000004</v>
      </c>
      <c r="I122" s="114" t="s">
        <v>243</v>
      </c>
      <c r="J122" s="114">
        <v>400</v>
      </c>
      <c r="K122" s="122">
        <v>15</v>
      </c>
      <c r="L122" s="160">
        <f t="shared" si="31"/>
        <v>7.5</v>
      </c>
      <c r="M122" s="161">
        <f t="shared" si="32"/>
        <v>112.5</v>
      </c>
      <c r="N122" s="146">
        <f t="shared" si="25"/>
        <v>0.53333333333333333</v>
      </c>
      <c r="O122" s="146">
        <f t="shared" si="33"/>
        <v>8</v>
      </c>
      <c r="P122" s="144">
        <f t="shared" si="34"/>
        <v>114.5</v>
      </c>
      <c r="Q122" s="122" t="s">
        <v>122</v>
      </c>
      <c r="R122" s="117">
        <f t="shared" si="26"/>
        <v>7.6625250000000005</v>
      </c>
      <c r="S122" s="123">
        <f t="shared" si="27"/>
        <v>8.4370250000000002</v>
      </c>
      <c r="T122" s="124">
        <v>72</v>
      </c>
      <c r="U122" s="124">
        <v>3</v>
      </c>
      <c r="V122" s="118">
        <f t="shared" si="41"/>
        <v>24</v>
      </c>
      <c r="W122" s="125">
        <f t="shared" si="28"/>
        <v>607.46580000000006</v>
      </c>
      <c r="X122" s="125">
        <f t="shared" si="29"/>
        <v>622.46580000000006</v>
      </c>
      <c r="Y122" s="118">
        <f t="shared" si="30"/>
        <v>1080</v>
      </c>
    </row>
    <row r="123" spans="1:25" x14ac:dyDescent="0.25">
      <c r="A123" s="121" t="s">
        <v>383</v>
      </c>
      <c r="B123" s="112" t="s">
        <v>482</v>
      </c>
      <c r="C123" s="122">
        <v>20</v>
      </c>
      <c r="D123" s="122">
        <v>35</v>
      </c>
      <c r="E123" s="122">
        <v>290</v>
      </c>
      <c r="F123" s="126">
        <v>33</v>
      </c>
      <c r="G123" s="127">
        <f t="shared" si="37"/>
        <v>0.55013000000000001</v>
      </c>
      <c r="H123" s="129">
        <f t="shared" si="39"/>
        <v>0.58843000000000001</v>
      </c>
      <c r="I123" s="114" t="s">
        <v>243</v>
      </c>
      <c r="J123" s="114">
        <v>400</v>
      </c>
      <c r="K123" s="122">
        <v>12</v>
      </c>
      <c r="L123" s="160">
        <f t="shared" si="31"/>
        <v>5.25</v>
      </c>
      <c r="M123" s="161">
        <f t="shared" si="32"/>
        <v>63</v>
      </c>
      <c r="N123" s="146">
        <f t="shared" si="25"/>
        <v>0.95238095238095244</v>
      </c>
      <c r="O123" s="146">
        <f t="shared" si="33"/>
        <v>11.428571428571429</v>
      </c>
      <c r="P123" s="144">
        <f t="shared" si="34"/>
        <v>65</v>
      </c>
      <c r="Q123" s="122" t="s">
        <v>295</v>
      </c>
      <c r="R123" s="117">
        <f t="shared" si="26"/>
        <v>6.6015600000000001</v>
      </c>
      <c r="S123" s="123">
        <f t="shared" si="27"/>
        <v>7.2611600000000003</v>
      </c>
      <c r="T123" s="124">
        <v>72</v>
      </c>
      <c r="U123" s="124">
        <v>3</v>
      </c>
      <c r="V123" s="118">
        <f t="shared" si="41"/>
        <v>24</v>
      </c>
      <c r="W123" s="125">
        <f t="shared" si="28"/>
        <v>522.80352000000005</v>
      </c>
      <c r="X123" s="125">
        <f t="shared" si="29"/>
        <v>537.80352000000005</v>
      </c>
      <c r="Y123" s="118">
        <f t="shared" si="30"/>
        <v>864</v>
      </c>
    </row>
    <row r="124" spans="1:25" ht="24" x14ac:dyDescent="0.25">
      <c r="A124" s="121" t="s">
        <v>209</v>
      </c>
      <c r="B124" s="112" t="s">
        <v>482</v>
      </c>
      <c r="C124" s="122">
        <v>20</v>
      </c>
      <c r="D124" s="122">
        <v>50</v>
      </c>
      <c r="E124" s="122">
        <v>290</v>
      </c>
      <c r="F124" s="126">
        <v>33</v>
      </c>
      <c r="G124" s="127">
        <f t="shared" si="37"/>
        <v>0.78590000000000004</v>
      </c>
      <c r="H124" s="129">
        <f t="shared" si="39"/>
        <v>0.82420000000000004</v>
      </c>
      <c r="I124" s="114" t="s">
        <v>243</v>
      </c>
      <c r="J124" s="114">
        <v>400</v>
      </c>
      <c r="K124" s="122">
        <v>12</v>
      </c>
      <c r="L124" s="160">
        <f t="shared" si="31"/>
        <v>7.5</v>
      </c>
      <c r="M124" s="161">
        <f t="shared" si="32"/>
        <v>90</v>
      </c>
      <c r="N124" s="146">
        <f t="shared" si="25"/>
        <v>0.66666666666666663</v>
      </c>
      <c r="O124" s="146">
        <f t="shared" si="33"/>
        <v>8</v>
      </c>
      <c r="P124" s="144">
        <f t="shared" si="34"/>
        <v>92</v>
      </c>
      <c r="Q124" s="122" t="s">
        <v>122</v>
      </c>
      <c r="R124" s="117">
        <f t="shared" si="26"/>
        <v>9.4308000000000014</v>
      </c>
      <c r="S124" s="123">
        <f t="shared" si="27"/>
        <v>10.090399999999999</v>
      </c>
      <c r="T124" s="124">
        <v>72</v>
      </c>
      <c r="U124" s="124">
        <v>3</v>
      </c>
      <c r="V124" s="118">
        <f t="shared" si="41"/>
        <v>24</v>
      </c>
      <c r="W124" s="125">
        <f t="shared" si="28"/>
        <v>726.50879999999995</v>
      </c>
      <c r="X124" s="125">
        <f t="shared" si="29"/>
        <v>741.50879999999995</v>
      </c>
      <c r="Y124" s="118">
        <f t="shared" si="30"/>
        <v>864</v>
      </c>
    </row>
    <row r="125" spans="1:25" x14ac:dyDescent="0.25">
      <c r="A125" s="121" t="s">
        <v>391</v>
      </c>
      <c r="B125" s="112" t="s">
        <v>482</v>
      </c>
      <c r="C125" s="122">
        <v>20</v>
      </c>
      <c r="D125" s="122">
        <v>33</v>
      </c>
      <c r="E125" s="122">
        <v>290</v>
      </c>
      <c r="F125" s="126">
        <v>33</v>
      </c>
      <c r="G125" s="127">
        <f t="shared" si="37"/>
        <v>0.51869399999999999</v>
      </c>
      <c r="H125" s="129">
        <f t="shared" si="39"/>
        <v>0.55699399999999999</v>
      </c>
      <c r="I125" s="114" t="s">
        <v>243</v>
      </c>
      <c r="J125" s="114">
        <v>400</v>
      </c>
      <c r="K125" s="122">
        <v>12</v>
      </c>
      <c r="L125" s="160">
        <f t="shared" si="31"/>
        <v>4.95</v>
      </c>
      <c r="M125" s="161">
        <f t="shared" si="32"/>
        <v>59.400000000000006</v>
      </c>
      <c r="N125" s="146">
        <f t="shared" si="25"/>
        <v>1.0101010101010099</v>
      </c>
      <c r="O125" s="146">
        <f t="shared" si="33"/>
        <v>12.121212121212121</v>
      </c>
      <c r="P125" s="144">
        <f t="shared" si="34"/>
        <v>61.400000000000006</v>
      </c>
      <c r="Q125" s="122" t="s">
        <v>295</v>
      </c>
      <c r="R125" s="117">
        <f t="shared" si="26"/>
        <v>6.2243279999999999</v>
      </c>
      <c r="S125" s="123">
        <f t="shared" si="27"/>
        <v>6.883928</v>
      </c>
      <c r="T125" s="124">
        <v>72</v>
      </c>
      <c r="U125" s="124">
        <v>3</v>
      </c>
      <c r="V125" s="118">
        <v>24</v>
      </c>
      <c r="W125" s="125">
        <f t="shared" si="28"/>
        <v>495.64281599999998</v>
      </c>
      <c r="X125" s="125">
        <f t="shared" si="29"/>
        <v>510.64281599999998</v>
      </c>
      <c r="Y125" s="118">
        <f t="shared" si="30"/>
        <v>864</v>
      </c>
    </row>
    <row r="126" spans="1:25" x14ac:dyDescent="0.25">
      <c r="A126" s="121" t="s">
        <v>219</v>
      </c>
      <c r="B126" s="112" t="s">
        <v>482</v>
      </c>
      <c r="C126" s="122">
        <v>11</v>
      </c>
      <c r="D126" s="122">
        <v>90</v>
      </c>
      <c r="E126" s="122">
        <v>290</v>
      </c>
      <c r="F126" s="126">
        <v>33</v>
      </c>
      <c r="G126" s="127">
        <f>C126*D126*E126*2.71/1000000</f>
        <v>0.77804099999999998</v>
      </c>
      <c r="H126" s="129">
        <f t="shared" si="39"/>
        <v>0.81634099999999998</v>
      </c>
      <c r="I126" s="114" t="s">
        <v>247</v>
      </c>
      <c r="J126" s="114">
        <v>400</v>
      </c>
      <c r="K126" s="122">
        <v>12</v>
      </c>
      <c r="L126" s="160">
        <f t="shared" si="31"/>
        <v>13.5</v>
      </c>
      <c r="M126" s="161">
        <f t="shared" si="32"/>
        <v>162</v>
      </c>
      <c r="N126" s="146">
        <f t="shared" si="25"/>
        <v>0.37037037037037041</v>
      </c>
      <c r="O126" s="146">
        <f t="shared" si="33"/>
        <v>4.4444444444444446</v>
      </c>
      <c r="P126" s="144">
        <f t="shared" si="34"/>
        <v>164</v>
      </c>
      <c r="Q126" s="122" t="s">
        <v>380</v>
      </c>
      <c r="R126" s="117">
        <f t="shared" si="26"/>
        <v>9.3364919999999998</v>
      </c>
      <c r="S126" s="123">
        <f t="shared" si="27"/>
        <v>9.9960919999999991</v>
      </c>
      <c r="T126" s="124">
        <v>72</v>
      </c>
      <c r="U126" s="124">
        <v>3</v>
      </c>
      <c r="V126" s="118">
        <f t="shared" ref="V126:V129" si="42">T126/U126</f>
        <v>24</v>
      </c>
      <c r="W126" s="125">
        <f t="shared" si="28"/>
        <v>719.71862399999998</v>
      </c>
      <c r="X126" s="125">
        <f t="shared" si="29"/>
        <v>734.71862399999998</v>
      </c>
      <c r="Y126" s="118">
        <f t="shared" si="30"/>
        <v>864</v>
      </c>
    </row>
    <row r="127" spans="1:25" ht="24" x14ac:dyDescent="0.25">
      <c r="A127" s="121" t="s">
        <v>349</v>
      </c>
      <c r="B127" s="112" t="s">
        <v>482</v>
      </c>
      <c r="C127" s="122">
        <v>9</v>
      </c>
      <c r="D127" s="122">
        <v>50</v>
      </c>
      <c r="E127" s="122">
        <v>290</v>
      </c>
      <c r="F127" s="126">
        <v>33</v>
      </c>
      <c r="G127" s="127">
        <f t="shared" ref="G127:G190" si="43">IF(C127=14,13*D127*E127*2.71/1000000,C127*D127*E127*2.71/1000000)</f>
        <v>0.353655</v>
      </c>
      <c r="H127" s="129">
        <f t="shared" si="39"/>
        <v>0.391955</v>
      </c>
      <c r="I127" s="114" t="s">
        <v>243</v>
      </c>
      <c r="J127" s="114">
        <v>400</v>
      </c>
      <c r="K127" s="122">
        <v>15</v>
      </c>
      <c r="L127" s="160">
        <f t="shared" si="31"/>
        <v>7.5</v>
      </c>
      <c r="M127" s="161">
        <f t="shared" si="32"/>
        <v>112.5</v>
      </c>
      <c r="N127" s="146">
        <f t="shared" si="25"/>
        <v>0.53333333333333333</v>
      </c>
      <c r="O127" s="146">
        <f t="shared" si="33"/>
        <v>8</v>
      </c>
      <c r="P127" s="144">
        <f t="shared" si="34"/>
        <v>114.5</v>
      </c>
      <c r="Q127" s="122" t="s">
        <v>373</v>
      </c>
      <c r="R127" s="117">
        <f t="shared" si="26"/>
        <v>5.3048250000000001</v>
      </c>
      <c r="S127" s="123">
        <f t="shared" si="27"/>
        <v>6.0793249999999999</v>
      </c>
      <c r="T127" s="124">
        <v>120</v>
      </c>
      <c r="U127" s="124">
        <v>5</v>
      </c>
      <c r="V127" s="118">
        <f t="shared" si="42"/>
        <v>24</v>
      </c>
      <c r="W127" s="125">
        <f t="shared" si="28"/>
        <v>729.51900000000001</v>
      </c>
      <c r="X127" s="125">
        <f t="shared" si="29"/>
        <v>744.51900000000001</v>
      </c>
      <c r="Y127" s="118">
        <f t="shared" si="30"/>
        <v>1800</v>
      </c>
    </row>
    <row r="128" spans="1:25" ht="24" x14ac:dyDescent="0.25">
      <c r="A128" s="121" t="s">
        <v>7</v>
      </c>
      <c r="B128" s="112" t="s">
        <v>482</v>
      </c>
      <c r="C128" s="122">
        <v>9</v>
      </c>
      <c r="D128" s="122">
        <v>10</v>
      </c>
      <c r="E128" s="122">
        <v>290</v>
      </c>
      <c r="F128" s="126">
        <v>25</v>
      </c>
      <c r="G128" s="127">
        <f t="shared" si="43"/>
        <v>7.0731000000000002E-2</v>
      </c>
      <c r="H128" s="129">
        <f>IF(AND(E128=290,F128=25),G128+0.026+0.001,IF(AND(E128=290,F128=33),G128+0.037+0.0013,IF(AND(E128=440,F128=33),G128+0.06+0.0018,IF(AND(E128=280,F128=25),G128+0.026+0.001,IF(AND(E128=280,F128=33),G128+0.037+0.0013)))))</f>
        <v>9.7730999999999998E-2</v>
      </c>
      <c r="I128" s="114" t="s">
        <v>249</v>
      </c>
      <c r="J128" s="114">
        <v>350</v>
      </c>
      <c r="K128" s="122">
        <v>35</v>
      </c>
      <c r="L128" s="160">
        <f t="shared" si="31"/>
        <v>1.7142857142857142</v>
      </c>
      <c r="M128" s="161">
        <f t="shared" si="32"/>
        <v>60</v>
      </c>
      <c r="N128" s="146">
        <f t="shared" si="25"/>
        <v>1</v>
      </c>
      <c r="O128" s="146">
        <f t="shared" si="33"/>
        <v>35</v>
      </c>
      <c r="P128" s="144">
        <f t="shared" si="34"/>
        <v>62</v>
      </c>
      <c r="Q128" s="122" t="s">
        <v>134</v>
      </c>
      <c r="R128" s="117">
        <f t="shared" si="26"/>
        <v>2.4755850000000001</v>
      </c>
      <c r="S128" s="123">
        <f t="shared" si="27"/>
        <v>3.6205850000000002</v>
      </c>
      <c r="T128" s="124">
        <v>96</v>
      </c>
      <c r="U128" s="124">
        <v>4</v>
      </c>
      <c r="V128" s="118">
        <f t="shared" si="42"/>
        <v>24</v>
      </c>
      <c r="W128" s="125">
        <f t="shared" si="28"/>
        <v>347.57616000000002</v>
      </c>
      <c r="X128" s="125">
        <f t="shared" si="29"/>
        <v>362.57616000000002</v>
      </c>
      <c r="Y128" s="118">
        <f t="shared" si="30"/>
        <v>3360</v>
      </c>
    </row>
    <row r="129" spans="1:25" ht="24" x14ac:dyDescent="0.25">
      <c r="A129" s="121" t="s">
        <v>25</v>
      </c>
      <c r="B129" s="112" t="s">
        <v>482</v>
      </c>
      <c r="C129" s="122">
        <v>14</v>
      </c>
      <c r="D129" s="122">
        <v>10</v>
      </c>
      <c r="E129" s="122">
        <v>290</v>
      </c>
      <c r="F129" s="126">
        <v>25</v>
      </c>
      <c r="G129" s="127">
        <f t="shared" si="43"/>
        <v>0.10216699999999999</v>
      </c>
      <c r="H129" s="129">
        <f t="shared" ref="H129:H147" si="44">IF(AND(E129=290,F129=25),G129+0.026+0.001,IF(AND(E129=290,F129=33),G129+0.037+0.0013,IF(AND(E129=440,F129=33),G129+0.06+0.0018,IF(AND(E129=280,F129=25),G129+0.026+0.001,IF(AND(E129=280,F129=33),G129+0.037+0.0013)))))</f>
        <v>0.129167</v>
      </c>
      <c r="I129" s="114" t="s">
        <v>249</v>
      </c>
      <c r="J129" s="114">
        <v>350</v>
      </c>
      <c r="K129" s="122">
        <v>35</v>
      </c>
      <c r="L129" s="160">
        <f t="shared" si="31"/>
        <v>1.7142857142857142</v>
      </c>
      <c r="M129" s="161">
        <f t="shared" si="32"/>
        <v>60</v>
      </c>
      <c r="N129" s="146">
        <f t="shared" si="25"/>
        <v>1</v>
      </c>
      <c r="O129" s="146">
        <f t="shared" si="33"/>
        <v>35</v>
      </c>
      <c r="P129" s="144">
        <f t="shared" si="34"/>
        <v>62</v>
      </c>
      <c r="Q129" s="122" t="s">
        <v>137</v>
      </c>
      <c r="R129" s="117">
        <f t="shared" si="26"/>
        <v>3.5758449999999997</v>
      </c>
      <c r="S129" s="123">
        <f t="shared" si="27"/>
        <v>4.7208450000000006</v>
      </c>
      <c r="T129" s="124">
        <v>96</v>
      </c>
      <c r="U129" s="124">
        <v>4</v>
      </c>
      <c r="V129" s="118">
        <f t="shared" si="42"/>
        <v>24</v>
      </c>
      <c r="W129" s="125">
        <f t="shared" si="28"/>
        <v>453.20112000000006</v>
      </c>
      <c r="X129" s="125">
        <f t="shared" si="29"/>
        <v>468.20112000000006</v>
      </c>
      <c r="Y129" s="118">
        <f t="shared" si="30"/>
        <v>3360</v>
      </c>
    </row>
    <row r="130" spans="1:25" ht="24" x14ac:dyDescent="0.25">
      <c r="A130" s="121" t="s">
        <v>381</v>
      </c>
      <c r="B130" s="112" t="s">
        <v>482</v>
      </c>
      <c r="C130" s="122">
        <v>14</v>
      </c>
      <c r="D130" s="122">
        <v>7</v>
      </c>
      <c r="E130" s="122">
        <v>290</v>
      </c>
      <c r="F130" s="126">
        <v>33</v>
      </c>
      <c r="G130" s="127">
        <f t="shared" si="43"/>
        <v>7.1516899999999994E-2</v>
      </c>
      <c r="H130" s="129">
        <f t="shared" si="44"/>
        <v>0.1098169</v>
      </c>
      <c r="I130" s="114" t="s">
        <v>239</v>
      </c>
      <c r="J130" s="114">
        <v>280</v>
      </c>
      <c r="K130" s="122">
        <v>20</v>
      </c>
      <c r="L130" s="160">
        <f t="shared" si="31"/>
        <v>1.5</v>
      </c>
      <c r="M130" s="161">
        <f t="shared" si="32"/>
        <v>30</v>
      </c>
      <c r="N130" s="146">
        <f t="shared" ref="N130:N193" si="45">K130*60/M130/K130</f>
        <v>2</v>
      </c>
      <c r="O130" s="146">
        <f t="shared" si="33"/>
        <v>40</v>
      </c>
      <c r="P130" s="144">
        <f t="shared" si="34"/>
        <v>32</v>
      </c>
      <c r="Q130" s="122" t="s">
        <v>382</v>
      </c>
      <c r="R130" s="117">
        <f t="shared" ref="R130:R193" si="46">G130*K130</f>
        <v>1.4303379999999999</v>
      </c>
      <c r="S130" s="123">
        <f t="shared" ref="S130:S193" si="47">(H130*K130)+0.2</f>
        <v>2.3963380000000001</v>
      </c>
      <c r="T130" s="124">
        <v>96</v>
      </c>
      <c r="U130" s="124">
        <v>4</v>
      </c>
      <c r="V130" s="118">
        <v>24</v>
      </c>
      <c r="W130" s="125">
        <f t="shared" ref="W130:W131" si="48">X130-15</f>
        <v>230.04844800000001</v>
      </c>
      <c r="X130" s="125">
        <f t="shared" ref="X130:X131" si="49">IF(T130=0,0,S130*T130+15)</f>
        <v>245.04844800000001</v>
      </c>
      <c r="Y130" s="118">
        <f t="shared" ref="Y130:Y193" si="50">T130*K130</f>
        <v>1920</v>
      </c>
    </row>
    <row r="131" spans="1:25" ht="24" x14ac:dyDescent="0.25">
      <c r="A131" s="121" t="s">
        <v>402</v>
      </c>
      <c r="B131" s="112" t="s">
        <v>482</v>
      </c>
      <c r="C131" s="122">
        <v>14</v>
      </c>
      <c r="D131" s="122">
        <v>50</v>
      </c>
      <c r="E131" s="122">
        <v>290</v>
      </c>
      <c r="F131" s="126">
        <v>33</v>
      </c>
      <c r="G131" s="127">
        <f t="shared" si="43"/>
        <v>0.51083500000000004</v>
      </c>
      <c r="H131" s="129">
        <f t="shared" si="44"/>
        <v>0.54913500000000004</v>
      </c>
      <c r="I131" s="114" t="s">
        <v>243</v>
      </c>
      <c r="J131" s="114">
        <v>400</v>
      </c>
      <c r="K131" s="122">
        <v>12</v>
      </c>
      <c r="L131" s="160">
        <f t="shared" ref="L131:L194" si="51">D131*60/J131</f>
        <v>7.5</v>
      </c>
      <c r="M131" s="161">
        <f t="shared" ref="M131:M194" si="52">L131*K131</f>
        <v>90</v>
      </c>
      <c r="N131" s="146">
        <f t="shared" si="45"/>
        <v>0.66666666666666663</v>
      </c>
      <c r="O131" s="146">
        <f t="shared" ref="O131:O194" si="53">60/L131</f>
        <v>8</v>
      </c>
      <c r="P131" s="144">
        <f t="shared" ref="P131:P194" si="54">M131+2</f>
        <v>92</v>
      </c>
      <c r="Q131" s="122" t="s">
        <v>382</v>
      </c>
      <c r="R131" s="117">
        <f t="shared" si="46"/>
        <v>6.13002</v>
      </c>
      <c r="S131" s="123">
        <f t="shared" si="47"/>
        <v>6.7896200000000002</v>
      </c>
      <c r="T131" s="124">
        <v>72</v>
      </c>
      <c r="U131" s="124">
        <v>3</v>
      </c>
      <c r="V131" s="118">
        <f t="shared" ref="V131" si="55">T131/U131</f>
        <v>24</v>
      </c>
      <c r="W131" s="125">
        <f t="shared" si="48"/>
        <v>488.85264000000001</v>
      </c>
      <c r="X131" s="125">
        <f t="shared" si="49"/>
        <v>503.85264000000001</v>
      </c>
      <c r="Y131" s="118">
        <f t="shared" si="50"/>
        <v>864</v>
      </c>
    </row>
    <row r="132" spans="1:25" x14ac:dyDescent="0.25">
      <c r="A132" s="121" t="s">
        <v>146</v>
      </c>
      <c r="B132" s="112" t="s">
        <v>482</v>
      </c>
      <c r="C132" s="122">
        <v>9</v>
      </c>
      <c r="D132" s="122">
        <v>8</v>
      </c>
      <c r="E132" s="122">
        <v>290</v>
      </c>
      <c r="F132" s="126">
        <v>25</v>
      </c>
      <c r="G132" s="127">
        <f t="shared" si="43"/>
        <v>5.6584799999999998E-2</v>
      </c>
      <c r="H132" s="129">
        <f t="shared" si="44"/>
        <v>8.3584800000000001E-2</v>
      </c>
      <c r="I132" s="114" t="s">
        <v>249</v>
      </c>
      <c r="J132" s="114">
        <v>280</v>
      </c>
      <c r="K132" s="122">
        <v>48</v>
      </c>
      <c r="L132" s="160">
        <f t="shared" si="51"/>
        <v>1.7142857142857142</v>
      </c>
      <c r="M132" s="161">
        <f t="shared" si="52"/>
        <v>82.285714285714278</v>
      </c>
      <c r="N132" s="146">
        <f t="shared" si="45"/>
        <v>0.72916666666666663</v>
      </c>
      <c r="O132" s="146">
        <f t="shared" si="53"/>
        <v>35</v>
      </c>
      <c r="P132" s="144">
        <f t="shared" si="54"/>
        <v>84.285714285714278</v>
      </c>
      <c r="Q132" s="122" t="s">
        <v>113</v>
      </c>
      <c r="R132" s="117">
        <f t="shared" si="46"/>
        <v>2.7160704</v>
      </c>
      <c r="S132" s="123">
        <f t="shared" si="47"/>
        <v>4.2120704</v>
      </c>
      <c r="T132" s="124">
        <v>90</v>
      </c>
      <c r="U132" s="124">
        <v>5</v>
      </c>
      <c r="V132" s="118">
        <f>T132/U132</f>
        <v>18</v>
      </c>
      <c r="W132" s="125">
        <f>X132-15</f>
        <v>379.08633600000002</v>
      </c>
      <c r="X132" s="125">
        <f>IF(T132=0,0,S132*T132+15)</f>
        <v>394.08633600000002</v>
      </c>
      <c r="Y132" s="118">
        <f t="shared" si="50"/>
        <v>4320</v>
      </c>
    </row>
    <row r="133" spans="1:25" x14ac:dyDescent="0.25">
      <c r="A133" s="121" t="s">
        <v>147</v>
      </c>
      <c r="B133" s="112" t="s">
        <v>482</v>
      </c>
      <c r="C133" s="122">
        <v>9</v>
      </c>
      <c r="D133" s="122">
        <v>20</v>
      </c>
      <c r="E133" s="122">
        <v>290</v>
      </c>
      <c r="F133" s="126">
        <v>25</v>
      </c>
      <c r="G133" s="127">
        <f t="shared" si="43"/>
        <v>0.141462</v>
      </c>
      <c r="H133" s="129">
        <f t="shared" si="44"/>
        <v>0.168462</v>
      </c>
      <c r="I133" s="114" t="s">
        <v>226</v>
      </c>
      <c r="J133" s="114">
        <v>400</v>
      </c>
      <c r="K133" s="122">
        <v>42</v>
      </c>
      <c r="L133" s="160">
        <f t="shared" si="51"/>
        <v>3</v>
      </c>
      <c r="M133" s="161">
        <f t="shared" si="52"/>
        <v>126</v>
      </c>
      <c r="N133" s="146">
        <f t="shared" si="45"/>
        <v>0.47619047619047616</v>
      </c>
      <c r="O133" s="146">
        <f t="shared" si="53"/>
        <v>20</v>
      </c>
      <c r="P133" s="144">
        <f t="shared" si="54"/>
        <v>128</v>
      </c>
      <c r="Q133" s="122" t="s">
        <v>113</v>
      </c>
      <c r="R133" s="117">
        <f t="shared" si="46"/>
        <v>5.9414040000000004</v>
      </c>
      <c r="S133" s="123">
        <f t="shared" si="47"/>
        <v>7.275404</v>
      </c>
      <c r="T133" s="124">
        <v>90</v>
      </c>
      <c r="U133" s="124">
        <v>5</v>
      </c>
      <c r="V133" s="118">
        <f t="shared" ref="V133:V147" si="56">T133/U133</f>
        <v>18</v>
      </c>
      <c r="W133" s="125">
        <f t="shared" ref="W133:W196" si="57">X133-15</f>
        <v>654.78635999999995</v>
      </c>
      <c r="X133" s="125">
        <f t="shared" ref="X133:X196" si="58">IF(T133=0,0,S133*T133+15)</f>
        <v>669.78635999999995</v>
      </c>
      <c r="Y133" s="118">
        <f t="shared" si="50"/>
        <v>3780</v>
      </c>
    </row>
    <row r="134" spans="1:25" x14ac:dyDescent="0.25">
      <c r="A134" s="121" t="s">
        <v>125</v>
      </c>
      <c r="B134" s="112" t="s">
        <v>482</v>
      </c>
      <c r="C134" s="122">
        <v>20</v>
      </c>
      <c r="D134" s="122">
        <v>15</v>
      </c>
      <c r="E134" s="122">
        <v>290</v>
      </c>
      <c r="F134" s="126">
        <v>33</v>
      </c>
      <c r="G134" s="127">
        <f t="shared" si="43"/>
        <v>0.23577000000000001</v>
      </c>
      <c r="H134" s="129">
        <f t="shared" si="44"/>
        <v>0.27407000000000004</v>
      </c>
      <c r="I134" s="114" t="s">
        <v>239</v>
      </c>
      <c r="J134" s="114">
        <v>350</v>
      </c>
      <c r="K134" s="122">
        <v>24</v>
      </c>
      <c r="L134" s="160">
        <f t="shared" si="51"/>
        <v>2.5714285714285716</v>
      </c>
      <c r="M134" s="161">
        <f t="shared" si="52"/>
        <v>61.714285714285722</v>
      </c>
      <c r="N134" s="146">
        <f t="shared" si="45"/>
        <v>0.97222222222222199</v>
      </c>
      <c r="O134" s="146">
        <f t="shared" si="53"/>
        <v>23.333333333333332</v>
      </c>
      <c r="P134" s="144">
        <f t="shared" si="54"/>
        <v>63.714285714285722</v>
      </c>
      <c r="Q134" s="122" t="s">
        <v>113</v>
      </c>
      <c r="R134" s="117">
        <f t="shared" si="46"/>
        <v>5.65848</v>
      </c>
      <c r="S134" s="123">
        <f t="shared" si="47"/>
        <v>6.777680000000001</v>
      </c>
      <c r="T134" s="124">
        <v>90</v>
      </c>
      <c r="U134" s="124">
        <v>5</v>
      </c>
      <c r="V134" s="118">
        <f t="shared" si="56"/>
        <v>18</v>
      </c>
      <c r="W134" s="125">
        <f t="shared" si="57"/>
        <v>609.99120000000005</v>
      </c>
      <c r="X134" s="125">
        <f t="shared" si="58"/>
        <v>624.99120000000005</v>
      </c>
      <c r="Y134" s="118">
        <f t="shared" si="50"/>
        <v>2160</v>
      </c>
    </row>
    <row r="135" spans="1:25" x14ac:dyDescent="0.25">
      <c r="A135" s="121" t="s">
        <v>203</v>
      </c>
      <c r="B135" s="112" t="s">
        <v>482</v>
      </c>
      <c r="C135" s="122">
        <v>14</v>
      </c>
      <c r="D135" s="122">
        <v>10</v>
      </c>
      <c r="E135" s="122">
        <v>290</v>
      </c>
      <c r="F135" s="126">
        <v>33</v>
      </c>
      <c r="G135" s="127">
        <f t="shared" si="43"/>
        <v>0.10216699999999999</v>
      </c>
      <c r="H135" s="129">
        <f t="shared" si="44"/>
        <v>0.14046699999999998</v>
      </c>
      <c r="I135" s="114" t="s">
        <v>239</v>
      </c>
      <c r="J135" s="114">
        <v>350</v>
      </c>
      <c r="K135" s="122">
        <v>30</v>
      </c>
      <c r="L135" s="160">
        <f t="shared" si="51"/>
        <v>1.7142857142857142</v>
      </c>
      <c r="M135" s="161">
        <f t="shared" si="52"/>
        <v>51.428571428571423</v>
      </c>
      <c r="N135" s="146">
        <f t="shared" si="45"/>
        <v>1.1666666666666667</v>
      </c>
      <c r="O135" s="146">
        <f t="shared" si="53"/>
        <v>35</v>
      </c>
      <c r="P135" s="144">
        <f t="shared" si="54"/>
        <v>53.428571428571423</v>
      </c>
      <c r="Q135" s="122" t="s">
        <v>113</v>
      </c>
      <c r="R135" s="117">
        <f t="shared" si="46"/>
        <v>3.06501</v>
      </c>
      <c r="S135" s="123">
        <f t="shared" si="47"/>
        <v>4.4140099999999993</v>
      </c>
      <c r="T135" s="124">
        <v>90</v>
      </c>
      <c r="U135" s="124">
        <v>5</v>
      </c>
      <c r="V135" s="118">
        <f t="shared" si="56"/>
        <v>18</v>
      </c>
      <c r="W135" s="125">
        <f t="shared" si="57"/>
        <v>397.26089999999994</v>
      </c>
      <c r="X135" s="125">
        <f t="shared" si="58"/>
        <v>412.26089999999994</v>
      </c>
      <c r="Y135" s="118">
        <f t="shared" si="50"/>
        <v>2700</v>
      </c>
    </row>
    <row r="136" spans="1:25" x14ac:dyDescent="0.25">
      <c r="A136" s="121" t="s">
        <v>151</v>
      </c>
      <c r="B136" s="112" t="s">
        <v>482</v>
      </c>
      <c r="C136" s="122">
        <v>9</v>
      </c>
      <c r="D136" s="122">
        <v>10</v>
      </c>
      <c r="E136" s="122">
        <v>290</v>
      </c>
      <c r="F136" s="126">
        <v>33</v>
      </c>
      <c r="G136" s="127">
        <f t="shared" si="43"/>
        <v>7.0731000000000002E-2</v>
      </c>
      <c r="H136" s="129">
        <f t="shared" si="44"/>
        <v>0.10903099999999999</v>
      </c>
      <c r="I136" s="114" t="s">
        <v>239</v>
      </c>
      <c r="J136" s="114">
        <v>350</v>
      </c>
      <c r="K136" s="122">
        <v>30</v>
      </c>
      <c r="L136" s="160">
        <f t="shared" si="51"/>
        <v>1.7142857142857142</v>
      </c>
      <c r="M136" s="161">
        <f t="shared" si="52"/>
        <v>51.428571428571423</v>
      </c>
      <c r="N136" s="146">
        <f t="shared" si="45"/>
        <v>1.1666666666666667</v>
      </c>
      <c r="O136" s="146">
        <f t="shared" si="53"/>
        <v>35</v>
      </c>
      <c r="P136" s="144">
        <f t="shared" si="54"/>
        <v>53.428571428571423</v>
      </c>
      <c r="Q136" s="122" t="s">
        <v>113</v>
      </c>
      <c r="R136" s="117">
        <f t="shared" si="46"/>
        <v>2.1219299999999999</v>
      </c>
      <c r="S136" s="123">
        <f t="shared" si="47"/>
        <v>3.4709300000000001</v>
      </c>
      <c r="T136" s="124">
        <v>90</v>
      </c>
      <c r="U136" s="124">
        <v>5</v>
      </c>
      <c r="V136" s="118">
        <f t="shared" si="56"/>
        <v>18</v>
      </c>
      <c r="W136" s="125">
        <f t="shared" si="57"/>
        <v>312.38370000000003</v>
      </c>
      <c r="X136" s="125">
        <f t="shared" si="58"/>
        <v>327.38370000000003</v>
      </c>
      <c r="Y136" s="118">
        <f t="shared" si="50"/>
        <v>2700</v>
      </c>
    </row>
    <row r="137" spans="1:25" x14ac:dyDescent="0.25">
      <c r="A137" s="121" t="s">
        <v>152</v>
      </c>
      <c r="B137" s="112" t="s">
        <v>482</v>
      </c>
      <c r="C137" s="122">
        <v>9</v>
      </c>
      <c r="D137" s="122">
        <v>20</v>
      </c>
      <c r="E137" s="122">
        <v>290</v>
      </c>
      <c r="F137" s="126">
        <v>33</v>
      </c>
      <c r="G137" s="127">
        <f t="shared" si="43"/>
        <v>0.141462</v>
      </c>
      <c r="H137" s="129">
        <f t="shared" si="44"/>
        <v>0.17976200000000001</v>
      </c>
      <c r="I137" s="114" t="s">
        <v>239</v>
      </c>
      <c r="J137" s="114">
        <v>400</v>
      </c>
      <c r="K137" s="122">
        <v>30</v>
      </c>
      <c r="L137" s="160">
        <f t="shared" si="51"/>
        <v>3</v>
      </c>
      <c r="M137" s="161">
        <f t="shared" si="52"/>
        <v>90</v>
      </c>
      <c r="N137" s="146">
        <f t="shared" si="45"/>
        <v>0.66666666666666663</v>
      </c>
      <c r="O137" s="146">
        <f t="shared" si="53"/>
        <v>20</v>
      </c>
      <c r="P137" s="144">
        <f t="shared" si="54"/>
        <v>92</v>
      </c>
      <c r="Q137" s="122" t="s">
        <v>113</v>
      </c>
      <c r="R137" s="117">
        <f t="shared" si="46"/>
        <v>4.2438599999999997</v>
      </c>
      <c r="S137" s="123">
        <f t="shared" si="47"/>
        <v>5.5928599999999999</v>
      </c>
      <c r="T137" s="124">
        <v>90</v>
      </c>
      <c r="U137" s="124">
        <v>5</v>
      </c>
      <c r="V137" s="118">
        <f t="shared" si="56"/>
        <v>18</v>
      </c>
      <c r="W137" s="125">
        <f t="shared" si="57"/>
        <v>503.35739999999998</v>
      </c>
      <c r="X137" s="125">
        <f t="shared" si="58"/>
        <v>518.35739999999998</v>
      </c>
      <c r="Y137" s="118">
        <f t="shared" si="50"/>
        <v>2700</v>
      </c>
    </row>
    <row r="138" spans="1:25" x14ac:dyDescent="0.25">
      <c r="A138" s="121" t="s">
        <v>153</v>
      </c>
      <c r="B138" s="112" t="s">
        <v>482</v>
      </c>
      <c r="C138" s="122">
        <v>20</v>
      </c>
      <c r="D138" s="122">
        <v>10</v>
      </c>
      <c r="E138" s="122">
        <v>290</v>
      </c>
      <c r="F138" s="126">
        <v>33</v>
      </c>
      <c r="G138" s="127">
        <f t="shared" si="43"/>
        <v>0.15717999999999999</v>
      </c>
      <c r="H138" s="129">
        <f t="shared" si="44"/>
        <v>0.19547999999999999</v>
      </c>
      <c r="I138" s="114" t="s">
        <v>239</v>
      </c>
      <c r="J138" s="114">
        <v>350</v>
      </c>
      <c r="K138" s="122">
        <v>30</v>
      </c>
      <c r="L138" s="160">
        <f t="shared" si="51"/>
        <v>1.7142857142857142</v>
      </c>
      <c r="M138" s="161">
        <f t="shared" si="52"/>
        <v>51.428571428571423</v>
      </c>
      <c r="N138" s="146">
        <f t="shared" si="45"/>
        <v>1.1666666666666667</v>
      </c>
      <c r="O138" s="146">
        <f t="shared" si="53"/>
        <v>35</v>
      </c>
      <c r="P138" s="144">
        <f t="shared" si="54"/>
        <v>53.428571428571423</v>
      </c>
      <c r="Q138" s="122" t="s">
        <v>113</v>
      </c>
      <c r="R138" s="117">
        <f t="shared" si="46"/>
        <v>4.7153999999999998</v>
      </c>
      <c r="S138" s="123">
        <f t="shared" si="47"/>
        <v>6.0644</v>
      </c>
      <c r="T138" s="124">
        <v>90</v>
      </c>
      <c r="U138" s="124">
        <v>5</v>
      </c>
      <c r="V138" s="118">
        <f t="shared" si="56"/>
        <v>18</v>
      </c>
      <c r="W138" s="125">
        <f t="shared" si="57"/>
        <v>545.79600000000005</v>
      </c>
      <c r="X138" s="125">
        <f t="shared" si="58"/>
        <v>560.79600000000005</v>
      </c>
      <c r="Y138" s="118">
        <f t="shared" si="50"/>
        <v>2700</v>
      </c>
    </row>
    <row r="139" spans="1:25" x14ac:dyDescent="0.25">
      <c r="A139" s="121" t="s">
        <v>12</v>
      </c>
      <c r="B139" s="112" t="s">
        <v>482</v>
      </c>
      <c r="C139" s="122">
        <v>14</v>
      </c>
      <c r="D139" s="122">
        <v>15</v>
      </c>
      <c r="E139" s="122">
        <v>290</v>
      </c>
      <c r="F139" s="126">
        <v>33</v>
      </c>
      <c r="G139" s="127">
        <f t="shared" si="43"/>
        <v>0.15325050000000001</v>
      </c>
      <c r="H139" s="129">
        <f t="shared" si="44"/>
        <v>0.19155050000000001</v>
      </c>
      <c r="I139" s="114" t="s">
        <v>239</v>
      </c>
      <c r="J139" s="114">
        <v>350</v>
      </c>
      <c r="K139" s="122">
        <v>30</v>
      </c>
      <c r="L139" s="160">
        <f t="shared" si="51"/>
        <v>2.5714285714285716</v>
      </c>
      <c r="M139" s="161">
        <f t="shared" si="52"/>
        <v>77.142857142857153</v>
      </c>
      <c r="N139" s="146">
        <f t="shared" si="45"/>
        <v>0.77777777777777757</v>
      </c>
      <c r="O139" s="146">
        <f t="shared" si="53"/>
        <v>23.333333333333332</v>
      </c>
      <c r="P139" s="144">
        <f t="shared" si="54"/>
        <v>79.142857142857153</v>
      </c>
      <c r="Q139" s="122" t="s">
        <v>113</v>
      </c>
      <c r="R139" s="117">
        <f t="shared" si="46"/>
        <v>4.5975150000000005</v>
      </c>
      <c r="S139" s="123">
        <f t="shared" si="47"/>
        <v>5.9465150000000007</v>
      </c>
      <c r="T139" s="124">
        <v>90</v>
      </c>
      <c r="U139" s="124">
        <v>5</v>
      </c>
      <c r="V139" s="118">
        <f t="shared" si="56"/>
        <v>18</v>
      </c>
      <c r="W139" s="125">
        <f t="shared" si="57"/>
        <v>535.18635000000006</v>
      </c>
      <c r="X139" s="125">
        <f t="shared" si="58"/>
        <v>550.18635000000006</v>
      </c>
      <c r="Y139" s="118">
        <f t="shared" si="50"/>
        <v>2700</v>
      </c>
    </row>
    <row r="140" spans="1:25" x14ac:dyDescent="0.25">
      <c r="A140" s="121" t="s">
        <v>15</v>
      </c>
      <c r="B140" s="112" t="s">
        <v>482</v>
      </c>
      <c r="C140" s="122">
        <v>11</v>
      </c>
      <c r="D140" s="122">
        <v>10</v>
      </c>
      <c r="E140" s="122">
        <v>290</v>
      </c>
      <c r="F140" s="126">
        <v>33</v>
      </c>
      <c r="G140" s="127">
        <f t="shared" si="43"/>
        <v>8.6448999999999998E-2</v>
      </c>
      <c r="H140" s="129">
        <f t="shared" si="44"/>
        <v>0.124749</v>
      </c>
      <c r="I140" s="114" t="s">
        <v>239</v>
      </c>
      <c r="J140" s="114">
        <v>350</v>
      </c>
      <c r="K140" s="122">
        <v>30</v>
      </c>
      <c r="L140" s="160">
        <f t="shared" si="51"/>
        <v>1.7142857142857142</v>
      </c>
      <c r="M140" s="161">
        <f t="shared" si="52"/>
        <v>51.428571428571423</v>
      </c>
      <c r="N140" s="146">
        <f t="shared" si="45"/>
        <v>1.1666666666666667</v>
      </c>
      <c r="O140" s="146">
        <f t="shared" si="53"/>
        <v>35</v>
      </c>
      <c r="P140" s="144">
        <f t="shared" si="54"/>
        <v>53.428571428571423</v>
      </c>
      <c r="Q140" s="122" t="s">
        <v>113</v>
      </c>
      <c r="R140" s="117">
        <f t="shared" si="46"/>
        <v>2.5934699999999999</v>
      </c>
      <c r="S140" s="123">
        <f t="shared" si="47"/>
        <v>3.9424700000000001</v>
      </c>
      <c r="T140" s="124">
        <v>90</v>
      </c>
      <c r="U140" s="124">
        <v>5</v>
      </c>
      <c r="V140" s="118">
        <f t="shared" si="56"/>
        <v>18</v>
      </c>
      <c r="W140" s="125">
        <f t="shared" si="57"/>
        <v>354.82230000000004</v>
      </c>
      <c r="X140" s="125">
        <f t="shared" si="58"/>
        <v>369.82230000000004</v>
      </c>
      <c r="Y140" s="118">
        <f t="shared" si="50"/>
        <v>2700</v>
      </c>
    </row>
    <row r="141" spans="1:25" x14ac:dyDescent="0.25">
      <c r="A141" s="121" t="s">
        <v>23</v>
      </c>
      <c r="B141" s="112" t="s">
        <v>482</v>
      </c>
      <c r="C141" s="122">
        <v>9</v>
      </c>
      <c r="D141" s="122">
        <v>5</v>
      </c>
      <c r="E141" s="122">
        <v>290</v>
      </c>
      <c r="F141" s="126">
        <v>25</v>
      </c>
      <c r="G141" s="127">
        <f t="shared" si="43"/>
        <v>3.5365500000000001E-2</v>
      </c>
      <c r="H141" s="129">
        <f t="shared" si="44"/>
        <v>6.2365500000000004E-2</v>
      </c>
      <c r="I141" s="114" t="s">
        <v>249</v>
      </c>
      <c r="J141" s="114">
        <v>200</v>
      </c>
      <c r="K141" s="122">
        <v>48</v>
      </c>
      <c r="L141" s="160">
        <f t="shared" si="51"/>
        <v>1.5</v>
      </c>
      <c r="M141" s="161">
        <f t="shared" si="52"/>
        <v>72</v>
      </c>
      <c r="N141" s="146">
        <f t="shared" si="45"/>
        <v>0.83333333333333337</v>
      </c>
      <c r="O141" s="146">
        <f t="shared" si="53"/>
        <v>40</v>
      </c>
      <c r="P141" s="144">
        <f t="shared" si="54"/>
        <v>74</v>
      </c>
      <c r="Q141" s="122" t="s">
        <v>113</v>
      </c>
      <c r="R141" s="117">
        <f t="shared" si="46"/>
        <v>1.6975440000000002</v>
      </c>
      <c r="S141" s="123">
        <f t="shared" si="47"/>
        <v>3.1935440000000002</v>
      </c>
      <c r="T141" s="124">
        <v>90</v>
      </c>
      <c r="U141" s="124">
        <v>5</v>
      </c>
      <c r="V141" s="118">
        <f t="shared" si="56"/>
        <v>18</v>
      </c>
      <c r="W141" s="125">
        <f t="shared" si="57"/>
        <v>287.41896000000003</v>
      </c>
      <c r="X141" s="125">
        <f t="shared" si="58"/>
        <v>302.41896000000003</v>
      </c>
      <c r="Y141" s="118">
        <f t="shared" si="50"/>
        <v>4320</v>
      </c>
    </row>
    <row r="142" spans="1:25" x14ac:dyDescent="0.25">
      <c r="A142" s="121" t="s">
        <v>234</v>
      </c>
      <c r="B142" s="112" t="s">
        <v>482</v>
      </c>
      <c r="C142" s="122">
        <v>14</v>
      </c>
      <c r="D142" s="122">
        <v>12</v>
      </c>
      <c r="E142" s="122">
        <v>280</v>
      </c>
      <c r="F142" s="126">
        <v>33</v>
      </c>
      <c r="G142" s="127">
        <f t="shared" si="43"/>
        <v>0.1183728</v>
      </c>
      <c r="H142" s="129">
        <f t="shared" si="44"/>
        <v>0.1566728</v>
      </c>
      <c r="I142" s="114" t="s">
        <v>239</v>
      </c>
      <c r="J142" s="114">
        <v>350</v>
      </c>
      <c r="K142" s="122">
        <v>24</v>
      </c>
      <c r="L142" s="160">
        <f t="shared" si="51"/>
        <v>2.0571428571428569</v>
      </c>
      <c r="M142" s="161">
        <f t="shared" si="52"/>
        <v>49.371428571428567</v>
      </c>
      <c r="N142" s="146">
        <f t="shared" si="45"/>
        <v>1.2152777777777779</v>
      </c>
      <c r="O142" s="146">
        <f t="shared" si="53"/>
        <v>29.166666666666668</v>
      </c>
      <c r="P142" s="144">
        <f t="shared" si="54"/>
        <v>51.371428571428567</v>
      </c>
      <c r="Q142" s="122" t="s">
        <v>113</v>
      </c>
      <c r="R142" s="117">
        <f t="shared" si="46"/>
        <v>2.8409472</v>
      </c>
      <c r="S142" s="123">
        <f t="shared" si="47"/>
        <v>3.9601472000000002</v>
      </c>
      <c r="T142" s="124">
        <v>90</v>
      </c>
      <c r="U142" s="124">
        <v>5</v>
      </c>
      <c r="V142" s="118">
        <f t="shared" si="56"/>
        <v>18</v>
      </c>
      <c r="W142" s="125">
        <f t="shared" si="57"/>
        <v>356.41324800000001</v>
      </c>
      <c r="X142" s="125">
        <f t="shared" si="58"/>
        <v>371.41324800000001</v>
      </c>
      <c r="Y142" s="118">
        <f t="shared" si="50"/>
        <v>2160</v>
      </c>
    </row>
    <row r="143" spans="1:25" ht="24" x14ac:dyDescent="0.25">
      <c r="A143" s="121" t="s">
        <v>103</v>
      </c>
      <c r="B143" s="112" t="s">
        <v>482</v>
      </c>
      <c r="C143" s="122">
        <v>11</v>
      </c>
      <c r="D143" s="122">
        <v>20</v>
      </c>
      <c r="E143" s="122">
        <v>290</v>
      </c>
      <c r="F143" s="126">
        <v>33</v>
      </c>
      <c r="G143" s="127">
        <f t="shared" si="43"/>
        <v>0.172898</v>
      </c>
      <c r="H143" s="129">
        <f t="shared" si="44"/>
        <v>0.211198</v>
      </c>
      <c r="I143" s="114" t="s">
        <v>239</v>
      </c>
      <c r="J143" s="114">
        <v>400</v>
      </c>
      <c r="K143" s="122">
        <v>28</v>
      </c>
      <c r="L143" s="160">
        <f t="shared" si="51"/>
        <v>3</v>
      </c>
      <c r="M143" s="161">
        <f t="shared" si="52"/>
        <v>84</v>
      </c>
      <c r="N143" s="146">
        <f t="shared" si="45"/>
        <v>0.7142857142857143</v>
      </c>
      <c r="O143" s="146">
        <f t="shared" si="53"/>
        <v>20</v>
      </c>
      <c r="P143" s="144">
        <f t="shared" si="54"/>
        <v>86</v>
      </c>
      <c r="Q143" s="122" t="s">
        <v>142</v>
      </c>
      <c r="R143" s="117">
        <f t="shared" si="46"/>
        <v>4.8411439999999999</v>
      </c>
      <c r="S143" s="123">
        <f t="shared" si="47"/>
        <v>6.1135440000000001</v>
      </c>
      <c r="T143" s="124">
        <v>90</v>
      </c>
      <c r="U143" s="124">
        <v>5</v>
      </c>
      <c r="V143" s="118">
        <f t="shared" si="56"/>
        <v>18</v>
      </c>
      <c r="W143" s="125">
        <f t="shared" si="57"/>
        <v>550.21896000000004</v>
      </c>
      <c r="X143" s="125">
        <f t="shared" si="58"/>
        <v>565.21896000000004</v>
      </c>
      <c r="Y143" s="118">
        <f t="shared" si="50"/>
        <v>2520</v>
      </c>
    </row>
    <row r="144" spans="1:25" x14ac:dyDescent="0.25">
      <c r="A144" s="121" t="s">
        <v>217</v>
      </c>
      <c r="B144" s="112" t="s">
        <v>482</v>
      </c>
      <c r="C144" s="122">
        <v>11</v>
      </c>
      <c r="D144" s="122">
        <v>10</v>
      </c>
      <c r="E144" s="122">
        <v>290</v>
      </c>
      <c r="F144" s="126">
        <v>33</v>
      </c>
      <c r="G144" s="127">
        <f t="shared" si="43"/>
        <v>8.6448999999999998E-2</v>
      </c>
      <c r="H144" s="129">
        <f t="shared" si="44"/>
        <v>0.124749</v>
      </c>
      <c r="I144" s="114" t="s">
        <v>239</v>
      </c>
      <c r="J144" s="114">
        <v>350</v>
      </c>
      <c r="K144" s="122">
        <v>28</v>
      </c>
      <c r="L144" s="160">
        <f t="shared" si="51"/>
        <v>1.7142857142857142</v>
      </c>
      <c r="M144" s="161">
        <f t="shared" si="52"/>
        <v>48</v>
      </c>
      <c r="N144" s="146">
        <f t="shared" si="45"/>
        <v>1.25</v>
      </c>
      <c r="O144" s="146">
        <f t="shared" si="53"/>
        <v>35</v>
      </c>
      <c r="P144" s="144">
        <f t="shared" si="54"/>
        <v>50</v>
      </c>
      <c r="Q144" s="122" t="s">
        <v>113</v>
      </c>
      <c r="R144" s="117">
        <f t="shared" si="46"/>
        <v>2.4205719999999999</v>
      </c>
      <c r="S144" s="123">
        <f t="shared" si="47"/>
        <v>3.6929720000000001</v>
      </c>
      <c r="T144" s="124">
        <v>90</v>
      </c>
      <c r="U144" s="124">
        <v>5</v>
      </c>
      <c r="V144" s="118">
        <f t="shared" si="56"/>
        <v>18</v>
      </c>
      <c r="W144" s="125">
        <f t="shared" si="57"/>
        <v>332.36748</v>
      </c>
      <c r="X144" s="125">
        <f t="shared" si="58"/>
        <v>347.36748</v>
      </c>
      <c r="Y144" s="118">
        <f t="shared" si="50"/>
        <v>2520</v>
      </c>
    </row>
    <row r="145" spans="1:25" x14ac:dyDescent="0.25">
      <c r="A145" s="121" t="s">
        <v>374</v>
      </c>
      <c r="B145" s="112" t="s">
        <v>482</v>
      </c>
      <c r="C145" s="122">
        <v>11</v>
      </c>
      <c r="D145" s="122">
        <v>11</v>
      </c>
      <c r="E145" s="122">
        <v>290</v>
      </c>
      <c r="F145" s="126">
        <v>33</v>
      </c>
      <c r="G145" s="127">
        <f t="shared" si="43"/>
        <v>9.5093899999999995E-2</v>
      </c>
      <c r="H145" s="129">
        <f t="shared" si="44"/>
        <v>0.13339389999999998</v>
      </c>
      <c r="I145" s="114" t="s">
        <v>239</v>
      </c>
      <c r="J145" s="114">
        <v>350</v>
      </c>
      <c r="K145" s="122">
        <v>28</v>
      </c>
      <c r="L145" s="160">
        <f t="shared" si="51"/>
        <v>1.8857142857142857</v>
      </c>
      <c r="M145" s="161">
        <f t="shared" si="52"/>
        <v>52.8</v>
      </c>
      <c r="N145" s="146">
        <f t="shared" si="45"/>
        <v>1.1363636363636365</v>
      </c>
      <c r="O145" s="146">
        <f t="shared" si="53"/>
        <v>31.81818181818182</v>
      </c>
      <c r="P145" s="144">
        <f t="shared" si="54"/>
        <v>54.8</v>
      </c>
      <c r="Q145" s="122" t="s">
        <v>113</v>
      </c>
      <c r="R145" s="117">
        <f t="shared" si="46"/>
        <v>2.6626292</v>
      </c>
      <c r="S145" s="123">
        <f t="shared" si="47"/>
        <v>3.9350291999999998</v>
      </c>
      <c r="T145" s="124">
        <v>90</v>
      </c>
      <c r="U145" s="124">
        <v>5</v>
      </c>
      <c r="V145" s="118">
        <f t="shared" si="56"/>
        <v>18</v>
      </c>
      <c r="W145" s="125">
        <f t="shared" si="57"/>
        <v>354.15262799999999</v>
      </c>
      <c r="X145" s="125">
        <f t="shared" si="58"/>
        <v>369.15262799999999</v>
      </c>
      <c r="Y145" s="118">
        <f t="shared" si="50"/>
        <v>2520</v>
      </c>
    </row>
    <row r="146" spans="1:25" x14ac:dyDescent="0.25">
      <c r="A146" s="121" t="s">
        <v>220</v>
      </c>
      <c r="B146" s="112" t="s">
        <v>482</v>
      </c>
      <c r="C146" s="122">
        <v>7</v>
      </c>
      <c r="D146" s="122">
        <v>30</v>
      </c>
      <c r="E146" s="122">
        <v>290</v>
      </c>
      <c r="F146" s="126">
        <v>25</v>
      </c>
      <c r="G146" s="127">
        <f t="shared" si="43"/>
        <v>0.16503899999999999</v>
      </c>
      <c r="H146" s="129">
        <f t="shared" si="44"/>
        <v>0.19203899999999999</v>
      </c>
      <c r="I146" s="114" t="s">
        <v>226</v>
      </c>
      <c r="J146" s="114">
        <v>400</v>
      </c>
      <c r="K146" s="122">
        <v>42</v>
      </c>
      <c r="L146" s="160">
        <f t="shared" si="51"/>
        <v>4.5</v>
      </c>
      <c r="M146" s="161">
        <f t="shared" si="52"/>
        <v>189</v>
      </c>
      <c r="N146" s="146">
        <f t="shared" si="45"/>
        <v>0.3174603174603175</v>
      </c>
      <c r="O146" s="146">
        <f t="shared" si="53"/>
        <v>13.333333333333334</v>
      </c>
      <c r="P146" s="144">
        <f t="shared" si="54"/>
        <v>191</v>
      </c>
      <c r="Q146" s="122" t="s">
        <v>113</v>
      </c>
      <c r="R146" s="117">
        <f t="shared" si="46"/>
        <v>6.9316379999999995</v>
      </c>
      <c r="S146" s="123">
        <f t="shared" si="47"/>
        <v>8.2656379999999992</v>
      </c>
      <c r="T146" s="124">
        <v>72</v>
      </c>
      <c r="U146" s="124">
        <v>4</v>
      </c>
      <c r="V146" s="118">
        <f t="shared" si="56"/>
        <v>18</v>
      </c>
      <c r="W146" s="125">
        <f t="shared" si="57"/>
        <v>595.12593599999991</v>
      </c>
      <c r="X146" s="125">
        <f t="shared" si="58"/>
        <v>610.12593599999991</v>
      </c>
      <c r="Y146" s="118">
        <f t="shared" si="50"/>
        <v>3024</v>
      </c>
    </row>
    <row r="147" spans="1:25" ht="24" x14ac:dyDescent="0.25">
      <c r="A147" s="121" t="s">
        <v>201</v>
      </c>
      <c r="B147" s="112" t="s">
        <v>482</v>
      </c>
      <c r="C147" s="122">
        <v>9</v>
      </c>
      <c r="D147" s="122">
        <v>10</v>
      </c>
      <c r="E147" s="122">
        <v>290</v>
      </c>
      <c r="F147" s="126">
        <v>25</v>
      </c>
      <c r="G147" s="127">
        <f t="shared" si="43"/>
        <v>7.0731000000000002E-2</v>
      </c>
      <c r="H147" s="129">
        <f t="shared" si="44"/>
        <v>9.7730999999999998E-2</v>
      </c>
      <c r="I147" s="114" t="s">
        <v>249</v>
      </c>
      <c r="J147" s="114">
        <v>350</v>
      </c>
      <c r="K147" s="122">
        <v>48</v>
      </c>
      <c r="L147" s="160">
        <f t="shared" si="51"/>
        <v>1.7142857142857142</v>
      </c>
      <c r="M147" s="161">
        <f t="shared" si="52"/>
        <v>82.285714285714278</v>
      </c>
      <c r="N147" s="146">
        <f t="shared" si="45"/>
        <v>0.72916666666666663</v>
      </c>
      <c r="O147" s="146">
        <f t="shared" si="53"/>
        <v>35</v>
      </c>
      <c r="P147" s="144">
        <f t="shared" si="54"/>
        <v>84.285714285714278</v>
      </c>
      <c r="Q147" s="122" t="s">
        <v>202</v>
      </c>
      <c r="R147" s="117">
        <f t="shared" si="46"/>
        <v>3.3950880000000003</v>
      </c>
      <c r="S147" s="123">
        <f t="shared" si="47"/>
        <v>4.8910879999999999</v>
      </c>
      <c r="T147" s="124">
        <v>90</v>
      </c>
      <c r="U147" s="124">
        <v>5</v>
      </c>
      <c r="V147" s="118">
        <f t="shared" si="56"/>
        <v>18</v>
      </c>
      <c r="W147" s="125">
        <f t="shared" si="57"/>
        <v>440.19792000000001</v>
      </c>
      <c r="X147" s="125">
        <f t="shared" si="58"/>
        <v>455.19792000000001</v>
      </c>
      <c r="Y147" s="118">
        <f t="shared" si="50"/>
        <v>4320</v>
      </c>
    </row>
    <row r="148" spans="1:25" x14ac:dyDescent="0.25">
      <c r="A148" s="121" t="s">
        <v>375</v>
      </c>
      <c r="B148" s="112" t="s">
        <v>482</v>
      </c>
      <c r="C148" s="122">
        <v>20</v>
      </c>
      <c r="D148" s="122">
        <v>7</v>
      </c>
      <c r="E148" s="122">
        <v>290</v>
      </c>
      <c r="F148" s="126">
        <v>33</v>
      </c>
      <c r="G148" s="127">
        <f t="shared" si="43"/>
        <v>0.110026</v>
      </c>
      <c r="H148" s="129">
        <f>IF(AND(E148=290,F148=25),G148+0.026+0.001,IF(AND(E148=440,F148=25),G148+0.039+0.0013,IF(AND(E148=290,F148=33),G148+0.037+0.0013,IF(AND(E148=440,F148=33),G148+0.06+0.0018,IF(AND(E148=280,F148=25),G148+0.026+0.001,IF(AND(E148=280,F148=33),G148+0.037+0.0013))))))</f>
        <v>0.14832599999999999</v>
      </c>
      <c r="I148" s="114" t="s">
        <v>239</v>
      </c>
      <c r="J148" s="114">
        <v>280</v>
      </c>
      <c r="K148" s="122">
        <v>30</v>
      </c>
      <c r="L148" s="160">
        <f t="shared" si="51"/>
        <v>1.5</v>
      </c>
      <c r="M148" s="161">
        <f t="shared" si="52"/>
        <v>45</v>
      </c>
      <c r="N148" s="146">
        <f t="shared" si="45"/>
        <v>1.3333333333333333</v>
      </c>
      <c r="O148" s="146">
        <f t="shared" si="53"/>
        <v>40</v>
      </c>
      <c r="P148" s="144">
        <f t="shared" si="54"/>
        <v>47</v>
      </c>
      <c r="Q148" s="122" t="s">
        <v>113</v>
      </c>
      <c r="R148" s="117">
        <f t="shared" si="46"/>
        <v>3.30078</v>
      </c>
      <c r="S148" s="123">
        <f t="shared" si="47"/>
        <v>4.6497799999999998</v>
      </c>
      <c r="T148" s="124">
        <v>90</v>
      </c>
      <c r="U148" s="124">
        <v>5</v>
      </c>
      <c r="V148" s="118">
        <v>18</v>
      </c>
      <c r="W148" s="125">
        <f t="shared" si="57"/>
        <v>418.48019999999997</v>
      </c>
      <c r="X148" s="125">
        <f t="shared" si="58"/>
        <v>433.48019999999997</v>
      </c>
      <c r="Y148" s="118">
        <f t="shared" si="50"/>
        <v>2700</v>
      </c>
    </row>
    <row r="149" spans="1:25" x14ac:dyDescent="0.25">
      <c r="A149" s="121" t="s">
        <v>256</v>
      </c>
      <c r="B149" s="112" t="s">
        <v>482</v>
      </c>
      <c r="C149" s="122">
        <v>16</v>
      </c>
      <c r="D149" s="122">
        <v>10</v>
      </c>
      <c r="E149" s="122">
        <v>290</v>
      </c>
      <c r="F149" s="126">
        <v>33</v>
      </c>
      <c r="G149" s="127">
        <f t="shared" si="43"/>
        <v>0.12574399999999999</v>
      </c>
      <c r="H149" s="129">
        <f t="shared" ref="H149:H182" si="59">IF(AND(E149=290,F149=25),G149+0.026+0.001,IF(AND(E149=290,F149=33),G149+0.037+0.0013,IF(AND(E149=440,F149=33),G149+0.06+0.0018,IF(AND(E149=280,F149=25),G149+0.026+0.001,IF(AND(E149=280,F149=33),G149+0.037+0.0013)))))</f>
        <v>0.164044</v>
      </c>
      <c r="I149" s="114" t="s">
        <v>239</v>
      </c>
      <c r="J149" s="114">
        <v>350</v>
      </c>
      <c r="K149" s="122">
        <v>24</v>
      </c>
      <c r="L149" s="160">
        <f t="shared" si="51"/>
        <v>1.7142857142857142</v>
      </c>
      <c r="M149" s="161">
        <f t="shared" si="52"/>
        <v>41.142857142857139</v>
      </c>
      <c r="N149" s="146">
        <f t="shared" si="45"/>
        <v>1.4583333333333333</v>
      </c>
      <c r="O149" s="146">
        <f t="shared" si="53"/>
        <v>35</v>
      </c>
      <c r="P149" s="144">
        <f t="shared" si="54"/>
        <v>43.142857142857139</v>
      </c>
      <c r="Q149" s="122" t="s">
        <v>113</v>
      </c>
      <c r="R149" s="117">
        <f t="shared" si="46"/>
        <v>3.0178560000000001</v>
      </c>
      <c r="S149" s="123">
        <f t="shared" si="47"/>
        <v>4.1370560000000003</v>
      </c>
      <c r="T149" s="124">
        <v>72</v>
      </c>
      <c r="U149" s="124">
        <v>4</v>
      </c>
      <c r="V149" s="118">
        <f t="shared" ref="V149" si="60">T149/U149</f>
        <v>18</v>
      </c>
      <c r="W149" s="125">
        <f t="shared" si="57"/>
        <v>297.86803200000003</v>
      </c>
      <c r="X149" s="125">
        <f t="shared" si="58"/>
        <v>312.86803200000003</v>
      </c>
      <c r="Y149" s="118">
        <f t="shared" si="50"/>
        <v>1728</v>
      </c>
    </row>
    <row r="150" spans="1:25" x14ac:dyDescent="0.25">
      <c r="A150" s="121" t="s">
        <v>420</v>
      </c>
      <c r="B150" s="112" t="s">
        <v>482</v>
      </c>
      <c r="C150" s="122">
        <v>11</v>
      </c>
      <c r="D150" s="122">
        <v>14</v>
      </c>
      <c r="E150" s="122">
        <v>290</v>
      </c>
      <c r="F150" s="126">
        <v>33</v>
      </c>
      <c r="G150" s="127">
        <f t="shared" si="43"/>
        <v>0.12102859999999999</v>
      </c>
      <c r="H150" s="129">
        <f t="shared" si="59"/>
        <v>0.15932859999999999</v>
      </c>
      <c r="I150" s="114" t="s">
        <v>239</v>
      </c>
      <c r="J150" s="114">
        <v>350</v>
      </c>
      <c r="K150" s="122">
        <v>28</v>
      </c>
      <c r="L150" s="160">
        <f t="shared" si="51"/>
        <v>2.4</v>
      </c>
      <c r="M150" s="161">
        <f t="shared" si="52"/>
        <v>67.2</v>
      </c>
      <c r="N150" s="146">
        <f t="shared" si="45"/>
        <v>0.8928571428571429</v>
      </c>
      <c r="O150" s="146">
        <f t="shared" si="53"/>
        <v>25</v>
      </c>
      <c r="P150" s="144">
        <f t="shared" si="54"/>
        <v>69.2</v>
      </c>
      <c r="Q150" s="122" t="s">
        <v>113</v>
      </c>
      <c r="R150" s="117">
        <f t="shared" si="46"/>
        <v>3.3888007999999994</v>
      </c>
      <c r="S150" s="123">
        <f t="shared" si="47"/>
        <v>4.6612007999999996</v>
      </c>
      <c r="T150" s="124">
        <v>90</v>
      </c>
      <c r="U150" s="124">
        <v>5</v>
      </c>
      <c r="V150" s="118">
        <v>18</v>
      </c>
      <c r="W150" s="125">
        <f t="shared" si="57"/>
        <v>419.50807199999997</v>
      </c>
      <c r="X150" s="125">
        <f t="shared" si="58"/>
        <v>434.50807199999997</v>
      </c>
      <c r="Y150" s="118">
        <f t="shared" si="50"/>
        <v>2520</v>
      </c>
    </row>
    <row r="151" spans="1:25" x14ac:dyDescent="0.25">
      <c r="A151" s="121" t="s">
        <v>421</v>
      </c>
      <c r="B151" s="112" t="s">
        <v>482</v>
      </c>
      <c r="C151" s="122">
        <v>14</v>
      </c>
      <c r="D151" s="122">
        <v>15</v>
      </c>
      <c r="E151" s="122">
        <v>290</v>
      </c>
      <c r="F151" s="126">
        <v>33</v>
      </c>
      <c r="G151" s="127">
        <f t="shared" si="43"/>
        <v>0.15325050000000001</v>
      </c>
      <c r="H151" s="129">
        <f t="shared" si="59"/>
        <v>0.19155050000000001</v>
      </c>
      <c r="I151" s="114" t="s">
        <v>239</v>
      </c>
      <c r="J151" s="114">
        <v>350</v>
      </c>
      <c r="K151" s="122">
        <v>30</v>
      </c>
      <c r="L151" s="160">
        <f t="shared" si="51"/>
        <v>2.5714285714285716</v>
      </c>
      <c r="M151" s="161">
        <f t="shared" si="52"/>
        <v>77.142857142857153</v>
      </c>
      <c r="N151" s="146">
        <f t="shared" si="45"/>
        <v>0.77777777777777757</v>
      </c>
      <c r="O151" s="146">
        <f t="shared" si="53"/>
        <v>23.333333333333332</v>
      </c>
      <c r="P151" s="144">
        <f t="shared" si="54"/>
        <v>79.142857142857153</v>
      </c>
      <c r="Q151" s="122" t="s">
        <v>113</v>
      </c>
      <c r="R151" s="117">
        <f t="shared" si="46"/>
        <v>4.5975150000000005</v>
      </c>
      <c r="S151" s="123">
        <f t="shared" si="47"/>
        <v>5.9465150000000007</v>
      </c>
      <c r="T151" s="124">
        <v>90</v>
      </c>
      <c r="U151" s="124">
        <v>5</v>
      </c>
      <c r="V151" s="118">
        <v>18</v>
      </c>
      <c r="W151" s="125">
        <f t="shared" si="57"/>
        <v>535.18635000000006</v>
      </c>
      <c r="X151" s="125">
        <f t="shared" si="58"/>
        <v>550.18635000000006</v>
      </c>
      <c r="Y151" s="118">
        <f t="shared" si="50"/>
        <v>2700</v>
      </c>
    </row>
    <row r="152" spans="1:25" x14ac:dyDescent="0.25">
      <c r="A152" s="121" t="s">
        <v>422</v>
      </c>
      <c r="B152" s="112" t="s">
        <v>482</v>
      </c>
      <c r="C152" s="122">
        <v>20</v>
      </c>
      <c r="D152" s="122">
        <v>12</v>
      </c>
      <c r="E152" s="122">
        <v>290</v>
      </c>
      <c r="F152" s="126">
        <v>33</v>
      </c>
      <c r="G152" s="127">
        <f t="shared" si="43"/>
        <v>0.18861600000000001</v>
      </c>
      <c r="H152" s="129">
        <f t="shared" si="59"/>
        <v>0.22691600000000001</v>
      </c>
      <c r="I152" s="114" t="s">
        <v>239</v>
      </c>
      <c r="J152" s="114">
        <v>350</v>
      </c>
      <c r="K152" s="122">
        <v>24</v>
      </c>
      <c r="L152" s="160">
        <f t="shared" si="51"/>
        <v>2.0571428571428569</v>
      </c>
      <c r="M152" s="161">
        <f t="shared" si="52"/>
        <v>49.371428571428567</v>
      </c>
      <c r="N152" s="146">
        <f t="shared" si="45"/>
        <v>1.2152777777777779</v>
      </c>
      <c r="O152" s="146">
        <f t="shared" si="53"/>
        <v>29.166666666666668</v>
      </c>
      <c r="P152" s="144">
        <f t="shared" si="54"/>
        <v>51.371428571428567</v>
      </c>
      <c r="Q152" s="122" t="s">
        <v>113</v>
      </c>
      <c r="R152" s="117">
        <f t="shared" si="46"/>
        <v>4.5267840000000001</v>
      </c>
      <c r="S152" s="123">
        <f t="shared" si="47"/>
        <v>5.6459840000000003</v>
      </c>
      <c r="T152" s="124">
        <v>90</v>
      </c>
      <c r="U152" s="124">
        <v>5</v>
      </c>
      <c r="V152" s="118">
        <v>18</v>
      </c>
      <c r="W152" s="125">
        <f t="shared" si="57"/>
        <v>508.1385600000001</v>
      </c>
      <c r="X152" s="125">
        <f t="shared" si="58"/>
        <v>523.1385600000001</v>
      </c>
      <c r="Y152" s="118">
        <f t="shared" si="50"/>
        <v>2160</v>
      </c>
    </row>
    <row r="153" spans="1:25" x14ac:dyDescent="0.25">
      <c r="A153" s="121" t="s">
        <v>112</v>
      </c>
      <c r="B153" s="112" t="s">
        <v>483</v>
      </c>
      <c r="C153" s="122">
        <v>30</v>
      </c>
      <c r="D153" s="122">
        <v>10</v>
      </c>
      <c r="E153" s="122">
        <v>290</v>
      </c>
      <c r="F153" s="126">
        <v>33</v>
      </c>
      <c r="G153" s="127">
        <f t="shared" si="43"/>
        <v>0.23577000000000001</v>
      </c>
      <c r="H153" s="129">
        <f t="shared" si="59"/>
        <v>0.27407000000000004</v>
      </c>
      <c r="I153" s="114" t="s">
        <v>239</v>
      </c>
      <c r="J153" s="114">
        <v>350</v>
      </c>
      <c r="K153" s="122">
        <v>24</v>
      </c>
      <c r="L153" s="160">
        <f t="shared" si="51"/>
        <v>1.7142857142857142</v>
      </c>
      <c r="M153" s="161">
        <f t="shared" si="52"/>
        <v>41.142857142857139</v>
      </c>
      <c r="N153" s="146">
        <f t="shared" si="45"/>
        <v>1.4583333333333333</v>
      </c>
      <c r="O153" s="146">
        <f t="shared" si="53"/>
        <v>35</v>
      </c>
      <c r="P153" s="144">
        <f t="shared" si="54"/>
        <v>43.142857142857139</v>
      </c>
      <c r="Q153" s="122" t="s">
        <v>113</v>
      </c>
      <c r="R153" s="117">
        <f t="shared" si="46"/>
        <v>5.65848</v>
      </c>
      <c r="S153" s="123">
        <f t="shared" si="47"/>
        <v>6.777680000000001</v>
      </c>
      <c r="T153" s="124">
        <v>90</v>
      </c>
      <c r="U153" s="124">
        <v>5</v>
      </c>
      <c r="V153" s="118">
        <f t="shared" ref="V153" si="61">T153/U153</f>
        <v>18</v>
      </c>
      <c r="W153" s="125">
        <f t="shared" si="57"/>
        <v>609.99120000000005</v>
      </c>
      <c r="X153" s="125">
        <f t="shared" si="58"/>
        <v>624.99120000000005</v>
      </c>
      <c r="Y153" s="118">
        <f t="shared" si="50"/>
        <v>2160</v>
      </c>
    </row>
    <row r="154" spans="1:25" x14ac:dyDescent="0.25">
      <c r="A154" s="121" t="s">
        <v>414</v>
      </c>
      <c r="B154" s="112" t="s">
        <v>482</v>
      </c>
      <c r="C154" s="122">
        <v>14</v>
      </c>
      <c r="D154" s="122">
        <v>25</v>
      </c>
      <c r="E154" s="122">
        <v>290</v>
      </c>
      <c r="F154" s="126">
        <v>33</v>
      </c>
      <c r="G154" s="127">
        <f t="shared" si="43"/>
        <v>0.25541750000000002</v>
      </c>
      <c r="H154" s="129">
        <f t="shared" si="59"/>
        <v>0.29371750000000002</v>
      </c>
      <c r="I154" s="114" t="s">
        <v>241</v>
      </c>
      <c r="J154" s="114">
        <v>400</v>
      </c>
      <c r="K154" s="122">
        <v>24</v>
      </c>
      <c r="L154" s="160">
        <f t="shared" si="51"/>
        <v>3.75</v>
      </c>
      <c r="M154" s="161">
        <f t="shared" si="52"/>
        <v>90</v>
      </c>
      <c r="N154" s="146">
        <f t="shared" si="45"/>
        <v>0.66666666666666663</v>
      </c>
      <c r="O154" s="146">
        <f t="shared" si="53"/>
        <v>16</v>
      </c>
      <c r="P154" s="144">
        <f t="shared" si="54"/>
        <v>92</v>
      </c>
      <c r="Q154" s="122" t="s">
        <v>113</v>
      </c>
      <c r="R154" s="117">
        <f t="shared" si="46"/>
        <v>6.13002</v>
      </c>
      <c r="S154" s="123">
        <f t="shared" si="47"/>
        <v>7.2492200000000002</v>
      </c>
      <c r="T154" s="124">
        <v>72</v>
      </c>
      <c r="U154" s="124">
        <v>4</v>
      </c>
      <c r="V154" s="118">
        <v>18</v>
      </c>
      <c r="W154" s="125">
        <f t="shared" si="57"/>
        <v>521.94384000000002</v>
      </c>
      <c r="X154" s="125">
        <f t="shared" si="58"/>
        <v>536.94384000000002</v>
      </c>
      <c r="Y154" s="118">
        <f t="shared" si="50"/>
        <v>1728</v>
      </c>
    </row>
    <row r="155" spans="1:25" x14ac:dyDescent="0.25">
      <c r="A155" s="121" t="s">
        <v>415</v>
      </c>
      <c r="B155" s="112" t="s">
        <v>482</v>
      </c>
      <c r="C155" s="122">
        <v>14</v>
      </c>
      <c r="D155" s="122">
        <v>20</v>
      </c>
      <c r="E155" s="122">
        <v>290</v>
      </c>
      <c r="F155" s="126">
        <v>33</v>
      </c>
      <c r="G155" s="127">
        <f t="shared" si="43"/>
        <v>0.20433399999999999</v>
      </c>
      <c r="H155" s="129">
        <f t="shared" si="59"/>
        <v>0.24263399999999999</v>
      </c>
      <c r="I155" s="114" t="s">
        <v>241</v>
      </c>
      <c r="J155" s="114">
        <v>400</v>
      </c>
      <c r="K155" s="122">
        <v>24</v>
      </c>
      <c r="L155" s="160">
        <f t="shared" si="51"/>
        <v>3</v>
      </c>
      <c r="M155" s="161">
        <f t="shared" si="52"/>
        <v>72</v>
      </c>
      <c r="N155" s="146">
        <f t="shared" si="45"/>
        <v>0.83333333333333337</v>
      </c>
      <c r="O155" s="146">
        <f t="shared" si="53"/>
        <v>20</v>
      </c>
      <c r="P155" s="144">
        <f t="shared" si="54"/>
        <v>74</v>
      </c>
      <c r="Q155" s="122" t="s">
        <v>113</v>
      </c>
      <c r="R155" s="117">
        <f t="shared" si="46"/>
        <v>4.9040159999999995</v>
      </c>
      <c r="S155" s="123">
        <f t="shared" si="47"/>
        <v>6.0232159999999997</v>
      </c>
      <c r="T155" s="124">
        <v>72</v>
      </c>
      <c r="U155" s="124">
        <v>4</v>
      </c>
      <c r="V155" s="118">
        <v>18</v>
      </c>
      <c r="W155" s="125">
        <f t="shared" si="57"/>
        <v>433.67155199999996</v>
      </c>
      <c r="X155" s="125">
        <f t="shared" si="58"/>
        <v>448.67155199999996</v>
      </c>
      <c r="Y155" s="118">
        <f t="shared" si="50"/>
        <v>1728</v>
      </c>
    </row>
    <row r="156" spans="1:25" ht="24" x14ac:dyDescent="0.25">
      <c r="A156" s="121" t="s">
        <v>18</v>
      </c>
      <c r="B156" s="112" t="s">
        <v>482</v>
      </c>
      <c r="C156" s="122">
        <v>11</v>
      </c>
      <c r="D156" s="122">
        <v>10</v>
      </c>
      <c r="E156" s="122">
        <v>290</v>
      </c>
      <c r="F156" s="126">
        <v>33</v>
      </c>
      <c r="G156" s="127">
        <f t="shared" si="43"/>
        <v>8.6448999999999998E-2</v>
      </c>
      <c r="H156" s="129">
        <f t="shared" si="59"/>
        <v>0.124749</v>
      </c>
      <c r="I156" s="114" t="s">
        <v>239</v>
      </c>
      <c r="J156" s="114">
        <v>350</v>
      </c>
      <c r="K156" s="122">
        <v>30</v>
      </c>
      <c r="L156" s="160">
        <f t="shared" si="51"/>
        <v>1.7142857142857142</v>
      </c>
      <c r="M156" s="161">
        <f t="shared" si="52"/>
        <v>51.428571428571423</v>
      </c>
      <c r="N156" s="146">
        <f t="shared" si="45"/>
        <v>1.1666666666666667</v>
      </c>
      <c r="O156" s="146">
        <f t="shared" si="53"/>
        <v>35</v>
      </c>
      <c r="P156" s="144">
        <f t="shared" si="54"/>
        <v>53.428571428571423</v>
      </c>
      <c r="Q156" s="122" t="s">
        <v>406</v>
      </c>
      <c r="R156" s="117">
        <f t="shared" si="46"/>
        <v>2.5934699999999999</v>
      </c>
      <c r="S156" s="123">
        <f t="shared" si="47"/>
        <v>3.9424700000000001</v>
      </c>
      <c r="T156" s="124">
        <v>90</v>
      </c>
      <c r="U156" s="124">
        <v>5</v>
      </c>
      <c r="V156" s="118">
        <f t="shared" ref="V156:V160" si="62">T156/U156</f>
        <v>18</v>
      </c>
      <c r="W156" s="125">
        <f t="shared" si="57"/>
        <v>354.82230000000004</v>
      </c>
      <c r="X156" s="125">
        <f t="shared" si="58"/>
        <v>369.82230000000004</v>
      </c>
      <c r="Y156" s="118">
        <f t="shared" si="50"/>
        <v>2700</v>
      </c>
    </row>
    <row r="157" spans="1:25" ht="24" x14ac:dyDescent="0.25">
      <c r="A157" s="121" t="s">
        <v>108</v>
      </c>
      <c r="B157" s="112" t="s">
        <v>482</v>
      </c>
      <c r="C157" s="122">
        <v>14</v>
      </c>
      <c r="D157" s="122">
        <v>10</v>
      </c>
      <c r="E157" s="122">
        <v>290</v>
      </c>
      <c r="F157" s="126">
        <v>33</v>
      </c>
      <c r="G157" s="127">
        <f t="shared" si="43"/>
        <v>0.10216699999999999</v>
      </c>
      <c r="H157" s="129">
        <f t="shared" si="59"/>
        <v>0.14046699999999998</v>
      </c>
      <c r="I157" s="114" t="s">
        <v>239</v>
      </c>
      <c r="J157" s="114">
        <v>350</v>
      </c>
      <c r="K157" s="122">
        <v>30</v>
      </c>
      <c r="L157" s="160">
        <f t="shared" si="51"/>
        <v>1.7142857142857142</v>
      </c>
      <c r="M157" s="161">
        <f t="shared" si="52"/>
        <v>51.428571428571423</v>
      </c>
      <c r="N157" s="146">
        <f t="shared" si="45"/>
        <v>1.1666666666666667</v>
      </c>
      <c r="O157" s="146">
        <f t="shared" si="53"/>
        <v>35</v>
      </c>
      <c r="P157" s="144">
        <f t="shared" si="54"/>
        <v>53.428571428571423</v>
      </c>
      <c r="Q157" s="122" t="s">
        <v>406</v>
      </c>
      <c r="R157" s="117">
        <f t="shared" si="46"/>
        <v>3.06501</v>
      </c>
      <c r="S157" s="123">
        <f t="shared" si="47"/>
        <v>4.4140099999999993</v>
      </c>
      <c r="T157" s="124">
        <v>90</v>
      </c>
      <c r="U157" s="124">
        <v>5</v>
      </c>
      <c r="V157" s="118">
        <f t="shared" si="62"/>
        <v>18</v>
      </c>
      <c r="W157" s="125">
        <f t="shared" si="57"/>
        <v>397.26089999999994</v>
      </c>
      <c r="X157" s="125">
        <f t="shared" si="58"/>
        <v>412.26089999999994</v>
      </c>
      <c r="Y157" s="118">
        <f t="shared" si="50"/>
        <v>2700</v>
      </c>
    </row>
    <row r="158" spans="1:25" ht="24" x14ac:dyDescent="0.25">
      <c r="A158" s="121" t="s">
        <v>486</v>
      </c>
      <c r="B158" s="112" t="s">
        <v>482</v>
      </c>
      <c r="C158" s="122">
        <v>11</v>
      </c>
      <c r="D158" s="122">
        <v>20</v>
      </c>
      <c r="E158" s="122">
        <v>290</v>
      </c>
      <c r="F158" s="126">
        <v>33</v>
      </c>
      <c r="G158" s="127">
        <f t="shared" si="43"/>
        <v>0.172898</v>
      </c>
      <c r="H158" s="129">
        <f t="shared" si="59"/>
        <v>0.211198</v>
      </c>
      <c r="I158" s="114" t="s">
        <v>239</v>
      </c>
      <c r="J158" s="114">
        <v>400</v>
      </c>
      <c r="K158" s="122">
        <v>28</v>
      </c>
      <c r="L158" s="160">
        <f t="shared" si="51"/>
        <v>3</v>
      </c>
      <c r="M158" s="161">
        <f t="shared" si="52"/>
        <v>84</v>
      </c>
      <c r="N158" s="146">
        <f t="shared" si="45"/>
        <v>0.7142857142857143</v>
      </c>
      <c r="O158" s="146">
        <f t="shared" si="53"/>
        <v>20</v>
      </c>
      <c r="P158" s="144">
        <f t="shared" si="54"/>
        <v>86</v>
      </c>
      <c r="Q158" s="122" t="s">
        <v>406</v>
      </c>
      <c r="R158" s="117">
        <f t="shared" si="46"/>
        <v>4.8411439999999999</v>
      </c>
      <c r="S158" s="123">
        <f t="shared" si="47"/>
        <v>6.1135440000000001</v>
      </c>
      <c r="T158" s="124">
        <v>90</v>
      </c>
      <c r="U158" s="124">
        <v>5</v>
      </c>
      <c r="V158" s="118">
        <f t="shared" si="62"/>
        <v>18</v>
      </c>
      <c r="W158" s="125">
        <f t="shared" si="57"/>
        <v>550.21896000000004</v>
      </c>
      <c r="X158" s="125">
        <f t="shared" si="58"/>
        <v>565.21896000000004</v>
      </c>
      <c r="Y158" s="118">
        <f t="shared" si="50"/>
        <v>2520</v>
      </c>
    </row>
    <row r="159" spans="1:25" ht="24" x14ac:dyDescent="0.25">
      <c r="A159" s="121" t="s">
        <v>154</v>
      </c>
      <c r="B159" s="112" t="s">
        <v>482</v>
      </c>
      <c r="C159" s="122">
        <v>9</v>
      </c>
      <c r="D159" s="122">
        <v>10</v>
      </c>
      <c r="E159" s="122">
        <v>290</v>
      </c>
      <c r="F159" s="126">
        <v>33</v>
      </c>
      <c r="G159" s="127">
        <f t="shared" si="43"/>
        <v>7.0731000000000002E-2</v>
      </c>
      <c r="H159" s="129">
        <f t="shared" si="59"/>
        <v>0.10903099999999999</v>
      </c>
      <c r="I159" s="114" t="s">
        <v>239</v>
      </c>
      <c r="J159" s="114">
        <v>350</v>
      </c>
      <c r="K159" s="122">
        <v>32</v>
      </c>
      <c r="L159" s="160">
        <f t="shared" si="51"/>
        <v>1.7142857142857142</v>
      </c>
      <c r="M159" s="161">
        <f t="shared" si="52"/>
        <v>54.857142857142854</v>
      </c>
      <c r="N159" s="146">
        <f t="shared" si="45"/>
        <v>1.09375</v>
      </c>
      <c r="O159" s="146">
        <f t="shared" si="53"/>
        <v>35</v>
      </c>
      <c r="P159" s="144">
        <f t="shared" si="54"/>
        <v>56.857142857142854</v>
      </c>
      <c r="Q159" s="122" t="s">
        <v>131</v>
      </c>
      <c r="R159" s="117">
        <f t="shared" si="46"/>
        <v>2.2633920000000001</v>
      </c>
      <c r="S159" s="123">
        <f t="shared" si="47"/>
        <v>3.6889919999999998</v>
      </c>
      <c r="T159" s="124">
        <v>60</v>
      </c>
      <c r="U159" s="124">
        <v>5</v>
      </c>
      <c r="V159" s="118">
        <f t="shared" si="62"/>
        <v>12</v>
      </c>
      <c r="W159" s="125">
        <f t="shared" si="57"/>
        <v>221.33951999999999</v>
      </c>
      <c r="X159" s="125">
        <f t="shared" si="58"/>
        <v>236.33951999999999</v>
      </c>
      <c r="Y159" s="118">
        <f t="shared" si="50"/>
        <v>1920</v>
      </c>
    </row>
    <row r="160" spans="1:25" ht="24" x14ac:dyDescent="0.25">
      <c r="A160" s="121" t="s">
        <v>155</v>
      </c>
      <c r="B160" s="112" t="s">
        <v>482</v>
      </c>
      <c r="C160" s="122">
        <v>9</v>
      </c>
      <c r="D160" s="122">
        <v>20</v>
      </c>
      <c r="E160" s="122">
        <v>290</v>
      </c>
      <c r="F160" s="126">
        <v>33</v>
      </c>
      <c r="G160" s="127">
        <f t="shared" si="43"/>
        <v>0.141462</v>
      </c>
      <c r="H160" s="129">
        <f t="shared" si="59"/>
        <v>0.17976200000000001</v>
      </c>
      <c r="I160" s="114" t="s">
        <v>239</v>
      </c>
      <c r="J160" s="114">
        <v>400</v>
      </c>
      <c r="K160" s="122">
        <v>36</v>
      </c>
      <c r="L160" s="160">
        <f t="shared" si="51"/>
        <v>3</v>
      </c>
      <c r="M160" s="161">
        <f t="shared" si="52"/>
        <v>108</v>
      </c>
      <c r="N160" s="146">
        <f t="shared" si="45"/>
        <v>0.55555555555555558</v>
      </c>
      <c r="O160" s="146">
        <f t="shared" si="53"/>
        <v>20</v>
      </c>
      <c r="P160" s="144">
        <f t="shared" si="54"/>
        <v>110</v>
      </c>
      <c r="Q160" s="122" t="s">
        <v>131</v>
      </c>
      <c r="R160" s="117">
        <f t="shared" si="46"/>
        <v>5.092632</v>
      </c>
      <c r="S160" s="123">
        <f t="shared" si="47"/>
        <v>6.6714320000000003</v>
      </c>
      <c r="T160" s="124">
        <v>60</v>
      </c>
      <c r="U160" s="124">
        <v>5</v>
      </c>
      <c r="V160" s="118">
        <f t="shared" si="62"/>
        <v>12</v>
      </c>
      <c r="W160" s="125">
        <f t="shared" si="57"/>
        <v>400.28592000000003</v>
      </c>
      <c r="X160" s="125">
        <f t="shared" si="58"/>
        <v>415.28592000000003</v>
      </c>
      <c r="Y160" s="118">
        <f t="shared" si="50"/>
        <v>2160</v>
      </c>
    </row>
    <row r="161" spans="1:25" ht="24" x14ac:dyDescent="0.25">
      <c r="A161" s="121" t="s">
        <v>252</v>
      </c>
      <c r="B161" s="112" t="s">
        <v>482</v>
      </c>
      <c r="C161" s="122">
        <v>20</v>
      </c>
      <c r="D161" s="122">
        <v>10</v>
      </c>
      <c r="E161" s="122">
        <v>290</v>
      </c>
      <c r="F161" s="126">
        <v>33</v>
      </c>
      <c r="G161" s="127">
        <f t="shared" si="43"/>
        <v>0.15717999999999999</v>
      </c>
      <c r="H161" s="129">
        <f t="shared" si="59"/>
        <v>0.19547999999999999</v>
      </c>
      <c r="I161" s="114" t="s">
        <v>239</v>
      </c>
      <c r="J161" s="114">
        <v>350</v>
      </c>
      <c r="K161" s="122">
        <v>35</v>
      </c>
      <c r="L161" s="160">
        <f t="shared" si="51"/>
        <v>1.7142857142857142</v>
      </c>
      <c r="M161" s="161">
        <f t="shared" si="52"/>
        <v>60</v>
      </c>
      <c r="N161" s="146">
        <f t="shared" si="45"/>
        <v>1</v>
      </c>
      <c r="O161" s="146">
        <f t="shared" si="53"/>
        <v>35</v>
      </c>
      <c r="P161" s="144">
        <f t="shared" si="54"/>
        <v>62</v>
      </c>
      <c r="Q161" s="122" t="s">
        <v>253</v>
      </c>
      <c r="R161" s="117">
        <f t="shared" si="46"/>
        <v>5.5012999999999996</v>
      </c>
      <c r="S161" s="123">
        <f t="shared" si="47"/>
        <v>7.0417999999999994</v>
      </c>
      <c r="T161" s="124">
        <v>60</v>
      </c>
      <c r="U161" s="124">
        <v>5</v>
      </c>
      <c r="V161" s="118">
        <v>12</v>
      </c>
      <c r="W161" s="125">
        <f t="shared" si="57"/>
        <v>422.50799999999998</v>
      </c>
      <c r="X161" s="125">
        <f t="shared" si="58"/>
        <v>437.50799999999998</v>
      </c>
      <c r="Y161" s="118">
        <f t="shared" si="50"/>
        <v>2100</v>
      </c>
    </row>
    <row r="162" spans="1:25" x14ac:dyDescent="0.25">
      <c r="A162" s="121" t="s">
        <v>1</v>
      </c>
      <c r="B162" s="112" t="s">
        <v>482</v>
      </c>
      <c r="C162" s="122">
        <v>11</v>
      </c>
      <c r="D162" s="122">
        <v>10</v>
      </c>
      <c r="E162" s="122">
        <v>290</v>
      </c>
      <c r="F162" s="126">
        <v>25</v>
      </c>
      <c r="G162" s="127">
        <f t="shared" si="43"/>
        <v>8.6448999999999998E-2</v>
      </c>
      <c r="H162" s="129">
        <f t="shared" si="59"/>
        <v>0.11344899999999999</v>
      </c>
      <c r="I162" s="114" t="s">
        <v>249</v>
      </c>
      <c r="J162" s="114">
        <v>350</v>
      </c>
      <c r="K162" s="122">
        <v>52</v>
      </c>
      <c r="L162" s="160">
        <f t="shared" si="51"/>
        <v>1.7142857142857142</v>
      </c>
      <c r="M162" s="161">
        <f t="shared" si="52"/>
        <v>89.142857142857139</v>
      </c>
      <c r="N162" s="146">
        <f t="shared" si="45"/>
        <v>0.67307692307692313</v>
      </c>
      <c r="O162" s="146">
        <f t="shared" si="53"/>
        <v>35</v>
      </c>
      <c r="P162" s="144">
        <f t="shared" si="54"/>
        <v>91.142857142857139</v>
      </c>
      <c r="Q162" s="122" t="s">
        <v>130</v>
      </c>
      <c r="R162" s="117">
        <f t="shared" si="46"/>
        <v>4.4953479999999999</v>
      </c>
      <c r="S162" s="123">
        <f t="shared" si="47"/>
        <v>6.099348</v>
      </c>
      <c r="T162" s="124">
        <v>80</v>
      </c>
      <c r="U162" s="124">
        <v>5</v>
      </c>
      <c r="V162" s="118">
        <f t="shared" ref="V162:V186" si="63">T162/U162</f>
        <v>16</v>
      </c>
      <c r="W162" s="125">
        <f t="shared" si="57"/>
        <v>487.94783999999999</v>
      </c>
      <c r="X162" s="125">
        <f t="shared" si="58"/>
        <v>502.94783999999999</v>
      </c>
      <c r="Y162" s="118">
        <f t="shared" si="50"/>
        <v>4160</v>
      </c>
    </row>
    <row r="163" spans="1:25" x14ac:dyDescent="0.25">
      <c r="A163" s="121" t="s">
        <v>11</v>
      </c>
      <c r="B163" s="112" t="s">
        <v>482</v>
      </c>
      <c r="C163" s="122">
        <v>9</v>
      </c>
      <c r="D163" s="122">
        <v>10</v>
      </c>
      <c r="E163" s="122">
        <v>290</v>
      </c>
      <c r="F163" s="126">
        <v>25</v>
      </c>
      <c r="G163" s="127">
        <f t="shared" si="43"/>
        <v>7.0731000000000002E-2</v>
      </c>
      <c r="H163" s="129">
        <f t="shared" si="59"/>
        <v>9.7730999999999998E-2</v>
      </c>
      <c r="I163" s="114" t="s">
        <v>249</v>
      </c>
      <c r="J163" s="114">
        <v>350</v>
      </c>
      <c r="K163" s="122">
        <v>52</v>
      </c>
      <c r="L163" s="160">
        <f t="shared" si="51"/>
        <v>1.7142857142857142</v>
      </c>
      <c r="M163" s="161">
        <f t="shared" si="52"/>
        <v>89.142857142857139</v>
      </c>
      <c r="N163" s="146">
        <f t="shared" si="45"/>
        <v>0.67307692307692313</v>
      </c>
      <c r="O163" s="146">
        <f t="shared" si="53"/>
        <v>35</v>
      </c>
      <c r="P163" s="144">
        <f t="shared" si="54"/>
        <v>91.142857142857139</v>
      </c>
      <c r="Q163" s="122" t="s">
        <v>130</v>
      </c>
      <c r="R163" s="117">
        <f t="shared" si="46"/>
        <v>3.6780120000000003</v>
      </c>
      <c r="S163" s="123">
        <f t="shared" si="47"/>
        <v>5.2820119999999999</v>
      </c>
      <c r="T163" s="124">
        <v>80</v>
      </c>
      <c r="U163" s="124">
        <v>5</v>
      </c>
      <c r="V163" s="118">
        <f t="shared" si="63"/>
        <v>16</v>
      </c>
      <c r="W163" s="125">
        <f t="shared" si="57"/>
        <v>422.56096000000002</v>
      </c>
      <c r="X163" s="125">
        <f t="shared" si="58"/>
        <v>437.56096000000002</v>
      </c>
      <c r="Y163" s="118">
        <f t="shared" si="50"/>
        <v>4160</v>
      </c>
    </row>
    <row r="164" spans="1:25" x14ac:dyDescent="0.25">
      <c r="A164" s="121" t="s">
        <v>95</v>
      </c>
      <c r="B164" s="112" t="s">
        <v>482</v>
      </c>
      <c r="C164" s="122">
        <v>9</v>
      </c>
      <c r="D164" s="122">
        <v>8</v>
      </c>
      <c r="E164" s="122">
        <v>290</v>
      </c>
      <c r="F164" s="126">
        <v>25</v>
      </c>
      <c r="G164" s="127">
        <f t="shared" si="43"/>
        <v>5.6584799999999998E-2</v>
      </c>
      <c r="H164" s="129">
        <f t="shared" si="59"/>
        <v>8.3584800000000001E-2</v>
      </c>
      <c r="I164" s="114" t="s">
        <v>249</v>
      </c>
      <c r="J164" s="114">
        <v>280</v>
      </c>
      <c r="K164" s="122">
        <v>52</v>
      </c>
      <c r="L164" s="160">
        <f t="shared" si="51"/>
        <v>1.7142857142857142</v>
      </c>
      <c r="M164" s="161">
        <f t="shared" si="52"/>
        <v>89.142857142857139</v>
      </c>
      <c r="N164" s="146">
        <f t="shared" si="45"/>
        <v>0.67307692307692313</v>
      </c>
      <c r="O164" s="146">
        <f t="shared" si="53"/>
        <v>35</v>
      </c>
      <c r="P164" s="144">
        <f t="shared" si="54"/>
        <v>91.142857142857139</v>
      </c>
      <c r="Q164" s="122" t="s">
        <v>130</v>
      </c>
      <c r="R164" s="117">
        <f t="shared" si="46"/>
        <v>2.9424096</v>
      </c>
      <c r="S164" s="123">
        <f t="shared" si="47"/>
        <v>4.5464096000000005</v>
      </c>
      <c r="T164" s="124">
        <v>80</v>
      </c>
      <c r="U164" s="124">
        <v>5</v>
      </c>
      <c r="V164" s="118">
        <f t="shared" si="63"/>
        <v>16</v>
      </c>
      <c r="W164" s="125">
        <f t="shared" si="57"/>
        <v>363.71276800000004</v>
      </c>
      <c r="X164" s="125">
        <f t="shared" si="58"/>
        <v>378.71276800000004</v>
      </c>
      <c r="Y164" s="118">
        <f t="shared" si="50"/>
        <v>4160</v>
      </c>
    </row>
    <row r="165" spans="1:25" x14ac:dyDescent="0.25">
      <c r="A165" s="121" t="s">
        <v>9</v>
      </c>
      <c r="B165" s="112" t="s">
        <v>482</v>
      </c>
      <c r="C165" s="122">
        <v>9</v>
      </c>
      <c r="D165" s="122">
        <v>5</v>
      </c>
      <c r="E165" s="122">
        <v>290</v>
      </c>
      <c r="F165" s="126">
        <v>25</v>
      </c>
      <c r="G165" s="127">
        <f t="shared" si="43"/>
        <v>3.5365500000000001E-2</v>
      </c>
      <c r="H165" s="129">
        <f t="shared" si="59"/>
        <v>6.2365500000000004E-2</v>
      </c>
      <c r="I165" s="114" t="s">
        <v>249</v>
      </c>
      <c r="J165" s="114">
        <v>200</v>
      </c>
      <c r="K165" s="122">
        <v>52</v>
      </c>
      <c r="L165" s="160">
        <f t="shared" si="51"/>
        <v>1.5</v>
      </c>
      <c r="M165" s="161">
        <f t="shared" si="52"/>
        <v>78</v>
      </c>
      <c r="N165" s="146">
        <f t="shared" si="45"/>
        <v>0.76923076923076927</v>
      </c>
      <c r="O165" s="146">
        <f t="shared" si="53"/>
        <v>40</v>
      </c>
      <c r="P165" s="144">
        <f t="shared" si="54"/>
        <v>80</v>
      </c>
      <c r="Q165" s="122" t="s">
        <v>130</v>
      </c>
      <c r="R165" s="117">
        <f t="shared" si="46"/>
        <v>1.8390060000000001</v>
      </c>
      <c r="S165" s="123">
        <f t="shared" si="47"/>
        <v>3.4430060000000005</v>
      </c>
      <c r="T165" s="124">
        <v>80</v>
      </c>
      <c r="U165" s="124">
        <v>5</v>
      </c>
      <c r="V165" s="118">
        <f t="shared" si="63"/>
        <v>16</v>
      </c>
      <c r="W165" s="125">
        <f t="shared" si="57"/>
        <v>275.44048000000004</v>
      </c>
      <c r="X165" s="125">
        <f t="shared" si="58"/>
        <v>290.44048000000004</v>
      </c>
      <c r="Y165" s="118">
        <f t="shared" si="50"/>
        <v>4160</v>
      </c>
    </row>
    <row r="166" spans="1:25" x14ac:dyDescent="0.25">
      <c r="A166" s="121" t="s">
        <v>167</v>
      </c>
      <c r="B166" s="112" t="s">
        <v>483</v>
      </c>
      <c r="C166" s="122">
        <v>9</v>
      </c>
      <c r="D166" s="122">
        <v>5</v>
      </c>
      <c r="E166" s="122">
        <v>290</v>
      </c>
      <c r="F166" s="126">
        <v>25</v>
      </c>
      <c r="G166" s="127">
        <f t="shared" si="43"/>
        <v>3.5365500000000001E-2</v>
      </c>
      <c r="H166" s="129">
        <f t="shared" si="59"/>
        <v>6.2365500000000004E-2</v>
      </c>
      <c r="I166" s="114" t="s">
        <v>249</v>
      </c>
      <c r="J166" s="114">
        <v>200</v>
      </c>
      <c r="K166" s="122">
        <v>54</v>
      </c>
      <c r="L166" s="160">
        <f t="shared" si="51"/>
        <v>1.5</v>
      </c>
      <c r="M166" s="161">
        <f t="shared" si="52"/>
        <v>81</v>
      </c>
      <c r="N166" s="146">
        <f t="shared" si="45"/>
        <v>0.7407407407407407</v>
      </c>
      <c r="O166" s="146">
        <f t="shared" si="53"/>
        <v>40</v>
      </c>
      <c r="P166" s="144">
        <f t="shared" si="54"/>
        <v>83</v>
      </c>
      <c r="Q166" s="122" t="s">
        <v>130</v>
      </c>
      <c r="R166" s="117">
        <f t="shared" si="46"/>
        <v>1.909737</v>
      </c>
      <c r="S166" s="123">
        <f t="shared" si="47"/>
        <v>3.5677370000000006</v>
      </c>
      <c r="T166" s="124">
        <v>80</v>
      </c>
      <c r="U166" s="124">
        <v>5</v>
      </c>
      <c r="V166" s="118">
        <f t="shared" si="63"/>
        <v>16</v>
      </c>
      <c r="W166" s="125">
        <f t="shared" si="57"/>
        <v>285.41896000000003</v>
      </c>
      <c r="X166" s="125">
        <f t="shared" si="58"/>
        <v>300.41896000000003</v>
      </c>
      <c r="Y166" s="118">
        <f t="shared" si="50"/>
        <v>4320</v>
      </c>
    </row>
    <row r="167" spans="1:25" x14ac:dyDescent="0.25">
      <c r="A167" s="121" t="s">
        <v>87</v>
      </c>
      <c r="B167" s="112" t="s">
        <v>483</v>
      </c>
      <c r="C167" s="122">
        <v>9</v>
      </c>
      <c r="D167" s="122">
        <v>8</v>
      </c>
      <c r="E167" s="122">
        <v>290</v>
      </c>
      <c r="F167" s="126">
        <v>33</v>
      </c>
      <c r="G167" s="127">
        <f t="shared" si="43"/>
        <v>5.6584799999999998E-2</v>
      </c>
      <c r="H167" s="129">
        <f t="shared" si="59"/>
        <v>9.4884799999999991E-2</v>
      </c>
      <c r="I167" s="114" t="s">
        <v>239</v>
      </c>
      <c r="J167" s="114">
        <v>280</v>
      </c>
      <c r="K167" s="122">
        <v>35</v>
      </c>
      <c r="L167" s="160">
        <f t="shared" si="51"/>
        <v>1.7142857142857142</v>
      </c>
      <c r="M167" s="161">
        <f t="shared" si="52"/>
        <v>60</v>
      </c>
      <c r="N167" s="146">
        <f t="shared" si="45"/>
        <v>1</v>
      </c>
      <c r="O167" s="146">
        <f t="shared" si="53"/>
        <v>35</v>
      </c>
      <c r="P167" s="144">
        <f t="shared" si="54"/>
        <v>62</v>
      </c>
      <c r="Q167" s="122" t="s">
        <v>130</v>
      </c>
      <c r="R167" s="117">
        <f t="shared" si="46"/>
        <v>1.9804679999999999</v>
      </c>
      <c r="S167" s="123">
        <f t="shared" si="47"/>
        <v>3.5209679999999999</v>
      </c>
      <c r="T167" s="124">
        <v>80</v>
      </c>
      <c r="U167" s="124">
        <v>5</v>
      </c>
      <c r="V167" s="118">
        <f t="shared" si="63"/>
        <v>16</v>
      </c>
      <c r="W167" s="125">
        <f t="shared" si="57"/>
        <v>281.67743999999999</v>
      </c>
      <c r="X167" s="125">
        <f t="shared" si="58"/>
        <v>296.67743999999999</v>
      </c>
      <c r="Y167" s="118">
        <f t="shared" si="50"/>
        <v>2800</v>
      </c>
    </row>
    <row r="168" spans="1:25" ht="24" x14ac:dyDescent="0.25">
      <c r="A168" s="121" t="s">
        <v>98</v>
      </c>
      <c r="B168" s="112" t="s">
        <v>482</v>
      </c>
      <c r="C168" s="122">
        <v>20</v>
      </c>
      <c r="D168" s="122">
        <v>7</v>
      </c>
      <c r="E168" s="122">
        <v>290</v>
      </c>
      <c r="F168" s="126">
        <v>33</v>
      </c>
      <c r="G168" s="127">
        <f t="shared" si="43"/>
        <v>0.110026</v>
      </c>
      <c r="H168" s="129">
        <f t="shared" si="59"/>
        <v>0.14832599999999999</v>
      </c>
      <c r="I168" s="114" t="s">
        <v>239</v>
      </c>
      <c r="J168" s="114">
        <v>280</v>
      </c>
      <c r="K168" s="122">
        <v>35</v>
      </c>
      <c r="L168" s="160">
        <f t="shared" si="51"/>
        <v>1.5</v>
      </c>
      <c r="M168" s="161">
        <f t="shared" si="52"/>
        <v>52.5</v>
      </c>
      <c r="N168" s="146">
        <f t="shared" si="45"/>
        <v>1.1428571428571428</v>
      </c>
      <c r="O168" s="146">
        <f t="shared" si="53"/>
        <v>40</v>
      </c>
      <c r="P168" s="144">
        <f t="shared" si="54"/>
        <v>54.5</v>
      </c>
      <c r="Q168" s="122" t="s">
        <v>120</v>
      </c>
      <c r="R168" s="117">
        <f t="shared" si="46"/>
        <v>3.8509099999999998</v>
      </c>
      <c r="S168" s="123">
        <f t="shared" si="47"/>
        <v>5.3914099999999996</v>
      </c>
      <c r="T168" s="124">
        <v>80</v>
      </c>
      <c r="U168" s="124">
        <v>5</v>
      </c>
      <c r="V168" s="118">
        <f t="shared" si="63"/>
        <v>16</v>
      </c>
      <c r="W168" s="125">
        <f t="shared" si="57"/>
        <v>431.31279999999998</v>
      </c>
      <c r="X168" s="125">
        <f t="shared" si="58"/>
        <v>446.31279999999998</v>
      </c>
      <c r="Y168" s="118">
        <f t="shared" si="50"/>
        <v>2800</v>
      </c>
    </row>
    <row r="169" spans="1:25" ht="24" x14ac:dyDescent="0.25">
      <c r="A169" s="121" t="s">
        <v>101</v>
      </c>
      <c r="B169" s="112" t="s">
        <v>482</v>
      </c>
      <c r="C169" s="122">
        <v>14</v>
      </c>
      <c r="D169" s="122">
        <v>7</v>
      </c>
      <c r="E169" s="122">
        <v>290</v>
      </c>
      <c r="F169" s="126">
        <v>33</v>
      </c>
      <c r="G169" s="127">
        <f t="shared" si="43"/>
        <v>7.1516899999999994E-2</v>
      </c>
      <c r="H169" s="129">
        <f t="shared" si="59"/>
        <v>0.1098169</v>
      </c>
      <c r="I169" s="114" t="s">
        <v>239</v>
      </c>
      <c r="J169" s="114">
        <v>280</v>
      </c>
      <c r="K169" s="122">
        <v>35</v>
      </c>
      <c r="L169" s="160">
        <f t="shared" si="51"/>
        <v>1.5</v>
      </c>
      <c r="M169" s="161">
        <f t="shared" si="52"/>
        <v>52.5</v>
      </c>
      <c r="N169" s="146">
        <f t="shared" si="45"/>
        <v>1.1428571428571428</v>
      </c>
      <c r="O169" s="146">
        <f t="shared" si="53"/>
        <v>40</v>
      </c>
      <c r="P169" s="144">
        <f t="shared" si="54"/>
        <v>54.5</v>
      </c>
      <c r="Q169" s="122" t="s">
        <v>120</v>
      </c>
      <c r="R169" s="117">
        <f t="shared" si="46"/>
        <v>2.5030915</v>
      </c>
      <c r="S169" s="123">
        <f t="shared" si="47"/>
        <v>4.0435914999999998</v>
      </c>
      <c r="T169" s="124">
        <v>64</v>
      </c>
      <c r="U169" s="124">
        <v>4</v>
      </c>
      <c r="V169" s="118">
        <f t="shared" si="63"/>
        <v>16</v>
      </c>
      <c r="W169" s="125">
        <f t="shared" si="57"/>
        <v>258.78985599999999</v>
      </c>
      <c r="X169" s="125">
        <f t="shared" si="58"/>
        <v>273.78985599999999</v>
      </c>
      <c r="Y169" s="118">
        <f t="shared" si="50"/>
        <v>2240</v>
      </c>
    </row>
    <row r="170" spans="1:25" ht="24" x14ac:dyDescent="0.25">
      <c r="A170" s="121" t="s">
        <v>351</v>
      </c>
      <c r="B170" s="112" t="s">
        <v>482</v>
      </c>
      <c r="C170" s="122">
        <v>14</v>
      </c>
      <c r="D170" s="122">
        <v>10</v>
      </c>
      <c r="E170" s="122">
        <v>290</v>
      </c>
      <c r="F170" s="126">
        <v>33</v>
      </c>
      <c r="G170" s="127">
        <f t="shared" si="43"/>
        <v>0.10216699999999999</v>
      </c>
      <c r="H170" s="129">
        <f t="shared" si="59"/>
        <v>0.14046699999999998</v>
      </c>
      <c r="I170" s="114" t="s">
        <v>239</v>
      </c>
      <c r="J170" s="114">
        <v>350</v>
      </c>
      <c r="K170" s="122">
        <v>35</v>
      </c>
      <c r="L170" s="160">
        <f t="shared" si="51"/>
        <v>1.7142857142857142</v>
      </c>
      <c r="M170" s="161">
        <f t="shared" si="52"/>
        <v>60</v>
      </c>
      <c r="N170" s="146">
        <f t="shared" si="45"/>
        <v>1</v>
      </c>
      <c r="O170" s="146">
        <f t="shared" si="53"/>
        <v>35</v>
      </c>
      <c r="P170" s="144">
        <f t="shared" si="54"/>
        <v>62</v>
      </c>
      <c r="Q170" s="122" t="s">
        <v>120</v>
      </c>
      <c r="R170" s="117">
        <f t="shared" si="46"/>
        <v>3.5758449999999997</v>
      </c>
      <c r="S170" s="123">
        <f t="shared" si="47"/>
        <v>5.1163449999999999</v>
      </c>
      <c r="T170" s="124">
        <v>80</v>
      </c>
      <c r="U170" s="124">
        <v>5</v>
      </c>
      <c r="V170" s="118">
        <f t="shared" si="63"/>
        <v>16</v>
      </c>
      <c r="W170" s="125">
        <f t="shared" si="57"/>
        <v>409.30759999999998</v>
      </c>
      <c r="X170" s="125">
        <f t="shared" si="58"/>
        <v>424.30759999999998</v>
      </c>
      <c r="Y170" s="118">
        <f t="shared" si="50"/>
        <v>2800</v>
      </c>
    </row>
    <row r="171" spans="1:25" ht="24" x14ac:dyDescent="0.25">
      <c r="A171" s="121" t="s">
        <v>215</v>
      </c>
      <c r="B171" s="112" t="s">
        <v>482</v>
      </c>
      <c r="C171" s="122">
        <v>11</v>
      </c>
      <c r="D171" s="122">
        <v>10</v>
      </c>
      <c r="E171" s="122">
        <v>290</v>
      </c>
      <c r="F171" s="126">
        <v>33</v>
      </c>
      <c r="G171" s="127">
        <f t="shared" si="43"/>
        <v>8.6448999999999998E-2</v>
      </c>
      <c r="H171" s="129">
        <f t="shared" si="59"/>
        <v>0.124749</v>
      </c>
      <c r="I171" s="114" t="s">
        <v>239</v>
      </c>
      <c r="J171" s="114">
        <v>350</v>
      </c>
      <c r="K171" s="122">
        <v>35</v>
      </c>
      <c r="L171" s="160">
        <f t="shared" si="51"/>
        <v>1.7142857142857142</v>
      </c>
      <c r="M171" s="161">
        <f t="shared" si="52"/>
        <v>60</v>
      </c>
      <c r="N171" s="146">
        <f t="shared" si="45"/>
        <v>1</v>
      </c>
      <c r="O171" s="146">
        <f t="shared" si="53"/>
        <v>35</v>
      </c>
      <c r="P171" s="144">
        <f t="shared" si="54"/>
        <v>62</v>
      </c>
      <c r="Q171" s="122" t="s">
        <v>120</v>
      </c>
      <c r="R171" s="117">
        <f t="shared" si="46"/>
        <v>3.0257149999999999</v>
      </c>
      <c r="S171" s="123">
        <f t="shared" si="47"/>
        <v>4.5662150000000006</v>
      </c>
      <c r="T171" s="124">
        <v>80</v>
      </c>
      <c r="U171" s="124">
        <v>5</v>
      </c>
      <c r="V171" s="118">
        <f t="shared" si="63"/>
        <v>16</v>
      </c>
      <c r="W171" s="125">
        <f t="shared" si="57"/>
        <v>365.29720000000003</v>
      </c>
      <c r="X171" s="125">
        <f t="shared" si="58"/>
        <v>380.29720000000003</v>
      </c>
      <c r="Y171" s="118">
        <f t="shared" si="50"/>
        <v>2800</v>
      </c>
    </row>
    <row r="172" spans="1:25" ht="24" x14ac:dyDescent="0.25">
      <c r="A172" s="121" t="s">
        <v>105</v>
      </c>
      <c r="B172" s="112" t="s">
        <v>482</v>
      </c>
      <c r="C172" s="122">
        <v>11</v>
      </c>
      <c r="D172" s="122">
        <v>5</v>
      </c>
      <c r="E172" s="122">
        <v>290</v>
      </c>
      <c r="F172" s="126">
        <v>33</v>
      </c>
      <c r="G172" s="127">
        <f t="shared" si="43"/>
        <v>4.3224499999999999E-2</v>
      </c>
      <c r="H172" s="129">
        <f t="shared" si="59"/>
        <v>8.15245E-2</v>
      </c>
      <c r="I172" s="114" t="s">
        <v>239</v>
      </c>
      <c r="J172" s="114">
        <v>200</v>
      </c>
      <c r="K172" s="122">
        <v>35</v>
      </c>
      <c r="L172" s="160">
        <f t="shared" si="51"/>
        <v>1.5</v>
      </c>
      <c r="M172" s="161">
        <f t="shared" si="52"/>
        <v>52.5</v>
      </c>
      <c r="N172" s="146">
        <f t="shared" si="45"/>
        <v>1.1428571428571428</v>
      </c>
      <c r="O172" s="146">
        <f t="shared" si="53"/>
        <v>40</v>
      </c>
      <c r="P172" s="144">
        <f t="shared" si="54"/>
        <v>54.5</v>
      </c>
      <c r="Q172" s="122" t="s">
        <v>120</v>
      </c>
      <c r="R172" s="117">
        <f t="shared" si="46"/>
        <v>1.5128575</v>
      </c>
      <c r="S172" s="123">
        <f t="shared" si="47"/>
        <v>3.0533575000000002</v>
      </c>
      <c r="T172" s="124">
        <v>80</v>
      </c>
      <c r="U172" s="124">
        <v>5</v>
      </c>
      <c r="V172" s="118">
        <f t="shared" si="63"/>
        <v>16</v>
      </c>
      <c r="W172" s="125">
        <f t="shared" si="57"/>
        <v>244.26859999999999</v>
      </c>
      <c r="X172" s="125">
        <f t="shared" si="58"/>
        <v>259.26859999999999</v>
      </c>
      <c r="Y172" s="118">
        <f t="shared" si="50"/>
        <v>2800</v>
      </c>
    </row>
    <row r="173" spans="1:25" ht="24" x14ac:dyDescent="0.25">
      <c r="A173" s="121" t="s">
        <v>106</v>
      </c>
      <c r="B173" s="112" t="s">
        <v>482</v>
      </c>
      <c r="C173" s="122">
        <v>11</v>
      </c>
      <c r="D173" s="122">
        <v>7</v>
      </c>
      <c r="E173" s="122">
        <v>290</v>
      </c>
      <c r="F173" s="126">
        <v>33</v>
      </c>
      <c r="G173" s="127">
        <f t="shared" si="43"/>
        <v>6.0514299999999993E-2</v>
      </c>
      <c r="H173" s="129">
        <f t="shared" si="59"/>
        <v>9.8814299999999994E-2</v>
      </c>
      <c r="I173" s="114" t="s">
        <v>239</v>
      </c>
      <c r="J173" s="114">
        <v>250</v>
      </c>
      <c r="K173" s="122">
        <v>35</v>
      </c>
      <c r="L173" s="160">
        <f t="shared" si="51"/>
        <v>1.68</v>
      </c>
      <c r="M173" s="161">
        <f t="shared" si="52"/>
        <v>58.8</v>
      </c>
      <c r="N173" s="146">
        <f t="shared" si="45"/>
        <v>1.0204081632653061</v>
      </c>
      <c r="O173" s="146">
        <f t="shared" si="53"/>
        <v>35.714285714285715</v>
      </c>
      <c r="P173" s="144">
        <f t="shared" si="54"/>
        <v>60.8</v>
      </c>
      <c r="Q173" s="122" t="s">
        <v>120</v>
      </c>
      <c r="R173" s="117">
        <f t="shared" si="46"/>
        <v>2.1180005</v>
      </c>
      <c r="S173" s="123">
        <f t="shared" si="47"/>
        <v>3.6585005000000002</v>
      </c>
      <c r="T173" s="124">
        <v>80</v>
      </c>
      <c r="U173" s="124">
        <v>5</v>
      </c>
      <c r="V173" s="118">
        <f t="shared" si="63"/>
        <v>16</v>
      </c>
      <c r="W173" s="125">
        <f t="shared" si="57"/>
        <v>292.68004000000002</v>
      </c>
      <c r="X173" s="125">
        <f t="shared" si="58"/>
        <v>307.68004000000002</v>
      </c>
      <c r="Y173" s="118">
        <f t="shared" si="50"/>
        <v>2800</v>
      </c>
    </row>
    <row r="174" spans="1:25" ht="24" x14ac:dyDescent="0.25">
      <c r="A174" s="121" t="s">
        <v>107</v>
      </c>
      <c r="B174" s="112" t="s">
        <v>482</v>
      </c>
      <c r="C174" s="122">
        <v>9</v>
      </c>
      <c r="D174" s="122">
        <v>7</v>
      </c>
      <c r="E174" s="122">
        <v>290</v>
      </c>
      <c r="F174" s="126">
        <v>25</v>
      </c>
      <c r="G174" s="127">
        <f t="shared" si="43"/>
        <v>4.9511699999999999E-2</v>
      </c>
      <c r="H174" s="129">
        <f t="shared" si="59"/>
        <v>7.6511700000000002E-2</v>
      </c>
      <c r="I174" s="114" t="s">
        <v>249</v>
      </c>
      <c r="J174" s="114">
        <v>250</v>
      </c>
      <c r="K174" s="122">
        <v>52</v>
      </c>
      <c r="L174" s="160">
        <f t="shared" si="51"/>
        <v>1.68</v>
      </c>
      <c r="M174" s="161">
        <f t="shared" si="52"/>
        <v>87.36</v>
      </c>
      <c r="N174" s="146">
        <f t="shared" si="45"/>
        <v>0.68681318681318682</v>
      </c>
      <c r="O174" s="146">
        <f t="shared" si="53"/>
        <v>35.714285714285715</v>
      </c>
      <c r="P174" s="144">
        <f t="shared" si="54"/>
        <v>89.36</v>
      </c>
      <c r="Q174" s="122" t="s">
        <v>143</v>
      </c>
      <c r="R174" s="117">
        <f t="shared" si="46"/>
        <v>2.5746083999999998</v>
      </c>
      <c r="S174" s="123">
        <f t="shared" si="47"/>
        <v>4.1786083999999999</v>
      </c>
      <c r="T174" s="124">
        <v>80</v>
      </c>
      <c r="U174" s="124">
        <v>5</v>
      </c>
      <c r="V174" s="118">
        <f t="shared" si="63"/>
        <v>16</v>
      </c>
      <c r="W174" s="125">
        <f t="shared" si="57"/>
        <v>334.28867200000002</v>
      </c>
      <c r="X174" s="125">
        <f t="shared" si="58"/>
        <v>349.28867200000002</v>
      </c>
      <c r="Y174" s="118">
        <f t="shared" si="50"/>
        <v>4160</v>
      </c>
    </row>
    <row r="175" spans="1:25" x14ac:dyDescent="0.25">
      <c r="A175" s="121" t="s">
        <v>109</v>
      </c>
      <c r="B175" s="112" t="s">
        <v>482</v>
      </c>
      <c r="C175" s="122">
        <v>7</v>
      </c>
      <c r="D175" s="122">
        <v>15</v>
      </c>
      <c r="E175" s="122">
        <v>290</v>
      </c>
      <c r="F175" s="126">
        <v>25</v>
      </c>
      <c r="G175" s="127">
        <f t="shared" si="43"/>
        <v>8.2519499999999996E-2</v>
      </c>
      <c r="H175" s="129">
        <f t="shared" si="59"/>
        <v>0.10951949999999999</v>
      </c>
      <c r="I175" s="114" t="s">
        <v>249</v>
      </c>
      <c r="J175" s="114">
        <v>350</v>
      </c>
      <c r="K175" s="122">
        <v>54</v>
      </c>
      <c r="L175" s="160">
        <f t="shared" si="51"/>
        <v>2.5714285714285716</v>
      </c>
      <c r="M175" s="161">
        <f t="shared" si="52"/>
        <v>138.85714285714286</v>
      </c>
      <c r="N175" s="146">
        <f t="shared" si="45"/>
        <v>0.43209876543209874</v>
      </c>
      <c r="O175" s="146">
        <f t="shared" si="53"/>
        <v>23.333333333333332</v>
      </c>
      <c r="P175" s="144">
        <f t="shared" si="54"/>
        <v>140.85714285714286</v>
      </c>
      <c r="Q175" s="122" t="s">
        <v>130</v>
      </c>
      <c r="R175" s="117">
        <f t="shared" si="46"/>
        <v>4.4560529999999998</v>
      </c>
      <c r="S175" s="123">
        <f t="shared" si="47"/>
        <v>6.1140529999999993</v>
      </c>
      <c r="T175" s="124">
        <v>80</v>
      </c>
      <c r="U175" s="124">
        <v>5</v>
      </c>
      <c r="V175" s="118">
        <f t="shared" si="63"/>
        <v>16</v>
      </c>
      <c r="W175" s="125">
        <f t="shared" si="57"/>
        <v>489.12423999999993</v>
      </c>
      <c r="X175" s="125">
        <f t="shared" si="58"/>
        <v>504.12423999999993</v>
      </c>
      <c r="Y175" s="118">
        <f t="shared" si="50"/>
        <v>4320</v>
      </c>
    </row>
    <row r="176" spans="1:25" x14ac:dyDescent="0.25">
      <c r="A176" s="121" t="s">
        <v>335</v>
      </c>
      <c r="B176" s="112" t="s">
        <v>482</v>
      </c>
      <c r="C176" s="122">
        <v>7</v>
      </c>
      <c r="D176" s="122">
        <v>30</v>
      </c>
      <c r="E176" s="122">
        <v>290</v>
      </c>
      <c r="F176" s="126">
        <v>25</v>
      </c>
      <c r="G176" s="127">
        <f t="shared" si="43"/>
        <v>0.16503899999999999</v>
      </c>
      <c r="H176" s="129">
        <f t="shared" si="59"/>
        <v>0.19203899999999999</v>
      </c>
      <c r="I176" s="114" t="s">
        <v>226</v>
      </c>
      <c r="J176" s="114">
        <v>400</v>
      </c>
      <c r="K176" s="122">
        <v>40</v>
      </c>
      <c r="L176" s="160">
        <f t="shared" si="51"/>
        <v>4.5</v>
      </c>
      <c r="M176" s="161">
        <f t="shared" si="52"/>
        <v>180</v>
      </c>
      <c r="N176" s="146">
        <f t="shared" si="45"/>
        <v>0.33333333333333337</v>
      </c>
      <c r="O176" s="146">
        <f t="shared" si="53"/>
        <v>13.333333333333334</v>
      </c>
      <c r="P176" s="144">
        <f t="shared" si="54"/>
        <v>182</v>
      </c>
      <c r="Q176" s="122" t="s">
        <v>130</v>
      </c>
      <c r="R176" s="117">
        <f t="shared" si="46"/>
        <v>6.6015599999999992</v>
      </c>
      <c r="S176" s="123">
        <f t="shared" si="47"/>
        <v>7.8815599999999995</v>
      </c>
      <c r="T176" s="124">
        <v>64</v>
      </c>
      <c r="U176" s="124">
        <v>4</v>
      </c>
      <c r="V176" s="118">
        <f t="shared" si="63"/>
        <v>16</v>
      </c>
      <c r="W176" s="125">
        <f t="shared" si="57"/>
        <v>504.41984000000002</v>
      </c>
      <c r="X176" s="125">
        <f t="shared" si="58"/>
        <v>519.41984000000002</v>
      </c>
      <c r="Y176" s="118">
        <f t="shared" si="50"/>
        <v>2560</v>
      </c>
    </row>
    <row r="177" spans="1:25" x14ac:dyDescent="0.25">
      <c r="A177" s="121" t="s">
        <v>404</v>
      </c>
      <c r="B177" s="112" t="s">
        <v>483</v>
      </c>
      <c r="C177" s="122">
        <v>14</v>
      </c>
      <c r="D177" s="122">
        <v>10</v>
      </c>
      <c r="E177" s="122">
        <v>290</v>
      </c>
      <c r="F177" s="126">
        <v>25</v>
      </c>
      <c r="G177" s="127">
        <f t="shared" si="43"/>
        <v>0.10216699999999999</v>
      </c>
      <c r="H177" s="129">
        <f t="shared" si="59"/>
        <v>0.129167</v>
      </c>
      <c r="I177" s="114" t="s">
        <v>249</v>
      </c>
      <c r="J177" s="114">
        <v>350</v>
      </c>
      <c r="K177" s="122">
        <v>52</v>
      </c>
      <c r="L177" s="160">
        <f t="shared" si="51"/>
        <v>1.7142857142857142</v>
      </c>
      <c r="M177" s="161">
        <f t="shared" si="52"/>
        <v>89.142857142857139</v>
      </c>
      <c r="N177" s="146">
        <f t="shared" si="45"/>
        <v>0.67307692307692313</v>
      </c>
      <c r="O177" s="146">
        <f t="shared" si="53"/>
        <v>35</v>
      </c>
      <c r="P177" s="144">
        <f t="shared" si="54"/>
        <v>91.142857142857139</v>
      </c>
      <c r="Q177" s="122" t="s">
        <v>130</v>
      </c>
      <c r="R177" s="117">
        <f t="shared" si="46"/>
        <v>5.312684</v>
      </c>
      <c r="S177" s="123">
        <f t="shared" si="47"/>
        <v>6.9166840000000001</v>
      </c>
      <c r="T177" s="124">
        <v>80</v>
      </c>
      <c r="U177" s="124">
        <v>5</v>
      </c>
      <c r="V177" s="118">
        <f t="shared" si="63"/>
        <v>16</v>
      </c>
      <c r="W177" s="125">
        <f t="shared" si="57"/>
        <v>553.33472000000006</v>
      </c>
      <c r="X177" s="125">
        <f t="shared" si="58"/>
        <v>568.33472000000006</v>
      </c>
      <c r="Y177" s="118">
        <f t="shared" si="50"/>
        <v>4160</v>
      </c>
    </row>
    <row r="178" spans="1:25" x14ac:dyDescent="0.25">
      <c r="A178" s="121" t="s">
        <v>358</v>
      </c>
      <c r="B178" s="112" t="s">
        <v>482</v>
      </c>
      <c r="C178" s="122">
        <v>7</v>
      </c>
      <c r="D178" s="122">
        <v>29</v>
      </c>
      <c r="E178" s="122">
        <v>290</v>
      </c>
      <c r="F178" s="126">
        <v>33</v>
      </c>
      <c r="G178" s="127">
        <f t="shared" si="43"/>
        <v>0.1595377</v>
      </c>
      <c r="H178" s="129">
        <f t="shared" si="59"/>
        <v>0.19783770000000001</v>
      </c>
      <c r="I178" s="114" t="s">
        <v>241</v>
      </c>
      <c r="J178" s="114">
        <v>400</v>
      </c>
      <c r="K178" s="122">
        <v>28</v>
      </c>
      <c r="L178" s="160">
        <f t="shared" si="51"/>
        <v>4.3499999999999996</v>
      </c>
      <c r="M178" s="161">
        <f t="shared" si="52"/>
        <v>121.79999999999998</v>
      </c>
      <c r="N178" s="146">
        <f t="shared" si="45"/>
        <v>0.49261083743842377</v>
      </c>
      <c r="O178" s="146">
        <f t="shared" si="53"/>
        <v>13.793103448275863</v>
      </c>
      <c r="P178" s="144">
        <f t="shared" si="54"/>
        <v>123.79999999999998</v>
      </c>
      <c r="Q178" s="122" t="s">
        <v>130</v>
      </c>
      <c r="R178" s="117">
        <f t="shared" si="46"/>
        <v>4.4670556000000001</v>
      </c>
      <c r="S178" s="123">
        <f t="shared" si="47"/>
        <v>5.7394556000000003</v>
      </c>
      <c r="T178" s="124">
        <v>80</v>
      </c>
      <c r="U178" s="124">
        <v>5</v>
      </c>
      <c r="V178" s="118">
        <f t="shared" si="63"/>
        <v>16</v>
      </c>
      <c r="W178" s="125">
        <f t="shared" si="57"/>
        <v>459.15644800000001</v>
      </c>
      <c r="X178" s="125">
        <f t="shared" si="58"/>
        <v>474.15644800000001</v>
      </c>
      <c r="Y178" s="118">
        <f t="shared" si="50"/>
        <v>2240</v>
      </c>
    </row>
    <row r="179" spans="1:25" x14ac:dyDescent="0.25">
      <c r="A179" s="121" t="s">
        <v>36</v>
      </c>
      <c r="B179" s="112" t="s">
        <v>483</v>
      </c>
      <c r="C179" s="122">
        <v>9</v>
      </c>
      <c r="D179" s="122">
        <v>15</v>
      </c>
      <c r="E179" s="122">
        <v>290</v>
      </c>
      <c r="F179" s="126">
        <v>25</v>
      </c>
      <c r="G179" s="127">
        <f t="shared" si="43"/>
        <v>0.1060965</v>
      </c>
      <c r="H179" s="129">
        <f t="shared" si="59"/>
        <v>0.13309650000000001</v>
      </c>
      <c r="I179" s="114" t="s">
        <v>249</v>
      </c>
      <c r="J179" s="114">
        <v>350</v>
      </c>
      <c r="K179" s="122">
        <v>45</v>
      </c>
      <c r="L179" s="160">
        <f t="shared" si="51"/>
        <v>2.5714285714285716</v>
      </c>
      <c r="M179" s="161">
        <f t="shared" si="52"/>
        <v>115.71428571428572</v>
      </c>
      <c r="N179" s="146">
        <f t="shared" si="45"/>
        <v>0.51851851851851849</v>
      </c>
      <c r="O179" s="146">
        <f t="shared" si="53"/>
        <v>23.333333333333332</v>
      </c>
      <c r="P179" s="144">
        <f t="shared" si="54"/>
        <v>117.71428571428572</v>
      </c>
      <c r="Q179" s="122" t="s">
        <v>130</v>
      </c>
      <c r="R179" s="117">
        <f t="shared" si="46"/>
        <v>4.7743424999999995</v>
      </c>
      <c r="S179" s="123">
        <f t="shared" si="47"/>
        <v>6.1893425000000004</v>
      </c>
      <c r="T179" s="124">
        <v>80</v>
      </c>
      <c r="U179" s="124">
        <v>5</v>
      </c>
      <c r="V179" s="118">
        <f t="shared" si="63"/>
        <v>16</v>
      </c>
      <c r="W179" s="125">
        <f t="shared" si="57"/>
        <v>495.14740000000006</v>
      </c>
      <c r="X179" s="125">
        <f t="shared" si="58"/>
        <v>510.14740000000006</v>
      </c>
      <c r="Y179" s="118">
        <f t="shared" si="50"/>
        <v>3600</v>
      </c>
    </row>
    <row r="180" spans="1:25" x14ac:dyDescent="0.25">
      <c r="A180" s="121" t="s">
        <v>70</v>
      </c>
      <c r="B180" s="112" t="s">
        <v>483</v>
      </c>
      <c r="C180" s="122">
        <v>11</v>
      </c>
      <c r="D180" s="122">
        <v>10</v>
      </c>
      <c r="E180" s="122">
        <v>290</v>
      </c>
      <c r="F180" s="126">
        <v>25</v>
      </c>
      <c r="G180" s="127">
        <f t="shared" si="43"/>
        <v>8.6448999999999998E-2</v>
      </c>
      <c r="H180" s="129">
        <f t="shared" si="59"/>
        <v>0.11344899999999999</v>
      </c>
      <c r="I180" s="114" t="s">
        <v>249</v>
      </c>
      <c r="J180" s="114">
        <v>350</v>
      </c>
      <c r="K180" s="122">
        <v>54</v>
      </c>
      <c r="L180" s="160">
        <f t="shared" si="51"/>
        <v>1.7142857142857142</v>
      </c>
      <c r="M180" s="161">
        <f t="shared" si="52"/>
        <v>92.571428571428569</v>
      </c>
      <c r="N180" s="146">
        <f t="shared" si="45"/>
        <v>0.64814814814814814</v>
      </c>
      <c r="O180" s="146">
        <f t="shared" si="53"/>
        <v>35</v>
      </c>
      <c r="P180" s="144">
        <f t="shared" si="54"/>
        <v>94.571428571428569</v>
      </c>
      <c r="Q180" s="122" t="s">
        <v>130</v>
      </c>
      <c r="R180" s="117">
        <f t="shared" si="46"/>
        <v>4.6682459999999999</v>
      </c>
      <c r="S180" s="123">
        <f t="shared" si="47"/>
        <v>6.3262460000000003</v>
      </c>
      <c r="T180" s="124">
        <v>80</v>
      </c>
      <c r="U180" s="124">
        <v>5</v>
      </c>
      <c r="V180" s="118">
        <f t="shared" si="63"/>
        <v>16</v>
      </c>
      <c r="W180" s="125">
        <f t="shared" si="57"/>
        <v>506.09968000000003</v>
      </c>
      <c r="X180" s="125">
        <f t="shared" si="58"/>
        <v>521.09968000000003</v>
      </c>
      <c r="Y180" s="118">
        <f t="shared" si="50"/>
        <v>4320</v>
      </c>
    </row>
    <row r="181" spans="1:25" x14ac:dyDescent="0.25">
      <c r="A181" s="121" t="s">
        <v>79</v>
      </c>
      <c r="B181" s="112" t="s">
        <v>483</v>
      </c>
      <c r="C181" s="122">
        <v>11</v>
      </c>
      <c r="D181" s="122">
        <v>10</v>
      </c>
      <c r="E181" s="122">
        <v>290</v>
      </c>
      <c r="F181" s="126">
        <v>33</v>
      </c>
      <c r="G181" s="127">
        <f t="shared" si="43"/>
        <v>8.6448999999999998E-2</v>
      </c>
      <c r="H181" s="129">
        <f t="shared" si="59"/>
        <v>0.124749</v>
      </c>
      <c r="I181" s="114" t="s">
        <v>239</v>
      </c>
      <c r="J181" s="114">
        <v>350</v>
      </c>
      <c r="K181" s="122">
        <v>35</v>
      </c>
      <c r="L181" s="160">
        <f t="shared" si="51"/>
        <v>1.7142857142857142</v>
      </c>
      <c r="M181" s="161">
        <f t="shared" si="52"/>
        <v>60</v>
      </c>
      <c r="N181" s="146">
        <f t="shared" si="45"/>
        <v>1</v>
      </c>
      <c r="O181" s="146">
        <f t="shared" si="53"/>
        <v>35</v>
      </c>
      <c r="P181" s="144">
        <f t="shared" si="54"/>
        <v>62</v>
      </c>
      <c r="Q181" s="122" t="s">
        <v>130</v>
      </c>
      <c r="R181" s="117">
        <f t="shared" si="46"/>
        <v>3.0257149999999999</v>
      </c>
      <c r="S181" s="123">
        <f t="shared" si="47"/>
        <v>4.5662150000000006</v>
      </c>
      <c r="T181" s="124">
        <v>80</v>
      </c>
      <c r="U181" s="124">
        <v>5</v>
      </c>
      <c r="V181" s="118">
        <f t="shared" si="63"/>
        <v>16</v>
      </c>
      <c r="W181" s="125">
        <f t="shared" si="57"/>
        <v>365.29720000000003</v>
      </c>
      <c r="X181" s="125">
        <f t="shared" si="58"/>
        <v>380.29720000000003</v>
      </c>
      <c r="Y181" s="118">
        <f t="shared" si="50"/>
        <v>2800</v>
      </c>
    </row>
    <row r="182" spans="1:25" ht="24" x14ac:dyDescent="0.25">
      <c r="A182" s="121" t="s">
        <v>165</v>
      </c>
      <c r="B182" s="112" t="s">
        <v>482</v>
      </c>
      <c r="C182" s="122">
        <v>11</v>
      </c>
      <c r="D182" s="122">
        <v>10</v>
      </c>
      <c r="E182" s="122">
        <v>290</v>
      </c>
      <c r="F182" s="126">
        <v>25</v>
      </c>
      <c r="G182" s="127">
        <f t="shared" si="43"/>
        <v>8.6448999999999998E-2</v>
      </c>
      <c r="H182" s="129">
        <f t="shared" si="59"/>
        <v>0.11344899999999999</v>
      </c>
      <c r="I182" s="114" t="s">
        <v>249</v>
      </c>
      <c r="J182" s="114">
        <v>350</v>
      </c>
      <c r="K182" s="122">
        <v>60</v>
      </c>
      <c r="L182" s="160">
        <f t="shared" si="51"/>
        <v>1.7142857142857142</v>
      </c>
      <c r="M182" s="161">
        <f t="shared" si="52"/>
        <v>102.85714285714285</v>
      </c>
      <c r="N182" s="146">
        <f t="shared" si="45"/>
        <v>0.58333333333333337</v>
      </c>
      <c r="O182" s="146">
        <f t="shared" si="53"/>
        <v>35</v>
      </c>
      <c r="P182" s="144">
        <f t="shared" si="54"/>
        <v>104.85714285714285</v>
      </c>
      <c r="Q182" s="122" t="s">
        <v>166</v>
      </c>
      <c r="R182" s="117">
        <f t="shared" si="46"/>
        <v>5.1869399999999999</v>
      </c>
      <c r="S182" s="123">
        <f t="shared" si="47"/>
        <v>7.0069400000000002</v>
      </c>
      <c r="T182" s="124">
        <v>52</v>
      </c>
      <c r="U182" s="124">
        <v>4</v>
      </c>
      <c r="V182" s="118">
        <f t="shared" si="63"/>
        <v>13</v>
      </c>
      <c r="W182" s="125">
        <f t="shared" si="57"/>
        <v>364.36088000000001</v>
      </c>
      <c r="X182" s="125">
        <f t="shared" si="58"/>
        <v>379.36088000000001</v>
      </c>
      <c r="Y182" s="118">
        <f t="shared" si="50"/>
        <v>3120</v>
      </c>
    </row>
    <row r="183" spans="1:25" ht="24" x14ac:dyDescent="0.25">
      <c r="A183" s="121" t="s">
        <v>348</v>
      </c>
      <c r="B183" s="112" t="s">
        <v>482</v>
      </c>
      <c r="C183" s="122">
        <v>11</v>
      </c>
      <c r="D183" s="122">
        <v>10</v>
      </c>
      <c r="E183" s="122">
        <v>440</v>
      </c>
      <c r="F183" s="126">
        <v>25</v>
      </c>
      <c r="G183" s="127">
        <f t="shared" si="43"/>
        <v>0.131164</v>
      </c>
      <c r="H183" s="129">
        <f>IF(AND(E183=290,F183=25),G183+0.026+0.001,IF(AND(E183=440,F183=25),G183+0.039+0.0013,IF(AND(E183=290,F183=33),G183+0.037+0.0013,IF(AND(E183=440,F183=33),G183+0.06+0.0018,IF(AND(E183=280,F183=25),G183+0.026+0.001,IF(AND(E183=280,F183=33),G183+0.037+0.0013))))))</f>
        <v>0.17146400000000001</v>
      </c>
      <c r="I183" s="114" t="s">
        <v>328</v>
      </c>
      <c r="J183" s="114">
        <v>350</v>
      </c>
      <c r="K183" s="122">
        <v>20</v>
      </c>
      <c r="L183" s="160">
        <f t="shared" si="51"/>
        <v>1.7142857142857142</v>
      </c>
      <c r="M183" s="161">
        <f t="shared" si="52"/>
        <v>34.285714285714285</v>
      </c>
      <c r="N183" s="146">
        <f t="shared" si="45"/>
        <v>1.75</v>
      </c>
      <c r="O183" s="146">
        <f t="shared" si="53"/>
        <v>35</v>
      </c>
      <c r="P183" s="144">
        <f t="shared" si="54"/>
        <v>36.285714285714285</v>
      </c>
      <c r="Q183" s="122" t="s">
        <v>350</v>
      </c>
      <c r="R183" s="117">
        <f t="shared" si="46"/>
        <v>2.6232800000000003</v>
      </c>
      <c r="S183" s="123">
        <f t="shared" si="47"/>
        <v>3.6292800000000005</v>
      </c>
      <c r="T183" s="124">
        <v>70</v>
      </c>
      <c r="U183" s="124">
        <v>10</v>
      </c>
      <c r="V183" s="118">
        <f t="shared" si="63"/>
        <v>7</v>
      </c>
      <c r="W183" s="125">
        <f t="shared" si="57"/>
        <v>254.04960000000005</v>
      </c>
      <c r="X183" s="125">
        <f t="shared" si="58"/>
        <v>269.04960000000005</v>
      </c>
      <c r="Y183" s="118">
        <f t="shared" si="50"/>
        <v>1400</v>
      </c>
    </row>
    <row r="184" spans="1:25" x14ac:dyDescent="0.25">
      <c r="A184" s="121" t="s">
        <v>3</v>
      </c>
      <c r="B184" s="112" t="s">
        <v>482</v>
      </c>
      <c r="C184" s="122">
        <v>14</v>
      </c>
      <c r="D184" s="122">
        <v>10</v>
      </c>
      <c r="E184" s="122">
        <v>440</v>
      </c>
      <c r="F184" s="126">
        <v>33</v>
      </c>
      <c r="G184" s="127">
        <f t="shared" si="43"/>
        <v>0.15501200000000001</v>
      </c>
      <c r="H184" s="129">
        <f t="shared" ref="H184:H186" si="64">IF(AND(E184=290,F184=25),G184+0.026+0.001,IF(AND(E184=290,F184=33),G184+0.037+0.0013,IF(AND(E184=440,F184=33),G184+0.06+0.0018,IF(AND(E184=280,F184=25),G184+0.026+0.001,IF(AND(E184=280,F184=33),G184+0.037+0.0013)))))</f>
        <v>0.216812</v>
      </c>
      <c r="I184" s="114" t="s">
        <v>240</v>
      </c>
      <c r="J184" s="114">
        <v>350</v>
      </c>
      <c r="K184" s="122">
        <v>15</v>
      </c>
      <c r="L184" s="160">
        <f t="shared" si="51"/>
        <v>1.7142857142857142</v>
      </c>
      <c r="M184" s="161">
        <f t="shared" si="52"/>
        <v>25.714285714285712</v>
      </c>
      <c r="N184" s="146">
        <f t="shared" si="45"/>
        <v>2.3333333333333335</v>
      </c>
      <c r="O184" s="146">
        <f t="shared" si="53"/>
        <v>35</v>
      </c>
      <c r="P184" s="144">
        <f t="shared" si="54"/>
        <v>27.714285714285712</v>
      </c>
      <c r="Q184" s="122" t="s">
        <v>144</v>
      </c>
      <c r="R184" s="117">
        <f t="shared" si="46"/>
        <v>2.32518</v>
      </c>
      <c r="S184" s="123">
        <f t="shared" si="47"/>
        <v>3.4521800000000002</v>
      </c>
      <c r="T184" s="124">
        <v>70</v>
      </c>
      <c r="U184" s="124">
        <v>10</v>
      </c>
      <c r="V184" s="118">
        <f t="shared" si="63"/>
        <v>7</v>
      </c>
      <c r="W184" s="125">
        <f t="shared" si="57"/>
        <v>241.65260000000001</v>
      </c>
      <c r="X184" s="125">
        <f t="shared" si="58"/>
        <v>256.65260000000001</v>
      </c>
      <c r="Y184" s="118">
        <f t="shared" si="50"/>
        <v>1050</v>
      </c>
    </row>
    <row r="185" spans="1:25" x14ac:dyDescent="0.25">
      <c r="A185" s="121" t="s">
        <v>119</v>
      </c>
      <c r="B185" s="112" t="s">
        <v>482</v>
      </c>
      <c r="C185" s="122">
        <v>20</v>
      </c>
      <c r="D185" s="122">
        <v>15</v>
      </c>
      <c r="E185" s="122">
        <v>440</v>
      </c>
      <c r="F185" s="126">
        <v>33</v>
      </c>
      <c r="G185" s="127">
        <f t="shared" si="43"/>
        <v>0.35771999999999998</v>
      </c>
      <c r="H185" s="129">
        <f t="shared" si="64"/>
        <v>0.41952</v>
      </c>
      <c r="I185" s="114" t="s">
        <v>240</v>
      </c>
      <c r="J185" s="114">
        <v>350</v>
      </c>
      <c r="K185" s="122">
        <v>15</v>
      </c>
      <c r="L185" s="160">
        <f t="shared" si="51"/>
        <v>2.5714285714285716</v>
      </c>
      <c r="M185" s="161">
        <f t="shared" si="52"/>
        <v>38.571428571428577</v>
      </c>
      <c r="N185" s="146">
        <f t="shared" si="45"/>
        <v>1.5555555555555551</v>
      </c>
      <c r="O185" s="146">
        <f t="shared" si="53"/>
        <v>23.333333333333332</v>
      </c>
      <c r="P185" s="144">
        <f t="shared" si="54"/>
        <v>40.571428571428577</v>
      </c>
      <c r="Q185" s="122" t="s">
        <v>144</v>
      </c>
      <c r="R185" s="117">
        <f t="shared" si="46"/>
        <v>5.3658000000000001</v>
      </c>
      <c r="S185" s="123">
        <f t="shared" si="47"/>
        <v>6.4927999999999999</v>
      </c>
      <c r="T185" s="124">
        <v>70</v>
      </c>
      <c r="U185" s="124">
        <v>10</v>
      </c>
      <c r="V185" s="118">
        <f t="shared" si="63"/>
        <v>7</v>
      </c>
      <c r="W185" s="125">
        <f t="shared" si="57"/>
        <v>454.49599999999998</v>
      </c>
      <c r="X185" s="125">
        <f t="shared" si="58"/>
        <v>469.49599999999998</v>
      </c>
      <c r="Y185" s="118">
        <f t="shared" si="50"/>
        <v>1050</v>
      </c>
    </row>
    <row r="186" spans="1:25" x14ac:dyDescent="0.25">
      <c r="A186" s="121" t="s">
        <v>89</v>
      </c>
      <c r="B186" s="112" t="s">
        <v>482</v>
      </c>
      <c r="C186" s="122">
        <v>20</v>
      </c>
      <c r="D186" s="122">
        <v>10</v>
      </c>
      <c r="E186" s="122">
        <v>440</v>
      </c>
      <c r="F186" s="126">
        <v>33</v>
      </c>
      <c r="G186" s="127">
        <f t="shared" si="43"/>
        <v>0.23848</v>
      </c>
      <c r="H186" s="129">
        <f t="shared" si="64"/>
        <v>0.30027999999999999</v>
      </c>
      <c r="I186" s="114" t="s">
        <v>240</v>
      </c>
      <c r="J186" s="114">
        <v>350</v>
      </c>
      <c r="K186" s="122">
        <v>15</v>
      </c>
      <c r="L186" s="160">
        <f t="shared" si="51"/>
        <v>1.7142857142857142</v>
      </c>
      <c r="M186" s="161">
        <f t="shared" si="52"/>
        <v>25.714285714285712</v>
      </c>
      <c r="N186" s="146">
        <f t="shared" si="45"/>
        <v>2.3333333333333335</v>
      </c>
      <c r="O186" s="146">
        <f t="shared" si="53"/>
        <v>35</v>
      </c>
      <c r="P186" s="144">
        <f t="shared" si="54"/>
        <v>27.714285714285712</v>
      </c>
      <c r="Q186" s="122" t="s">
        <v>144</v>
      </c>
      <c r="R186" s="117">
        <f t="shared" si="46"/>
        <v>3.5771999999999999</v>
      </c>
      <c r="S186" s="123">
        <f t="shared" si="47"/>
        <v>4.7042000000000002</v>
      </c>
      <c r="T186" s="124">
        <v>70</v>
      </c>
      <c r="U186" s="124">
        <v>10</v>
      </c>
      <c r="V186" s="118">
        <f t="shared" si="63"/>
        <v>7</v>
      </c>
      <c r="W186" s="125">
        <f t="shared" si="57"/>
        <v>329.29399999999998</v>
      </c>
      <c r="X186" s="125">
        <f t="shared" si="58"/>
        <v>344.29399999999998</v>
      </c>
      <c r="Y186" s="118">
        <f t="shared" si="50"/>
        <v>1050</v>
      </c>
    </row>
    <row r="187" spans="1:25" x14ac:dyDescent="0.25">
      <c r="A187" s="121" t="s">
        <v>485</v>
      </c>
      <c r="B187" s="112" t="s">
        <v>482</v>
      </c>
      <c r="C187" s="122">
        <v>12</v>
      </c>
      <c r="D187" s="122">
        <v>150</v>
      </c>
      <c r="E187" s="122">
        <v>440</v>
      </c>
      <c r="F187" s="126">
        <v>25</v>
      </c>
      <c r="G187" s="127">
        <f t="shared" si="43"/>
        <v>2.1463199999999998</v>
      </c>
      <c r="H187" s="129">
        <f>IF(AND(E187=290,F187=25),G187+0.026+0.001,IF(AND(E187=440,F187=25),G187+0.039+0.0013,IF(AND(E187=290,F187=33),G187+0.037+0.0013,IF(AND(E187=440,F187=33),G187+0.06+0.0018,IF(AND(E187=280,F187=25),G187+0.026+0.001,IF(AND(E187=280,F187=33),G187+0.037+0.0013))))))</f>
        <v>2.18662</v>
      </c>
      <c r="I187" s="114" t="s">
        <v>354</v>
      </c>
      <c r="J187" s="114">
        <v>400</v>
      </c>
      <c r="K187" s="122">
        <v>6</v>
      </c>
      <c r="L187" s="160">
        <f t="shared" si="51"/>
        <v>22.5</v>
      </c>
      <c r="M187" s="161">
        <f t="shared" si="52"/>
        <v>135</v>
      </c>
      <c r="N187" s="146">
        <f t="shared" si="45"/>
        <v>0.44444444444444442</v>
      </c>
      <c r="O187" s="146">
        <f t="shared" si="53"/>
        <v>2.6666666666666665</v>
      </c>
      <c r="P187" s="144">
        <f t="shared" si="54"/>
        <v>137</v>
      </c>
      <c r="Q187" s="122" t="s">
        <v>144</v>
      </c>
      <c r="R187" s="117">
        <f t="shared" si="46"/>
        <v>12.87792</v>
      </c>
      <c r="S187" s="123">
        <f t="shared" si="47"/>
        <v>13.31972</v>
      </c>
      <c r="T187" s="124">
        <v>28</v>
      </c>
      <c r="U187" s="124">
        <v>4</v>
      </c>
      <c r="V187" s="118">
        <v>7</v>
      </c>
      <c r="W187" s="125">
        <f t="shared" si="57"/>
        <v>372.95215999999999</v>
      </c>
      <c r="X187" s="125">
        <f t="shared" si="58"/>
        <v>387.95215999999999</v>
      </c>
      <c r="Y187" s="118">
        <f t="shared" si="50"/>
        <v>168</v>
      </c>
    </row>
    <row r="188" spans="1:25" x14ac:dyDescent="0.25">
      <c r="A188" s="121" t="s">
        <v>159</v>
      </c>
      <c r="B188" s="112" t="s">
        <v>482</v>
      </c>
      <c r="C188" s="122">
        <v>11</v>
      </c>
      <c r="D188" s="122">
        <v>100</v>
      </c>
      <c r="E188" s="122">
        <v>440</v>
      </c>
      <c r="F188" s="126">
        <v>33</v>
      </c>
      <c r="G188" s="127">
        <f t="shared" si="43"/>
        <v>1.3116399999999999</v>
      </c>
      <c r="H188" s="129">
        <f>IF(AND(E188=290,F188=25),G188+0.026+0.001,IF(AND(E188=290,F188=33),G188+0.037+0.0013,IF(AND(E188=440,F188=33),G188+0.06+0.0018,IF(AND(E188=280,F188=25),G188+0.026+0.001,IF(AND(E188=280,F188=33),G188+0.037+0.0013)))))</f>
        <v>1.37344</v>
      </c>
      <c r="I188" s="114" t="s">
        <v>248</v>
      </c>
      <c r="J188" s="114">
        <v>400</v>
      </c>
      <c r="K188" s="122">
        <v>8</v>
      </c>
      <c r="L188" s="160">
        <f t="shared" si="51"/>
        <v>15</v>
      </c>
      <c r="M188" s="161">
        <f t="shared" si="52"/>
        <v>120</v>
      </c>
      <c r="N188" s="146">
        <f t="shared" si="45"/>
        <v>0.5</v>
      </c>
      <c r="O188" s="146">
        <f t="shared" si="53"/>
        <v>4</v>
      </c>
      <c r="P188" s="144">
        <f t="shared" si="54"/>
        <v>122</v>
      </c>
      <c r="Q188" s="122" t="s">
        <v>144</v>
      </c>
      <c r="R188" s="117">
        <f t="shared" si="46"/>
        <v>10.493119999999999</v>
      </c>
      <c r="S188" s="123">
        <f t="shared" si="47"/>
        <v>11.187519999999999</v>
      </c>
      <c r="T188" s="124">
        <v>42</v>
      </c>
      <c r="U188" s="124">
        <v>6</v>
      </c>
      <c r="V188" s="118">
        <f t="shared" ref="V188:V196" si="65">T188/U188</f>
        <v>7</v>
      </c>
      <c r="W188" s="125">
        <f t="shared" si="57"/>
        <v>469.87583999999998</v>
      </c>
      <c r="X188" s="125">
        <f t="shared" si="58"/>
        <v>484.87583999999998</v>
      </c>
      <c r="Y188" s="118">
        <f t="shared" si="50"/>
        <v>336</v>
      </c>
    </row>
    <row r="189" spans="1:25" x14ac:dyDescent="0.25">
      <c r="A189" s="121" t="s">
        <v>255</v>
      </c>
      <c r="B189" s="112" t="s">
        <v>482</v>
      </c>
      <c r="C189" s="122">
        <v>11</v>
      </c>
      <c r="D189" s="122">
        <v>10</v>
      </c>
      <c r="E189" s="122">
        <v>440</v>
      </c>
      <c r="F189" s="126">
        <v>25</v>
      </c>
      <c r="G189" s="127">
        <f t="shared" si="43"/>
        <v>0.131164</v>
      </c>
      <c r="H189" s="129">
        <f>IF(AND(E189=290,F189=25),G189+0.026+0.001,IF(AND(E189=440,F189=25),G189+0.039+0.0013,IF(AND(E189=290,F189=33),G189+0.037+0.0013,IF(AND(E189=440,F189=33),G189+0.06+0.0018,IF(AND(E189=280,F189=25),G189+0.026+0.001,IF(AND(E189=280,F189=33),G189+0.037+0.0013))))))</f>
        <v>0.17146400000000001</v>
      </c>
      <c r="I189" s="114" t="s">
        <v>328</v>
      </c>
      <c r="J189" s="114">
        <v>350</v>
      </c>
      <c r="K189" s="122">
        <v>26</v>
      </c>
      <c r="L189" s="160">
        <f t="shared" si="51"/>
        <v>1.7142857142857142</v>
      </c>
      <c r="M189" s="161">
        <f t="shared" si="52"/>
        <v>44.571428571428569</v>
      </c>
      <c r="N189" s="146">
        <f t="shared" si="45"/>
        <v>1.3461538461538463</v>
      </c>
      <c r="O189" s="146">
        <f t="shared" si="53"/>
        <v>35</v>
      </c>
      <c r="P189" s="144">
        <f t="shared" si="54"/>
        <v>46.571428571428569</v>
      </c>
      <c r="Q189" s="122" t="s">
        <v>144</v>
      </c>
      <c r="R189" s="117">
        <f t="shared" si="46"/>
        <v>3.4102640000000002</v>
      </c>
      <c r="S189" s="123">
        <f t="shared" si="47"/>
        <v>4.6580640000000004</v>
      </c>
      <c r="T189" s="124">
        <v>70</v>
      </c>
      <c r="U189" s="124">
        <v>10</v>
      </c>
      <c r="V189" s="118">
        <f t="shared" si="65"/>
        <v>7</v>
      </c>
      <c r="W189" s="125">
        <f t="shared" si="57"/>
        <v>326.06448</v>
      </c>
      <c r="X189" s="125">
        <f t="shared" si="58"/>
        <v>341.06448</v>
      </c>
      <c r="Y189" s="118">
        <f t="shared" si="50"/>
        <v>1820</v>
      </c>
    </row>
    <row r="190" spans="1:25" x14ac:dyDescent="0.25">
      <c r="A190" s="121" t="s">
        <v>90</v>
      </c>
      <c r="B190" s="112" t="s">
        <v>482</v>
      </c>
      <c r="C190" s="122">
        <v>11</v>
      </c>
      <c r="D190" s="122">
        <v>10</v>
      </c>
      <c r="E190" s="122">
        <v>440</v>
      </c>
      <c r="F190" s="126">
        <v>33</v>
      </c>
      <c r="G190" s="127">
        <f t="shared" si="43"/>
        <v>0.131164</v>
      </c>
      <c r="H190" s="129">
        <f t="shared" ref="H190:H195" si="66">IF(AND(E190=290,F190=25),G190+0.026+0.001,IF(AND(E190=290,F190=33),G190+0.037+0.0013,IF(AND(E190=440,F190=33),G190+0.06+0.0018,IF(AND(E190=280,F190=25),G190+0.026+0.001,IF(AND(E190=280,F190=33),G190+0.037+0.0013)))))</f>
        <v>0.192964</v>
      </c>
      <c r="I190" s="114" t="s">
        <v>240</v>
      </c>
      <c r="J190" s="114">
        <v>350</v>
      </c>
      <c r="K190" s="122">
        <v>15</v>
      </c>
      <c r="L190" s="160">
        <f t="shared" si="51"/>
        <v>1.7142857142857142</v>
      </c>
      <c r="M190" s="161">
        <f t="shared" si="52"/>
        <v>25.714285714285712</v>
      </c>
      <c r="N190" s="146">
        <f t="shared" si="45"/>
        <v>2.3333333333333335</v>
      </c>
      <c r="O190" s="146">
        <f t="shared" si="53"/>
        <v>35</v>
      </c>
      <c r="P190" s="144">
        <f t="shared" si="54"/>
        <v>27.714285714285712</v>
      </c>
      <c r="Q190" s="122" t="s">
        <v>144</v>
      </c>
      <c r="R190" s="117">
        <f t="shared" si="46"/>
        <v>1.96746</v>
      </c>
      <c r="S190" s="123">
        <f t="shared" si="47"/>
        <v>3.0944600000000002</v>
      </c>
      <c r="T190" s="124">
        <v>70</v>
      </c>
      <c r="U190" s="124">
        <v>10</v>
      </c>
      <c r="V190" s="118">
        <f t="shared" si="65"/>
        <v>7</v>
      </c>
      <c r="W190" s="125">
        <f t="shared" si="57"/>
        <v>216.6122</v>
      </c>
      <c r="X190" s="125">
        <f t="shared" si="58"/>
        <v>231.6122</v>
      </c>
      <c r="Y190" s="118">
        <f t="shared" si="50"/>
        <v>1050</v>
      </c>
    </row>
    <row r="191" spans="1:25" x14ac:dyDescent="0.25">
      <c r="A191" s="121" t="s">
        <v>84</v>
      </c>
      <c r="B191" s="112" t="s">
        <v>483</v>
      </c>
      <c r="C191" s="122">
        <v>20</v>
      </c>
      <c r="D191" s="122">
        <v>9.5</v>
      </c>
      <c r="E191" s="122">
        <v>440</v>
      </c>
      <c r="F191" s="126">
        <v>33</v>
      </c>
      <c r="G191" s="127">
        <f t="shared" ref="G191:G254" si="67">IF(C191=14,13*D191*E191*2.71/1000000,C191*D191*E191*2.71/1000000)</f>
        <v>0.22655600000000001</v>
      </c>
      <c r="H191" s="129">
        <f t="shared" si="66"/>
        <v>0.28835600000000006</v>
      </c>
      <c r="I191" s="114" t="s">
        <v>240</v>
      </c>
      <c r="J191" s="114">
        <v>350</v>
      </c>
      <c r="K191" s="122">
        <v>15</v>
      </c>
      <c r="L191" s="160">
        <f t="shared" si="51"/>
        <v>1.6285714285714286</v>
      </c>
      <c r="M191" s="161">
        <f t="shared" si="52"/>
        <v>24.428571428571427</v>
      </c>
      <c r="N191" s="146">
        <f t="shared" si="45"/>
        <v>2.4561403508771931</v>
      </c>
      <c r="O191" s="146">
        <f t="shared" si="53"/>
        <v>36.842105263157897</v>
      </c>
      <c r="P191" s="144">
        <f t="shared" si="54"/>
        <v>26.428571428571427</v>
      </c>
      <c r="Q191" s="122" t="s">
        <v>144</v>
      </c>
      <c r="R191" s="117">
        <f t="shared" si="46"/>
        <v>3.3983400000000001</v>
      </c>
      <c r="S191" s="123">
        <f t="shared" si="47"/>
        <v>4.5253400000000008</v>
      </c>
      <c r="T191" s="124">
        <v>70</v>
      </c>
      <c r="U191" s="124">
        <v>10</v>
      </c>
      <c r="V191" s="118">
        <f t="shared" si="65"/>
        <v>7</v>
      </c>
      <c r="W191" s="125">
        <f t="shared" si="57"/>
        <v>316.77380000000005</v>
      </c>
      <c r="X191" s="125">
        <f t="shared" si="58"/>
        <v>331.77380000000005</v>
      </c>
      <c r="Y191" s="118">
        <f t="shared" si="50"/>
        <v>1050</v>
      </c>
    </row>
    <row r="192" spans="1:25" x14ac:dyDescent="0.25">
      <c r="A192" s="121" t="s">
        <v>111</v>
      </c>
      <c r="B192" s="112" t="s">
        <v>483</v>
      </c>
      <c r="C192" s="122">
        <v>14</v>
      </c>
      <c r="D192" s="122">
        <v>9.5</v>
      </c>
      <c r="E192" s="122">
        <v>440</v>
      </c>
      <c r="F192" s="126">
        <v>33</v>
      </c>
      <c r="G192" s="127">
        <f t="shared" si="67"/>
        <v>0.14726139999999999</v>
      </c>
      <c r="H192" s="129">
        <f t="shared" si="66"/>
        <v>0.20906139999999998</v>
      </c>
      <c r="I192" s="114" t="s">
        <v>240</v>
      </c>
      <c r="J192" s="114">
        <v>350</v>
      </c>
      <c r="K192" s="122">
        <v>15</v>
      </c>
      <c r="L192" s="160">
        <f t="shared" si="51"/>
        <v>1.6285714285714286</v>
      </c>
      <c r="M192" s="161">
        <f t="shared" si="52"/>
        <v>24.428571428571427</v>
      </c>
      <c r="N192" s="146">
        <f t="shared" si="45"/>
        <v>2.4561403508771931</v>
      </c>
      <c r="O192" s="146">
        <f t="shared" si="53"/>
        <v>36.842105263157897</v>
      </c>
      <c r="P192" s="144">
        <f t="shared" si="54"/>
        <v>26.428571428571427</v>
      </c>
      <c r="Q192" s="122" t="s">
        <v>144</v>
      </c>
      <c r="R192" s="117">
        <f t="shared" si="46"/>
        <v>2.2089209999999997</v>
      </c>
      <c r="S192" s="123">
        <f t="shared" si="47"/>
        <v>3.3359209999999999</v>
      </c>
      <c r="T192" s="124">
        <v>70</v>
      </c>
      <c r="U192" s="124">
        <v>10</v>
      </c>
      <c r="V192" s="118">
        <f t="shared" si="65"/>
        <v>7</v>
      </c>
      <c r="W192" s="125">
        <f t="shared" si="57"/>
        <v>233.51446999999999</v>
      </c>
      <c r="X192" s="125">
        <f t="shared" si="58"/>
        <v>248.51446999999999</v>
      </c>
      <c r="Y192" s="118">
        <f t="shared" si="50"/>
        <v>1050</v>
      </c>
    </row>
    <row r="193" spans="1:25" ht="24" x14ac:dyDescent="0.25">
      <c r="A193" s="121" t="s">
        <v>99</v>
      </c>
      <c r="B193" s="112" t="s">
        <v>482</v>
      </c>
      <c r="C193" s="122">
        <v>20</v>
      </c>
      <c r="D193" s="122">
        <v>7</v>
      </c>
      <c r="E193" s="122">
        <v>440</v>
      </c>
      <c r="F193" s="126">
        <v>33</v>
      </c>
      <c r="G193" s="127">
        <f t="shared" si="67"/>
        <v>0.166936</v>
      </c>
      <c r="H193" s="129">
        <f t="shared" si="66"/>
        <v>0.22873599999999999</v>
      </c>
      <c r="I193" s="114" t="s">
        <v>240</v>
      </c>
      <c r="J193" s="114">
        <v>280</v>
      </c>
      <c r="K193" s="122">
        <v>15</v>
      </c>
      <c r="L193" s="160">
        <f t="shared" si="51"/>
        <v>1.5</v>
      </c>
      <c r="M193" s="161">
        <f t="shared" si="52"/>
        <v>22.5</v>
      </c>
      <c r="N193" s="146">
        <f t="shared" si="45"/>
        <v>2.6666666666666665</v>
      </c>
      <c r="O193" s="146">
        <f t="shared" si="53"/>
        <v>40</v>
      </c>
      <c r="P193" s="144">
        <f t="shared" si="54"/>
        <v>24.5</v>
      </c>
      <c r="Q193" s="122" t="s">
        <v>121</v>
      </c>
      <c r="R193" s="117">
        <f t="shared" si="46"/>
        <v>2.5040399999999998</v>
      </c>
      <c r="S193" s="123">
        <f t="shared" si="47"/>
        <v>3.63104</v>
      </c>
      <c r="T193" s="124">
        <v>70</v>
      </c>
      <c r="U193" s="124">
        <v>10</v>
      </c>
      <c r="V193" s="118">
        <f t="shared" si="65"/>
        <v>7</v>
      </c>
      <c r="W193" s="125">
        <f t="shared" si="57"/>
        <v>254.1728</v>
      </c>
      <c r="X193" s="125">
        <f t="shared" si="58"/>
        <v>269.1728</v>
      </c>
      <c r="Y193" s="118">
        <f t="shared" si="50"/>
        <v>1050</v>
      </c>
    </row>
    <row r="194" spans="1:25" ht="24" x14ac:dyDescent="0.25">
      <c r="A194" s="121" t="s">
        <v>102</v>
      </c>
      <c r="B194" s="112" t="s">
        <v>482</v>
      </c>
      <c r="C194" s="122">
        <v>14</v>
      </c>
      <c r="D194" s="122">
        <v>7</v>
      </c>
      <c r="E194" s="122">
        <v>440</v>
      </c>
      <c r="F194" s="126">
        <v>33</v>
      </c>
      <c r="G194" s="127">
        <f t="shared" si="67"/>
        <v>0.10850839999999999</v>
      </c>
      <c r="H194" s="129">
        <f t="shared" si="66"/>
        <v>0.1703084</v>
      </c>
      <c r="I194" s="114" t="s">
        <v>240</v>
      </c>
      <c r="J194" s="114">
        <v>280</v>
      </c>
      <c r="K194" s="122">
        <v>15</v>
      </c>
      <c r="L194" s="160">
        <f t="shared" si="51"/>
        <v>1.5</v>
      </c>
      <c r="M194" s="161">
        <f t="shared" si="52"/>
        <v>22.5</v>
      </c>
      <c r="N194" s="146">
        <f t="shared" ref="N194:N257" si="68">K194*60/M194/K194</f>
        <v>2.6666666666666665</v>
      </c>
      <c r="O194" s="146">
        <f t="shared" si="53"/>
        <v>40</v>
      </c>
      <c r="P194" s="144">
        <f t="shared" si="54"/>
        <v>24.5</v>
      </c>
      <c r="Q194" s="122" t="s">
        <v>121</v>
      </c>
      <c r="R194" s="117">
        <f t="shared" ref="R194:R257" si="69">G194*K194</f>
        <v>1.6276259999999998</v>
      </c>
      <c r="S194" s="123">
        <f t="shared" ref="S194:S257" si="70">(H194*K194)+0.2</f>
        <v>2.754626</v>
      </c>
      <c r="T194" s="124">
        <v>70</v>
      </c>
      <c r="U194" s="124">
        <v>10</v>
      </c>
      <c r="V194" s="118">
        <f t="shared" si="65"/>
        <v>7</v>
      </c>
      <c r="W194" s="125">
        <f t="shared" si="57"/>
        <v>192.82382000000001</v>
      </c>
      <c r="X194" s="125">
        <f t="shared" si="58"/>
        <v>207.82382000000001</v>
      </c>
      <c r="Y194" s="118">
        <f t="shared" ref="Y194:Y257" si="71">T194*K194</f>
        <v>1050</v>
      </c>
    </row>
    <row r="195" spans="1:25" x14ac:dyDescent="0.25">
      <c r="A195" s="121" t="s">
        <v>254</v>
      </c>
      <c r="B195" s="112" t="s">
        <v>482</v>
      </c>
      <c r="C195" s="122">
        <v>9</v>
      </c>
      <c r="D195" s="122">
        <v>10</v>
      </c>
      <c r="E195" s="122">
        <v>440</v>
      </c>
      <c r="F195" s="126">
        <v>33</v>
      </c>
      <c r="G195" s="127">
        <f t="shared" si="67"/>
        <v>0.10731599999999999</v>
      </c>
      <c r="H195" s="129">
        <f t="shared" si="66"/>
        <v>0.16911599999999999</v>
      </c>
      <c r="I195" s="114" t="s">
        <v>240</v>
      </c>
      <c r="J195" s="114">
        <v>350</v>
      </c>
      <c r="K195" s="122">
        <v>15</v>
      </c>
      <c r="L195" s="160">
        <f t="shared" ref="L195:L258" si="72">D195*60/J195</f>
        <v>1.7142857142857142</v>
      </c>
      <c r="M195" s="161">
        <f t="shared" ref="M195:M258" si="73">L195*K195</f>
        <v>25.714285714285712</v>
      </c>
      <c r="N195" s="146">
        <f t="shared" si="68"/>
        <v>2.3333333333333335</v>
      </c>
      <c r="O195" s="146">
        <f t="shared" ref="O195:O258" si="74">60/L195</f>
        <v>35</v>
      </c>
      <c r="P195" s="144">
        <f t="shared" ref="P195:P258" si="75">M195+2</f>
        <v>27.714285714285712</v>
      </c>
      <c r="Q195" s="122" t="s">
        <v>144</v>
      </c>
      <c r="R195" s="117">
        <f t="shared" si="69"/>
        <v>1.6097399999999999</v>
      </c>
      <c r="S195" s="123">
        <f t="shared" si="70"/>
        <v>2.7367400000000002</v>
      </c>
      <c r="T195" s="124">
        <v>70</v>
      </c>
      <c r="U195" s="124">
        <v>10</v>
      </c>
      <c r="V195" s="118">
        <f t="shared" si="65"/>
        <v>7</v>
      </c>
      <c r="W195" s="125">
        <f t="shared" si="57"/>
        <v>191.57180000000002</v>
      </c>
      <c r="X195" s="125">
        <f t="shared" si="58"/>
        <v>206.57180000000002</v>
      </c>
      <c r="Y195" s="118">
        <f t="shared" si="71"/>
        <v>1050</v>
      </c>
    </row>
    <row r="196" spans="1:25" x14ac:dyDescent="0.25">
      <c r="A196" s="121" t="s">
        <v>265</v>
      </c>
      <c r="B196" s="112" t="s">
        <v>482</v>
      </c>
      <c r="C196" s="122">
        <v>16</v>
      </c>
      <c r="D196" s="122">
        <v>10</v>
      </c>
      <c r="E196" s="122">
        <v>440</v>
      </c>
      <c r="F196" s="126">
        <v>25</v>
      </c>
      <c r="G196" s="127">
        <f t="shared" si="67"/>
        <v>0.19078400000000001</v>
      </c>
      <c r="H196" s="129">
        <f>IF(AND(E196=290,F196=25),G196+0.026+0.001,IF(AND(E196=440,F196=25),G196+0.039+0.0013,IF(AND(E196=290,F196=33),G196+0.037+0.0013,IF(AND(E196=440,F196=33),G196+0.06+0.0018,IF(AND(E196=280,F196=25),G196+0.026+0.001,IF(AND(E196=280,F196=33),G196+0.037+0.0013))))))</f>
        <v>0.23108400000000001</v>
      </c>
      <c r="I196" s="114" t="s">
        <v>240</v>
      </c>
      <c r="J196" s="114">
        <v>350</v>
      </c>
      <c r="K196" s="122">
        <v>20</v>
      </c>
      <c r="L196" s="160">
        <f t="shared" si="72"/>
        <v>1.7142857142857142</v>
      </c>
      <c r="M196" s="161">
        <f t="shared" si="73"/>
        <v>34.285714285714285</v>
      </c>
      <c r="N196" s="146">
        <f t="shared" si="68"/>
        <v>1.75</v>
      </c>
      <c r="O196" s="146">
        <f t="shared" si="74"/>
        <v>35</v>
      </c>
      <c r="P196" s="144">
        <f t="shared" si="75"/>
        <v>36.285714285714285</v>
      </c>
      <c r="Q196" s="122" t="s">
        <v>144</v>
      </c>
      <c r="R196" s="117">
        <f t="shared" si="69"/>
        <v>3.8156800000000004</v>
      </c>
      <c r="S196" s="123">
        <f t="shared" si="70"/>
        <v>4.8216800000000006</v>
      </c>
      <c r="T196" s="124">
        <v>70</v>
      </c>
      <c r="U196" s="124">
        <v>10</v>
      </c>
      <c r="V196" s="118">
        <f t="shared" si="65"/>
        <v>7</v>
      </c>
      <c r="W196" s="125">
        <f t="shared" si="57"/>
        <v>337.51760000000002</v>
      </c>
      <c r="X196" s="125">
        <f t="shared" si="58"/>
        <v>352.51760000000002</v>
      </c>
      <c r="Y196" s="118">
        <f t="shared" si="71"/>
        <v>1400</v>
      </c>
    </row>
    <row r="197" spans="1:25" x14ac:dyDescent="0.25">
      <c r="A197" s="121" t="s">
        <v>443</v>
      </c>
      <c r="B197" s="112" t="s">
        <v>482</v>
      </c>
      <c r="C197" s="122">
        <v>14</v>
      </c>
      <c r="D197" s="122">
        <v>50</v>
      </c>
      <c r="E197" s="122">
        <v>440</v>
      </c>
      <c r="F197" s="126">
        <v>33</v>
      </c>
      <c r="G197" s="127">
        <f t="shared" si="67"/>
        <v>0.77505999999999997</v>
      </c>
      <c r="H197" s="129">
        <f>IF(AND(E197=290,F197=25),G197+0.026+0.001,IF(AND(E197=440,F197=25),G197+0.039+0.0013,IF(AND(E197=290,F197=33),G197+0.037+0.0013,IF(AND(E197=440,F197=33),G197+0.06+0.0018,IF(AND(E197=280,F197=25),G197+0.026+0.001,IF(AND(E197=280,F197=33),G197+0.037+0.0013))))))</f>
        <v>0.83685999999999994</v>
      </c>
      <c r="I197" s="114" t="s">
        <v>244</v>
      </c>
      <c r="J197" s="114">
        <v>400</v>
      </c>
      <c r="K197" s="122">
        <v>8</v>
      </c>
      <c r="L197" s="160">
        <f t="shared" si="72"/>
        <v>7.5</v>
      </c>
      <c r="M197" s="161">
        <f t="shared" si="73"/>
        <v>60</v>
      </c>
      <c r="N197" s="146">
        <f t="shared" si="68"/>
        <v>1</v>
      </c>
      <c r="O197" s="146">
        <f t="shared" si="74"/>
        <v>8</v>
      </c>
      <c r="P197" s="144">
        <f t="shared" si="75"/>
        <v>62</v>
      </c>
      <c r="Q197" s="122" t="s">
        <v>144</v>
      </c>
      <c r="R197" s="117">
        <f t="shared" si="69"/>
        <v>6.2004799999999998</v>
      </c>
      <c r="S197" s="123">
        <f t="shared" si="70"/>
        <v>6.8948799999999997</v>
      </c>
      <c r="T197" s="124">
        <v>70</v>
      </c>
      <c r="U197" s="124">
        <v>10</v>
      </c>
      <c r="V197" s="118">
        <v>7</v>
      </c>
      <c r="W197" s="125">
        <f t="shared" ref="W197:W260" si="76">X197-15</f>
        <v>482.64159999999998</v>
      </c>
      <c r="X197" s="125">
        <f t="shared" ref="X197:X260" si="77">IF(T197=0,0,S197*T197+15)</f>
        <v>497.64159999999998</v>
      </c>
      <c r="Y197" s="118">
        <f t="shared" si="71"/>
        <v>560</v>
      </c>
    </row>
    <row r="198" spans="1:25" x14ac:dyDescent="0.25">
      <c r="A198" s="121" t="s">
        <v>444</v>
      </c>
      <c r="B198" s="112" t="s">
        <v>482</v>
      </c>
      <c r="C198" s="122">
        <v>20</v>
      </c>
      <c r="D198" s="122">
        <v>50</v>
      </c>
      <c r="E198" s="122">
        <v>440</v>
      </c>
      <c r="F198" s="126">
        <v>33</v>
      </c>
      <c r="G198" s="127">
        <f t="shared" si="67"/>
        <v>1.1923999999999999</v>
      </c>
      <c r="H198" s="129">
        <f>IF(AND(E198=290,F198=25),G198+0.026+0.001,IF(AND(E198=440,F198=25),G198+0.039+0.0013,IF(AND(E198=290,F198=33),G198+0.037+0.0013,IF(AND(E198=440,F198=33),G198+0.06+0.0018,IF(AND(E198=280,F198=25),G198+0.026+0.001,IF(AND(E198=280,F198=33),G198+0.037+0.0013))))))</f>
        <v>1.2542</v>
      </c>
      <c r="I198" s="114"/>
      <c r="J198" s="114">
        <v>400</v>
      </c>
      <c r="K198" s="122">
        <v>8</v>
      </c>
      <c r="L198" s="160">
        <f t="shared" si="72"/>
        <v>7.5</v>
      </c>
      <c r="M198" s="161">
        <f t="shared" si="73"/>
        <v>60</v>
      </c>
      <c r="N198" s="146">
        <f t="shared" si="68"/>
        <v>1</v>
      </c>
      <c r="O198" s="146">
        <f t="shared" si="74"/>
        <v>8</v>
      </c>
      <c r="P198" s="144">
        <f t="shared" si="75"/>
        <v>62</v>
      </c>
      <c r="Q198" s="122" t="s">
        <v>144</v>
      </c>
      <c r="R198" s="117">
        <f t="shared" si="69"/>
        <v>9.5391999999999992</v>
      </c>
      <c r="S198" s="123">
        <f t="shared" si="70"/>
        <v>10.233599999999999</v>
      </c>
      <c r="T198" s="124">
        <v>42</v>
      </c>
      <c r="U198" s="124">
        <v>6</v>
      </c>
      <c r="V198" s="118">
        <v>7</v>
      </c>
      <c r="W198" s="125">
        <f t="shared" si="76"/>
        <v>429.81119999999999</v>
      </c>
      <c r="X198" s="125">
        <f t="shared" si="77"/>
        <v>444.81119999999999</v>
      </c>
      <c r="Y198" s="118">
        <f t="shared" si="71"/>
        <v>336</v>
      </c>
    </row>
    <row r="199" spans="1:25" x14ac:dyDescent="0.25">
      <c r="A199" s="121" t="s">
        <v>170</v>
      </c>
      <c r="B199" s="112" t="s">
        <v>482</v>
      </c>
      <c r="C199" s="122">
        <v>9</v>
      </c>
      <c r="D199" s="122">
        <v>80</v>
      </c>
      <c r="E199" s="122">
        <v>440</v>
      </c>
      <c r="F199" s="126">
        <v>33</v>
      </c>
      <c r="G199" s="127">
        <f t="shared" si="67"/>
        <v>0.85852799999999996</v>
      </c>
      <c r="H199" s="129">
        <f t="shared" ref="H199:H262" si="78">IF(AND(E199=290,F199=25),G199+0.026+0.001,IF(AND(E199=290,F199=33),G199+0.037+0.0013,IF(AND(E199=440,F199=33),G199+0.06+0.0018,IF(AND(E199=280,F199=25),G199+0.026+0.001,IF(AND(E199=280,F199=33),G199+0.037+0.0013)))))</f>
        <v>0.92032800000000003</v>
      </c>
      <c r="I199" s="114" t="s">
        <v>246</v>
      </c>
      <c r="J199" s="114">
        <v>400</v>
      </c>
      <c r="K199" s="122">
        <v>8</v>
      </c>
      <c r="L199" s="160">
        <f t="shared" si="72"/>
        <v>12</v>
      </c>
      <c r="M199" s="161">
        <f t="shared" si="73"/>
        <v>96</v>
      </c>
      <c r="N199" s="146">
        <f t="shared" si="68"/>
        <v>0.625</v>
      </c>
      <c r="O199" s="146">
        <f t="shared" si="74"/>
        <v>5</v>
      </c>
      <c r="P199" s="144">
        <f t="shared" si="75"/>
        <v>98</v>
      </c>
      <c r="Q199" s="122" t="s">
        <v>144</v>
      </c>
      <c r="R199" s="117">
        <f t="shared" si="69"/>
        <v>6.8682239999999997</v>
      </c>
      <c r="S199" s="123">
        <f t="shared" si="70"/>
        <v>7.5626240000000005</v>
      </c>
      <c r="T199" s="124">
        <v>42</v>
      </c>
      <c r="U199" s="124">
        <v>6</v>
      </c>
      <c r="V199" s="118">
        <f t="shared" ref="V199:V210" si="79">T199/U199</f>
        <v>7</v>
      </c>
      <c r="W199" s="125">
        <f t="shared" si="76"/>
        <v>317.63020800000004</v>
      </c>
      <c r="X199" s="125">
        <f t="shared" si="77"/>
        <v>332.63020800000004</v>
      </c>
      <c r="Y199" s="118">
        <f t="shared" si="71"/>
        <v>336</v>
      </c>
    </row>
    <row r="200" spans="1:25" x14ac:dyDescent="0.25">
      <c r="A200" s="121" t="s">
        <v>360</v>
      </c>
      <c r="B200" s="112" t="s">
        <v>482</v>
      </c>
      <c r="C200" s="122">
        <v>20</v>
      </c>
      <c r="D200" s="122">
        <v>50</v>
      </c>
      <c r="E200" s="122">
        <v>440</v>
      </c>
      <c r="F200" s="126">
        <v>33</v>
      </c>
      <c r="G200" s="127">
        <f t="shared" si="67"/>
        <v>1.1923999999999999</v>
      </c>
      <c r="H200" s="129">
        <f t="shared" si="78"/>
        <v>1.2542</v>
      </c>
      <c r="I200" s="114" t="s">
        <v>244</v>
      </c>
      <c r="J200" s="114">
        <v>400</v>
      </c>
      <c r="K200" s="122">
        <v>8</v>
      </c>
      <c r="L200" s="160">
        <f t="shared" si="72"/>
        <v>7.5</v>
      </c>
      <c r="M200" s="161">
        <f t="shared" si="73"/>
        <v>60</v>
      </c>
      <c r="N200" s="146">
        <f t="shared" si="68"/>
        <v>1</v>
      </c>
      <c r="O200" s="146">
        <f t="shared" si="74"/>
        <v>8</v>
      </c>
      <c r="P200" s="144">
        <f t="shared" si="75"/>
        <v>62</v>
      </c>
      <c r="Q200" s="122" t="s">
        <v>144</v>
      </c>
      <c r="R200" s="117">
        <f t="shared" si="69"/>
        <v>9.5391999999999992</v>
      </c>
      <c r="S200" s="123">
        <f t="shared" si="70"/>
        <v>10.233599999999999</v>
      </c>
      <c r="T200" s="124">
        <v>42</v>
      </c>
      <c r="U200" s="124">
        <v>6</v>
      </c>
      <c r="V200" s="118">
        <f t="shared" si="79"/>
        <v>7</v>
      </c>
      <c r="W200" s="125">
        <f t="shared" si="76"/>
        <v>429.81119999999999</v>
      </c>
      <c r="X200" s="125">
        <f t="shared" si="77"/>
        <v>444.81119999999999</v>
      </c>
      <c r="Y200" s="118">
        <f t="shared" si="71"/>
        <v>336</v>
      </c>
    </row>
    <row r="201" spans="1:25" x14ac:dyDescent="0.25">
      <c r="A201" s="121" t="s">
        <v>362</v>
      </c>
      <c r="B201" s="112" t="s">
        <v>482</v>
      </c>
      <c r="C201" s="122">
        <v>30</v>
      </c>
      <c r="D201" s="122">
        <v>20</v>
      </c>
      <c r="E201" s="122">
        <v>440</v>
      </c>
      <c r="F201" s="126">
        <v>33</v>
      </c>
      <c r="G201" s="127">
        <f t="shared" si="67"/>
        <v>0.71543999999999996</v>
      </c>
      <c r="H201" s="129">
        <f t="shared" si="78"/>
        <v>0.77723999999999993</v>
      </c>
      <c r="I201" s="114" t="s">
        <v>244</v>
      </c>
      <c r="J201" s="114">
        <v>400</v>
      </c>
      <c r="K201" s="122">
        <v>8</v>
      </c>
      <c r="L201" s="160">
        <f t="shared" si="72"/>
        <v>3</v>
      </c>
      <c r="M201" s="161">
        <f t="shared" si="73"/>
        <v>24</v>
      </c>
      <c r="N201" s="146">
        <f t="shared" si="68"/>
        <v>2.5</v>
      </c>
      <c r="O201" s="146">
        <f t="shared" si="74"/>
        <v>20</v>
      </c>
      <c r="P201" s="144">
        <f t="shared" si="75"/>
        <v>26</v>
      </c>
      <c r="Q201" s="122" t="s">
        <v>144</v>
      </c>
      <c r="R201" s="117">
        <f t="shared" si="69"/>
        <v>5.7235199999999997</v>
      </c>
      <c r="S201" s="123">
        <f t="shared" si="70"/>
        <v>6.4179199999999996</v>
      </c>
      <c r="T201" s="124">
        <v>42</v>
      </c>
      <c r="U201" s="124">
        <v>6</v>
      </c>
      <c r="V201" s="118">
        <f t="shared" si="79"/>
        <v>7</v>
      </c>
      <c r="W201" s="125">
        <f t="shared" si="76"/>
        <v>269.55264</v>
      </c>
      <c r="X201" s="125">
        <f t="shared" si="77"/>
        <v>284.55264</v>
      </c>
      <c r="Y201" s="118">
        <f t="shared" si="71"/>
        <v>336</v>
      </c>
    </row>
    <row r="202" spans="1:25" x14ac:dyDescent="0.25">
      <c r="A202" s="121" t="s">
        <v>357</v>
      </c>
      <c r="B202" s="112" t="s">
        <v>482</v>
      </c>
      <c r="C202" s="122">
        <v>20</v>
      </c>
      <c r="D202" s="122">
        <v>37</v>
      </c>
      <c r="E202" s="122">
        <v>440</v>
      </c>
      <c r="F202" s="126">
        <v>33</v>
      </c>
      <c r="G202" s="127">
        <f t="shared" si="67"/>
        <v>0.88237600000000005</v>
      </c>
      <c r="H202" s="129">
        <f t="shared" si="78"/>
        <v>0.94417600000000013</v>
      </c>
      <c r="I202" s="114" t="s">
        <v>244</v>
      </c>
      <c r="J202" s="114">
        <v>400</v>
      </c>
      <c r="K202" s="122">
        <v>8</v>
      </c>
      <c r="L202" s="160">
        <f t="shared" si="72"/>
        <v>5.55</v>
      </c>
      <c r="M202" s="161">
        <f t="shared" si="73"/>
        <v>44.4</v>
      </c>
      <c r="N202" s="146">
        <f t="shared" si="68"/>
        <v>1.3513513513513513</v>
      </c>
      <c r="O202" s="146">
        <f t="shared" si="74"/>
        <v>10.810810810810811</v>
      </c>
      <c r="P202" s="144">
        <f t="shared" si="75"/>
        <v>46.4</v>
      </c>
      <c r="Q202" s="122" t="s">
        <v>144</v>
      </c>
      <c r="R202" s="117">
        <f t="shared" si="69"/>
        <v>7.0590080000000004</v>
      </c>
      <c r="S202" s="123">
        <f t="shared" si="70"/>
        <v>7.7534080000000012</v>
      </c>
      <c r="T202" s="124">
        <v>42</v>
      </c>
      <c r="U202" s="124">
        <v>6</v>
      </c>
      <c r="V202" s="118">
        <f t="shared" si="79"/>
        <v>7</v>
      </c>
      <c r="W202" s="125">
        <f t="shared" si="76"/>
        <v>325.64313600000003</v>
      </c>
      <c r="X202" s="125">
        <f t="shared" si="77"/>
        <v>340.64313600000003</v>
      </c>
      <c r="Y202" s="118">
        <f t="shared" si="71"/>
        <v>336</v>
      </c>
    </row>
    <row r="203" spans="1:25" x14ac:dyDescent="0.25">
      <c r="A203" s="121" t="s">
        <v>408</v>
      </c>
      <c r="B203" s="112" t="s">
        <v>482</v>
      </c>
      <c r="C203" s="122">
        <v>20</v>
      </c>
      <c r="D203" s="122">
        <v>29</v>
      </c>
      <c r="E203" s="122">
        <v>440</v>
      </c>
      <c r="F203" s="126">
        <v>33</v>
      </c>
      <c r="G203" s="127">
        <f t="shared" si="67"/>
        <v>0.69159199999999998</v>
      </c>
      <c r="H203" s="129">
        <f t="shared" si="78"/>
        <v>0.75339200000000006</v>
      </c>
      <c r="I203" s="114" t="s">
        <v>244</v>
      </c>
      <c r="J203" s="114">
        <v>400</v>
      </c>
      <c r="K203" s="122">
        <v>8</v>
      </c>
      <c r="L203" s="160">
        <f t="shared" si="72"/>
        <v>4.3499999999999996</v>
      </c>
      <c r="M203" s="161">
        <f t="shared" si="73"/>
        <v>34.799999999999997</v>
      </c>
      <c r="N203" s="146">
        <f t="shared" si="68"/>
        <v>1.7241379310344829</v>
      </c>
      <c r="O203" s="146">
        <f t="shared" si="74"/>
        <v>13.793103448275863</v>
      </c>
      <c r="P203" s="144">
        <f t="shared" si="75"/>
        <v>36.799999999999997</v>
      </c>
      <c r="Q203" s="122" t="s">
        <v>144</v>
      </c>
      <c r="R203" s="117">
        <f t="shared" si="69"/>
        <v>5.5327359999999999</v>
      </c>
      <c r="S203" s="123">
        <f t="shared" si="70"/>
        <v>6.2271360000000007</v>
      </c>
      <c r="T203" s="124">
        <v>70</v>
      </c>
      <c r="U203" s="124">
        <v>10</v>
      </c>
      <c r="V203" s="118">
        <f t="shared" si="79"/>
        <v>7</v>
      </c>
      <c r="W203" s="125">
        <f t="shared" si="76"/>
        <v>435.89952000000005</v>
      </c>
      <c r="X203" s="125">
        <f t="shared" si="77"/>
        <v>450.89952000000005</v>
      </c>
      <c r="Y203" s="118">
        <f t="shared" si="71"/>
        <v>560</v>
      </c>
    </row>
    <row r="204" spans="1:25" x14ac:dyDescent="0.25">
      <c r="A204" s="121" t="s">
        <v>409</v>
      </c>
      <c r="B204" s="112" t="s">
        <v>482</v>
      </c>
      <c r="C204" s="122">
        <v>20</v>
      </c>
      <c r="D204" s="122">
        <v>25</v>
      </c>
      <c r="E204" s="122">
        <v>440</v>
      </c>
      <c r="F204" s="126">
        <v>33</v>
      </c>
      <c r="G204" s="127">
        <f t="shared" si="67"/>
        <v>0.59619999999999995</v>
      </c>
      <c r="H204" s="129">
        <f t="shared" si="78"/>
        <v>0.65799999999999992</v>
      </c>
      <c r="I204" s="114" t="s">
        <v>244</v>
      </c>
      <c r="J204" s="114">
        <v>400</v>
      </c>
      <c r="K204" s="122">
        <v>10</v>
      </c>
      <c r="L204" s="160">
        <f t="shared" si="72"/>
        <v>3.75</v>
      </c>
      <c r="M204" s="161">
        <f t="shared" si="73"/>
        <v>37.5</v>
      </c>
      <c r="N204" s="146">
        <f t="shared" si="68"/>
        <v>1.6</v>
      </c>
      <c r="O204" s="146">
        <f t="shared" si="74"/>
        <v>16</v>
      </c>
      <c r="P204" s="144">
        <f t="shared" si="75"/>
        <v>39.5</v>
      </c>
      <c r="Q204" s="122" t="s">
        <v>144</v>
      </c>
      <c r="R204" s="117">
        <f t="shared" si="69"/>
        <v>5.9619999999999997</v>
      </c>
      <c r="S204" s="123">
        <f t="shared" si="70"/>
        <v>6.7799999999999994</v>
      </c>
      <c r="T204" s="124">
        <v>70</v>
      </c>
      <c r="U204" s="124">
        <v>10</v>
      </c>
      <c r="V204" s="118">
        <f t="shared" si="79"/>
        <v>7</v>
      </c>
      <c r="W204" s="125">
        <f t="shared" si="76"/>
        <v>474.59999999999997</v>
      </c>
      <c r="X204" s="125">
        <f t="shared" si="77"/>
        <v>489.59999999999997</v>
      </c>
      <c r="Y204" s="118">
        <f t="shared" si="71"/>
        <v>700</v>
      </c>
    </row>
    <row r="205" spans="1:25" x14ac:dyDescent="0.25">
      <c r="A205" s="121" t="s">
        <v>410</v>
      </c>
      <c r="B205" s="112" t="s">
        <v>482</v>
      </c>
      <c r="C205" s="122">
        <v>20</v>
      </c>
      <c r="D205" s="122">
        <v>22</v>
      </c>
      <c r="E205" s="122">
        <v>440</v>
      </c>
      <c r="F205" s="126">
        <v>33</v>
      </c>
      <c r="G205" s="127">
        <f t="shared" si="67"/>
        <v>0.52465600000000001</v>
      </c>
      <c r="H205" s="129">
        <f t="shared" si="78"/>
        <v>0.58645600000000009</v>
      </c>
      <c r="I205" s="114" t="s">
        <v>244</v>
      </c>
      <c r="J205" s="114">
        <v>400</v>
      </c>
      <c r="K205" s="122">
        <v>10</v>
      </c>
      <c r="L205" s="160">
        <f t="shared" si="72"/>
        <v>3.3</v>
      </c>
      <c r="M205" s="161">
        <f t="shared" si="73"/>
        <v>33</v>
      </c>
      <c r="N205" s="146">
        <f t="shared" si="68"/>
        <v>1.8181818181818183</v>
      </c>
      <c r="O205" s="146">
        <f t="shared" si="74"/>
        <v>18.181818181818183</v>
      </c>
      <c r="P205" s="144">
        <f t="shared" si="75"/>
        <v>35</v>
      </c>
      <c r="Q205" s="122" t="s">
        <v>144</v>
      </c>
      <c r="R205" s="117">
        <f t="shared" si="69"/>
        <v>5.2465600000000006</v>
      </c>
      <c r="S205" s="123">
        <f t="shared" si="70"/>
        <v>6.0645600000000011</v>
      </c>
      <c r="T205" s="124">
        <v>70</v>
      </c>
      <c r="U205" s="124">
        <v>10</v>
      </c>
      <c r="V205" s="118">
        <f t="shared" si="79"/>
        <v>7</v>
      </c>
      <c r="W205" s="125">
        <f t="shared" si="76"/>
        <v>424.51920000000007</v>
      </c>
      <c r="X205" s="125">
        <f t="shared" si="77"/>
        <v>439.51920000000007</v>
      </c>
      <c r="Y205" s="118">
        <f t="shared" si="71"/>
        <v>700</v>
      </c>
    </row>
    <row r="206" spans="1:25" x14ac:dyDescent="0.25">
      <c r="A206" s="121" t="s">
        <v>411</v>
      </c>
      <c r="B206" s="112" t="s">
        <v>482</v>
      </c>
      <c r="C206" s="122">
        <v>20</v>
      </c>
      <c r="D206" s="122">
        <v>20</v>
      </c>
      <c r="E206" s="122">
        <v>440</v>
      </c>
      <c r="F206" s="126">
        <v>33</v>
      </c>
      <c r="G206" s="127">
        <f t="shared" si="67"/>
        <v>0.47696</v>
      </c>
      <c r="H206" s="129">
        <f t="shared" si="78"/>
        <v>0.53876000000000002</v>
      </c>
      <c r="I206" s="114" t="s">
        <v>244</v>
      </c>
      <c r="J206" s="114">
        <v>400</v>
      </c>
      <c r="K206" s="122">
        <v>10</v>
      </c>
      <c r="L206" s="160">
        <f t="shared" si="72"/>
        <v>3</v>
      </c>
      <c r="M206" s="161">
        <f t="shared" si="73"/>
        <v>30</v>
      </c>
      <c r="N206" s="146">
        <f t="shared" si="68"/>
        <v>2</v>
      </c>
      <c r="O206" s="146">
        <f t="shared" si="74"/>
        <v>20</v>
      </c>
      <c r="P206" s="144">
        <f t="shared" si="75"/>
        <v>32</v>
      </c>
      <c r="Q206" s="122" t="s">
        <v>144</v>
      </c>
      <c r="R206" s="117">
        <f t="shared" si="69"/>
        <v>4.7695999999999996</v>
      </c>
      <c r="S206" s="123">
        <f t="shared" si="70"/>
        <v>5.5876000000000001</v>
      </c>
      <c r="T206" s="124">
        <v>70</v>
      </c>
      <c r="U206" s="124">
        <v>10</v>
      </c>
      <c r="V206" s="118">
        <f t="shared" si="79"/>
        <v>7</v>
      </c>
      <c r="W206" s="125">
        <f t="shared" si="76"/>
        <v>391.13200000000001</v>
      </c>
      <c r="X206" s="125">
        <f t="shared" si="77"/>
        <v>406.13200000000001</v>
      </c>
      <c r="Y206" s="118">
        <f t="shared" si="71"/>
        <v>700</v>
      </c>
    </row>
    <row r="207" spans="1:25" x14ac:dyDescent="0.25">
      <c r="A207" s="121" t="s">
        <v>412</v>
      </c>
      <c r="B207" s="112" t="s">
        <v>482</v>
      </c>
      <c r="C207" s="122">
        <v>20</v>
      </c>
      <c r="D207" s="122">
        <v>40</v>
      </c>
      <c r="E207" s="122">
        <v>440</v>
      </c>
      <c r="F207" s="126">
        <v>33</v>
      </c>
      <c r="G207" s="127">
        <f t="shared" si="67"/>
        <v>0.95391999999999999</v>
      </c>
      <c r="H207" s="129">
        <f t="shared" si="78"/>
        <v>1.01572</v>
      </c>
      <c r="I207" s="114" t="s">
        <v>244</v>
      </c>
      <c r="J207" s="114">
        <v>400</v>
      </c>
      <c r="K207" s="122">
        <v>8</v>
      </c>
      <c r="L207" s="160">
        <f t="shared" si="72"/>
        <v>6</v>
      </c>
      <c r="M207" s="161">
        <f t="shared" si="73"/>
        <v>48</v>
      </c>
      <c r="N207" s="146">
        <f t="shared" si="68"/>
        <v>1.25</v>
      </c>
      <c r="O207" s="146">
        <f t="shared" si="74"/>
        <v>10</v>
      </c>
      <c r="P207" s="144">
        <f t="shared" si="75"/>
        <v>50</v>
      </c>
      <c r="Q207" s="122" t="s">
        <v>144</v>
      </c>
      <c r="R207" s="117">
        <f t="shared" si="69"/>
        <v>7.6313599999999999</v>
      </c>
      <c r="S207" s="123">
        <f t="shared" si="70"/>
        <v>8.3257599999999989</v>
      </c>
      <c r="T207" s="124">
        <v>42</v>
      </c>
      <c r="U207" s="124">
        <v>6</v>
      </c>
      <c r="V207" s="118">
        <f t="shared" si="79"/>
        <v>7</v>
      </c>
      <c r="W207" s="125">
        <f t="shared" si="76"/>
        <v>349.68191999999993</v>
      </c>
      <c r="X207" s="125">
        <f t="shared" si="77"/>
        <v>364.68191999999993</v>
      </c>
      <c r="Y207" s="118">
        <f t="shared" si="71"/>
        <v>336</v>
      </c>
    </row>
    <row r="208" spans="1:25" x14ac:dyDescent="0.25">
      <c r="A208" s="121" t="s">
        <v>413</v>
      </c>
      <c r="B208" s="112" t="s">
        <v>482</v>
      </c>
      <c r="C208" s="122">
        <v>20</v>
      </c>
      <c r="D208" s="122">
        <v>70</v>
      </c>
      <c r="E208" s="122">
        <v>440</v>
      </c>
      <c r="F208" s="126">
        <v>33</v>
      </c>
      <c r="G208" s="127">
        <f t="shared" si="67"/>
        <v>1.66936</v>
      </c>
      <c r="H208" s="129">
        <f t="shared" si="78"/>
        <v>1.73116</v>
      </c>
      <c r="I208" s="114" t="s">
        <v>248</v>
      </c>
      <c r="J208" s="114">
        <v>400</v>
      </c>
      <c r="K208" s="122">
        <v>6</v>
      </c>
      <c r="L208" s="160">
        <f t="shared" si="72"/>
        <v>10.5</v>
      </c>
      <c r="M208" s="161">
        <f t="shared" si="73"/>
        <v>63</v>
      </c>
      <c r="N208" s="146">
        <f t="shared" si="68"/>
        <v>0.95238095238095244</v>
      </c>
      <c r="O208" s="146">
        <f t="shared" si="74"/>
        <v>5.7142857142857144</v>
      </c>
      <c r="P208" s="144">
        <f t="shared" si="75"/>
        <v>65</v>
      </c>
      <c r="Q208" s="122" t="s">
        <v>144</v>
      </c>
      <c r="R208" s="117">
        <f t="shared" si="69"/>
        <v>10.016159999999999</v>
      </c>
      <c r="S208" s="123">
        <f t="shared" si="70"/>
        <v>10.586959999999999</v>
      </c>
      <c r="T208" s="124">
        <v>42</v>
      </c>
      <c r="U208" s="124">
        <v>6</v>
      </c>
      <c r="V208" s="118">
        <f t="shared" si="79"/>
        <v>7</v>
      </c>
      <c r="W208" s="125">
        <f t="shared" si="76"/>
        <v>444.65231999999997</v>
      </c>
      <c r="X208" s="125">
        <f t="shared" si="77"/>
        <v>459.65231999999997</v>
      </c>
      <c r="Y208" s="118">
        <f t="shared" si="71"/>
        <v>252</v>
      </c>
    </row>
    <row r="209" spans="1:25" x14ac:dyDescent="0.25">
      <c r="A209" s="121" t="s">
        <v>336</v>
      </c>
      <c r="B209" s="112" t="s">
        <v>482</v>
      </c>
      <c r="C209" s="122">
        <v>8</v>
      </c>
      <c r="D209" s="122">
        <v>50</v>
      </c>
      <c r="E209" s="122">
        <v>440</v>
      </c>
      <c r="F209" s="126">
        <v>33</v>
      </c>
      <c r="G209" s="127">
        <f t="shared" si="67"/>
        <v>0.47696</v>
      </c>
      <c r="H209" s="129">
        <f t="shared" si="78"/>
        <v>0.53876000000000002</v>
      </c>
      <c r="I209" s="114" t="s">
        <v>244</v>
      </c>
      <c r="J209" s="114">
        <v>400</v>
      </c>
      <c r="K209" s="122">
        <v>10</v>
      </c>
      <c r="L209" s="160">
        <f t="shared" si="72"/>
        <v>7.5</v>
      </c>
      <c r="M209" s="161">
        <f t="shared" si="73"/>
        <v>75</v>
      </c>
      <c r="N209" s="146">
        <f t="shared" si="68"/>
        <v>0.8</v>
      </c>
      <c r="O209" s="146">
        <f t="shared" si="74"/>
        <v>8</v>
      </c>
      <c r="P209" s="144">
        <f t="shared" si="75"/>
        <v>77</v>
      </c>
      <c r="Q209" s="122" t="s">
        <v>144</v>
      </c>
      <c r="R209" s="117">
        <f t="shared" si="69"/>
        <v>4.7695999999999996</v>
      </c>
      <c r="S209" s="123">
        <f t="shared" si="70"/>
        <v>5.5876000000000001</v>
      </c>
      <c r="T209" s="124">
        <v>42</v>
      </c>
      <c r="U209" s="124">
        <v>6</v>
      </c>
      <c r="V209" s="118">
        <f t="shared" si="79"/>
        <v>7</v>
      </c>
      <c r="W209" s="125">
        <f t="shared" si="76"/>
        <v>234.67920000000001</v>
      </c>
      <c r="X209" s="125">
        <f t="shared" si="77"/>
        <v>249.67920000000001</v>
      </c>
      <c r="Y209" s="118">
        <f t="shared" si="71"/>
        <v>420</v>
      </c>
    </row>
    <row r="210" spans="1:25" x14ac:dyDescent="0.25">
      <c r="A210" s="121" t="s">
        <v>367</v>
      </c>
      <c r="B210" s="112" t="s">
        <v>482</v>
      </c>
      <c r="C210" s="122">
        <v>11</v>
      </c>
      <c r="D210" s="122">
        <v>41</v>
      </c>
      <c r="E210" s="122">
        <v>440</v>
      </c>
      <c r="F210" s="126">
        <v>33</v>
      </c>
      <c r="G210" s="127">
        <f t="shared" si="67"/>
        <v>0.53777240000000004</v>
      </c>
      <c r="H210" s="129">
        <f t="shared" si="78"/>
        <v>0.59957240000000001</v>
      </c>
      <c r="I210" s="114" t="s">
        <v>242</v>
      </c>
      <c r="J210" s="114">
        <v>400</v>
      </c>
      <c r="K210" s="122">
        <v>10</v>
      </c>
      <c r="L210" s="160">
        <f t="shared" si="72"/>
        <v>6.15</v>
      </c>
      <c r="M210" s="161">
        <f t="shared" si="73"/>
        <v>61.5</v>
      </c>
      <c r="N210" s="146">
        <f t="shared" si="68"/>
        <v>0.97560975609756095</v>
      </c>
      <c r="O210" s="146">
        <f t="shared" si="74"/>
        <v>9.7560975609756095</v>
      </c>
      <c r="P210" s="144">
        <f t="shared" si="75"/>
        <v>63.5</v>
      </c>
      <c r="Q210" s="122" t="s">
        <v>144</v>
      </c>
      <c r="R210" s="117">
        <f t="shared" si="69"/>
        <v>5.3777240000000006</v>
      </c>
      <c r="S210" s="123">
        <f t="shared" si="70"/>
        <v>6.1957240000000002</v>
      </c>
      <c r="T210" s="124">
        <v>42</v>
      </c>
      <c r="U210" s="124">
        <v>6</v>
      </c>
      <c r="V210" s="118">
        <f t="shared" si="79"/>
        <v>7</v>
      </c>
      <c r="W210" s="125">
        <f t="shared" si="76"/>
        <v>260.22040800000002</v>
      </c>
      <c r="X210" s="125">
        <f t="shared" si="77"/>
        <v>275.22040800000002</v>
      </c>
      <c r="Y210" s="118">
        <f t="shared" si="71"/>
        <v>420</v>
      </c>
    </row>
    <row r="211" spans="1:25" x14ac:dyDescent="0.25">
      <c r="A211" s="121" t="s">
        <v>419</v>
      </c>
      <c r="B211" s="112" t="s">
        <v>482</v>
      </c>
      <c r="C211" s="122">
        <v>14</v>
      </c>
      <c r="D211" s="122">
        <v>14</v>
      </c>
      <c r="E211" s="122">
        <v>440</v>
      </c>
      <c r="F211" s="126">
        <v>33</v>
      </c>
      <c r="G211" s="127">
        <f t="shared" si="67"/>
        <v>0.21701679999999998</v>
      </c>
      <c r="H211" s="129">
        <f t="shared" si="78"/>
        <v>0.27881679999999998</v>
      </c>
      <c r="I211" s="114" t="s">
        <v>239</v>
      </c>
      <c r="J211" s="114">
        <v>350</v>
      </c>
      <c r="K211" s="122">
        <v>12</v>
      </c>
      <c r="L211" s="160">
        <f t="shared" si="72"/>
        <v>2.4</v>
      </c>
      <c r="M211" s="161">
        <f t="shared" si="73"/>
        <v>28.799999999999997</v>
      </c>
      <c r="N211" s="146">
        <f t="shared" si="68"/>
        <v>2.0833333333333335</v>
      </c>
      <c r="O211" s="146">
        <f t="shared" si="74"/>
        <v>25</v>
      </c>
      <c r="P211" s="144">
        <f t="shared" si="75"/>
        <v>30.799999999999997</v>
      </c>
      <c r="Q211" s="122" t="s">
        <v>144</v>
      </c>
      <c r="R211" s="117">
        <f t="shared" si="69"/>
        <v>2.6042015999999997</v>
      </c>
      <c r="S211" s="123">
        <f t="shared" si="70"/>
        <v>3.5458015999999999</v>
      </c>
      <c r="T211" s="124">
        <v>70</v>
      </c>
      <c r="U211" s="124">
        <v>10</v>
      </c>
      <c r="V211" s="118">
        <v>7</v>
      </c>
      <c r="W211" s="125">
        <f t="shared" si="76"/>
        <v>248.20611199999996</v>
      </c>
      <c r="X211" s="125">
        <f t="shared" si="77"/>
        <v>263.20611199999996</v>
      </c>
      <c r="Y211" s="118">
        <f t="shared" si="71"/>
        <v>840</v>
      </c>
    </row>
    <row r="212" spans="1:25" x14ac:dyDescent="0.25">
      <c r="A212" s="121" t="s">
        <v>423</v>
      </c>
      <c r="B212" s="112" t="s">
        <v>482</v>
      </c>
      <c r="C212" s="122">
        <v>11</v>
      </c>
      <c r="D212" s="122">
        <v>14</v>
      </c>
      <c r="E212" s="122">
        <v>440</v>
      </c>
      <c r="F212" s="126">
        <v>33</v>
      </c>
      <c r="G212" s="127">
        <f t="shared" si="67"/>
        <v>0.1836296</v>
      </c>
      <c r="H212" s="129">
        <f t="shared" si="78"/>
        <v>0.2454296</v>
      </c>
      <c r="I212" s="114" t="s">
        <v>240</v>
      </c>
      <c r="J212" s="114">
        <v>350</v>
      </c>
      <c r="K212" s="122">
        <v>15</v>
      </c>
      <c r="L212" s="160">
        <f t="shared" si="72"/>
        <v>2.4</v>
      </c>
      <c r="M212" s="161">
        <f t="shared" si="73"/>
        <v>36</v>
      </c>
      <c r="N212" s="146">
        <f t="shared" si="68"/>
        <v>1.6666666666666667</v>
      </c>
      <c r="O212" s="146">
        <f t="shared" si="74"/>
        <v>25</v>
      </c>
      <c r="P212" s="144">
        <f t="shared" si="75"/>
        <v>38</v>
      </c>
      <c r="Q212" s="122" t="s">
        <v>144</v>
      </c>
      <c r="R212" s="117">
        <f t="shared" si="69"/>
        <v>2.7544439999999999</v>
      </c>
      <c r="S212" s="123">
        <f t="shared" si="70"/>
        <v>3.8814440000000001</v>
      </c>
      <c r="T212" s="124">
        <v>70</v>
      </c>
      <c r="U212" s="124">
        <v>10</v>
      </c>
      <c r="V212" s="118">
        <v>7</v>
      </c>
      <c r="W212" s="125">
        <f t="shared" si="76"/>
        <v>271.70107999999999</v>
      </c>
      <c r="X212" s="125">
        <f t="shared" si="77"/>
        <v>286.70107999999999</v>
      </c>
      <c r="Y212" s="118">
        <f t="shared" si="71"/>
        <v>1050</v>
      </c>
    </row>
    <row r="213" spans="1:25" x14ac:dyDescent="0.25">
      <c r="A213" s="121" t="s">
        <v>424</v>
      </c>
      <c r="B213" s="112" t="s">
        <v>482</v>
      </c>
      <c r="C213" s="122">
        <v>11</v>
      </c>
      <c r="D213" s="122">
        <v>24</v>
      </c>
      <c r="E213" s="122">
        <v>440</v>
      </c>
      <c r="F213" s="126">
        <v>33</v>
      </c>
      <c r="G213" s="127">
        <f t="shared" si="67"/>
        <v>0.31479359999999995</v>
      </c>
      <c r="H213" s="129">
        <f t="shared" si="78"/>
        <v>0.37659359999999997</v>
      </c>
      <c r="I213" s="114" t="s">
        <v>425</v>
      </c>
      <c r="J213" s="114">
        <v>400</v>
      </c>
      <c r="K213" s="122">
        <v>12</v>
      </c>
      <c r="L213" s="160">
        <f t="shared" si="72"/>
        <v>3.6</v>
      </c>
      <c r="M213" s="161">
        <f t="shared" si="73"/>
        <v>43.2</v>
      </c>
      <c r="N213" s="146">
        <f t="shared" si="68"/>
        <v>1.3888888888888886</v>
      </c>
      <c r="O213" s="146">
        <f t="shared" si="74"/>
        <v>16.666666666666668</v>
      </c>
      <c r="P213" s="144">
        <f t="shared" si="75"/>
        <v>45.2</v>
      </c>
      <c r="Q213" s="122" t="s">
        <v>144</v>
      </c>
      <c r="R213" s="117">
        <f t="shared" si="69"/>
        <v>3.7775231999999992</v>
      </c>
      <c r="S213" s="123">
        <f t="shared" si="70"/>
        <v>4.7191231999999994</v>
      </c>
      <c r="T213" s="124">
        <v>70</v>
      </c>
      <c r="U213" s="124">
        <v>10</v>
      </c>
      <c r="V213" s="118">
        <v>7</v>
      </c>
      <c r="W213" s="125">
        <f t="shared" si="76"/>
        <v>330.33862399999998</v>
      </c>
      <c r="X213" s="125">
        <f t="shared" si="77"/>
        <v>345.33862399999998</v>
      </c>
      <c r="Y213" s="118">
        <f t="shared" si="71"/>
        <v>840</v>
      </c>
    </row>
    <row r="214" spans="1:25" x14ac:dyDescent="0.25">
      <c r="A214" s="121" t="s">
        <v>426</v>
      </c>
      <c r="B214" s="112" t="s">
        <v>482</v>
      </c>
      <c r="C214" s="122">
        <v>11</v>
      </c>
      <c r="D214" s="122">
        <v>30</v>
      </c>
      <c r="E214" s="122">
        <v>440</v>
      </c>
      <c r="F214" s="126">
        <v>33</v>
      </c>
      <c r="G214" s="127">
        <f t="shared" si="67"/>
        <v>0.39349200000000001</v>
      </c>
      <c r="H214" s="129">
        <f t="shared" si="78"/>
        <v>0.45529200000000003</v>
      </c>
      <c r="I214" s="114" t="s">
        <v>425</v>
      </c>
      <c r="J214" s="114">
        <v>400</v>
      </c>
      <c r="K214" s="122">
        <v>12</v>
      </c>
      <c r="L214" s="160">
        <f t="shared" si="72"/>
        <v>4.5</v>
      </c>
      <c r="M214" s="161">
        <f t="shared" si="73"/>
        <v>54</v>
      </c>
      <c r="N214" s="146">
        <f t="shared" si="68"/>
        <v>1.1111111111111112</v>
      </c>
      <c r="O214" s="146">
        <f t="shared" si="74"/>
        <v>13.333333333333334</v>
      </c>
      <c r="P214" s="144">
        <f t="shared" si="75"/>
        <v>56</v>
      </c>
      <c r="Q214" s="122" t="s">
        <v>144</v>
      </c>
      <c r="R214" s="117">
        <f t="shared" si="69"/>
        <v>4.7219040000000003</v>
      </c>
      <c r="S214" s="123">
        <f t="shared" si="70"/>
        <v>5.6635040000000005</v>
      </c>
      <c r="T214" s="124">
        <v>70</v>
      </c>
      <c r="U214" s="124">
        <v>10</v>
      </c>
      <c r="V214" s="118">
        <v>7</v>
      </c>
      <c r="W214" s="125">
        <f t="shared" si="76"/>
        <v>396.44528000000003</v>
      </c>
      <c r="X214" s="125">
        <f t="shared" si="77"/>
        <v>411.44528000000003</v>
      </c>
      <c r="Y214" s="118">
        <f t="shared" si="71"/>
        <v>840</v>
      </c>
    </row>
    <row r="215" spans="1:25" x14ac:dyDescent="0.25">
      <c r="A215" s="121" t="s">
        <v>427</v>
      </c>
      <c r="B215" s="112" t="s">
        <v>482</v>
      </c>
      <c r="C215" s="122">
        <v>14</v>
      </c>
      <c r="D215" s="122">
        <v>23</v>
      </c>
      <c r="E215" s="122">
        <v>440</v>
      </c>
      <c r="F215" s="126">
        <v>33</v>
      </c>
      <c r="G215" s="127">
        <f t="shared" si="67"/>
        <v>0.3565276</v>
      </c>
      <c r="H215" s="129">
        <f t="shared" si="78"/>
        <v>0.41832760000000002</v>
      </c>
      <c r="I215" s="114" t="s">
        <v>425</v>
      </c>
      <c r="J215" s="114">
        <v>400</v>
      </c>
      <c r="K215" s="122">
        <v>12</v>
      </c>
      <c r="L215" s="160">
        <f t="shared" si="72"/>
        <v>3.45</v>
      </c>
      <c r="M215" s="161">
        <f t="shared" si="73"/>
        <v>41.400000000000006</v>
      </c>
      <c r="N215" s="146">
        <f t="shared" si="68"/>
        <v>1.4492753623188406</v>
      </c>
      <c r="O215" s="146">
        <f t="shared" si="74"/>
        <v>17.391304347826086</v>
      </c>
      <c r="P215" s="144">
        <f t="shared" si="75"/>
        <v>43.400000000000006</v>
      </c>
      <c r="Q215" s="122" t="s">
        <v>144</v>
      </c>
      <c r="R215" s="117">
        <f t="shared" si="69"/>
        <v>4.2783312000000002</v>
      </c>
      <c r="S215" s="123">
        <f t="shared" si="70"/>
        <v>5.2199312000000004</v>
      </c>
      <c r="T215" s="124">
        <v>70</v>
      </c>
      <c r="U215" s="124">
        <v>10</v>
      </c>
      <c r="V215" s="118">
        <v>7</v>
      </c>
      <c r="W215" s="125">
        <f t="shared" si="76"/>
        <v>365.39518400000003</v>
      </c>
      <c r="X215" s="125">
        <f t="shared" si="77"/>
        <v>380.39518400000003</v>
      </c>
      <c r="Y215" s="118">
        <f t="shared" si="71"/>
        <v>840</v>
      </c>
    </row>
    <row r="216" spans="1:25" x14ac:dyDescent="0.25">
      <c r="A216" s="121" t="s">
        <v>428</v>
      </c>
      <c r="B216" s="112" t="s">
        <v>482</v>
      </c>
      <c r="C216" s="122">
        <v>14</v>
      </c>
      <c r="D216" s="122">
        <v>40</v>
      </c>
      <c r="E216" s="122">
        <v>440</v>
      </c>
      <c r="F216" s="126">
        <v>33</v>
      </c>
      <c r="G216" s="127">
        <f t="shared" si="67"/>
        <v>0.62004800000000004</v>
      </c>
      <c r="H216" s="129">
        <f t="shared" si="78"/>
        <v>0.68184800000000001</v>
      </c>
      <c r="I216" s="114" t="s">
        <v>242</v>
      </c>
      <c r="J216" s="114">
        <v>400</v>
      </c>
      <c r="K216" s="122">
        <v>8</v>
      </c>
      <c r="L216" s="160">
        <f t="shared" si="72"/>
        <v>6</v>
      </c>
      <c r="M216" s="161">
        <f t="shared" si="73"/>
        <v>48</v>
      </c>
      <c r="N216" s="146">
        <f t="shared" si="68"/>
        <v>1.25</v>
      </c>
      <c r="O216" s="146">
        <f t="shared" si="74"/>
        <v>10</v>
      </c>
      <c r="P216" s="144">
        <f t="shared" si="75"/>
        <v>50</v>
      </c>
      <c r="Q216" s="122" t="s">
        <v>144</v>
      </c>
      <c r="R216" s="117">
        <f t="shared" si="69"/>
        <v>4.9603840000000003</v>
      </c>
      <c r="S216" s="123">
        <f t="shared" si="70"/>
        <v>5.6547840000000003</v>
      </c>
      <c r="T216" s="124">
        <v>70</v>
      </c>
      <c r="U216" s="124">
        <v>10</v>
      </c>
      <c r="V216" s="118">
        <v>7</v>
      </c>
      <c r="W216" s="125">
        <f t="shared" si="76"/>
        <v>395.83488</v>
      </c>
      <c r="X216" s="125">
        <f t="shared" si="77"/>
        <v>410.83488</v>
      </c>
      <c r="Y216" s="118">
        <f t="shared" si="71"/>
        <v>560</v>
      </c>
    </row>
    <row r="217" spans="1:25" x14ac:dyDescent="0.25">
      <c r="A217" s="121" t="s">
        <v>429</v>
      </c>
      <c r="B217" s="112" t="s">
        <v>482</v>
      </c>
      <c r="C217" s="122">
        <v>30</v>
      </c>
      <c r="D217" s="122">
        <v>9</v>
      </c>
      <c r="E217" s="122">
        <v>440</v>
      </c>
      <c r="F217" s="126">
        <v>33</v>
      </c>
      <c r="G217" s="127">
        <f t="shared" si="67"/>
        <v>0.32194800000000001</v>
      </c>
      <c r="H217" s="129">
        <f t="shared" si="78"/>
        <v>0.38374800000000003</v>
      </c>
      <c r="I217" s="114" t="s">
        <v>239</v>
      </c>
      <c r="J217" s="114">
        <v>280</v>
      </c>
      <c r="K217" s="122">
        <v>10</v>
      </c>
      <c r="L217" s="160">
        <f t="shared" si="72"/>
        <v>1.9285714285714286</v>
      </c>
      <c r="M217" s="161">
        <f t="shared" si="73"/>
        <v>19.285714285714285</v>
      </c>
      <c r="N217" s="146">
        <f t="shared" si="68"/>
        <v>3.1111111111111116</v>
      </c>
      <c r="O217" s="146">
        <f t="shared" si="74"/>
        <v>31.111111111111111</v>
      </c>
      <c r="P217" s="144">
        <f t="shared" si="75"/>
        <v>21.285714285714285</v>
      </c>
      <c r="Q217" s="122" t="s">
        <v>144</v>
      </c>
      <c r="R217" s="117">
        <f t="shared" si="69"/>
        <v>3.2194799999999999</v>
      </c>
      <c r="S217" s="123">
        <f t="shared" si="70"/>
        <v>4.0374800000000004</v>
      </c>
      <c r="T217" s="124">
        <v>70</v>
      </c>
      <c r="U217" s="124">
        <v>10</v>
      </c>
      <c r="V217" s="118">
        <v>7</v>
      </c>
      <c r="W217" s="125">
        <f t="shared" si="76"/>
        <v>282.62360000000001</v>
      </c>
      <c r="X217" s="125">
        <f t="shared" si="77"/>
        <v>297.62360000000001</v>
      </c>
      <c r="Y217" s="118">
        <f t="shared" si="71"/>
        <v>700</v>
      </c>
    </row>
    <row r="218" spans="1:25" x14ac:dyDescent="0.25">
      <c r="A218" s="121" t="s">
        <v>431</v>
      </c>
      <c r="B218" s="112" t="s">
        <v>482</v>
      </c>
      <c r="C218" s="122">
        <v>30</v>
      </c>
      <c r="D218" s="122">
        <v>14</v>
      </c>
      <c r="E218" s="122">
        <v>440</v>
      </c>
      <c r="F218" s="126">
        <v>33</v>
      </c>
      <c r="G218" s="127">
        <f t="shared" si="67"/>
        <v>0.50080800000000003</v>
      </c>
      <c r="H218" s="129">
        <f t="shared" si="78"/>
        <v>0.562608</v>
      </c>
      <c r="I218" s="114" t="s">
        <v>244</v>
      </c>
      <c r="J218" s="114">
        <v>280</v>
      </c>
      <c r="K218" s="122">
        <v>8</v>
      </c>
      <c r="L218" s="160">
        <f t="shared" si="72"/>
        <v>3</v>
      </c>
      <c r="M218" s="161">
        <f t="shared" si="73"/>
        <v>24</v>
      </c>
      <c r="N218" s="146">
        <f t="shared" si="68"/>
        <v>2.5</v>
      </c>
      <c r="O218" s="146">
        <f t="shared" si="74"/>
        <v>20</v>
      </c>
      <c r="P218" s="144">
        <f t="shared" si="75"/>
        <v>26</v>
      </c>
      <c r="Q218" s="122" t="s">
        <v>144</v>
      </c>
      <c r="R218" s="117">
        <f t="shared" si="69"/>
        <v>4.0064640000000002</v>
      </c>
      <c r="S218" s="123">
        <f t="shared" si="70"/>
        <v>4.7008640000000002</v>
      </c>
      <c r="T218" s="124">
        <v>70</v>
      </c>
      <c r="U218" s="124">
        <v>10</v>
      </c>
      <c r="V218" s="118">
        <v>7</v>
      </c>
      <c r="W218" s="125">
        <f t="shared" si="76"/>
        <v>329.06047999999998</v>
      </c>
      <c r="X218" s="125">
        <f t="shared" si="77"/>
        <v>344.06047999999998</v>
      </c>
      <c r="Y218" s="118">
        <f t="shared" si="71"/>
        <v>560</v>
      </c>
    </row>
    <row r="219" spans="1:25" x14ac:dyDescent="0.25">
      <c r="A219" s="121" t="s">
        <v>432</v>
      </c>
      <c r="B219" s="112" t="s">
        <v>482</v>
      </c>
      <c r="C219" s="122">
        <v>30</v>
      </c>
      <c r="D219" s="122">
        <v>39</v>
      </c>
      <c r="E219" s="122">
        <v>440</v>
      </c>
      <c r="F219" s="126">
        <v>33</v>
      </c>
      <c r="G219" s="127">
        <f t="shared" si="67"/>
        <v>1.395108</v>
      </c>
      <c r="H219" s="129">
        <f t="shared" si="78"/>
        <v>1.4569080000000001</v>
      </c>
      <c r="I219" s="114" t="s">
        <v>246</v>
      </c>
      <c r="J219" s="114">
        <v>400</v>
      </c>
      <c r="K219" s="122">
        <v>6</v>
      </c>
      <c r="L219" s="160">
        <f t="shared" si="72"/>
        <v>5.85</v>
      </c>
      <c r="M219" s="161">
        <f t="shared" si="73"/>
        <v>35.099999999999994</v>
      </c>
      <c r="N219" s="146">
        <f t="shared" si="68"/>
        <v>1.7094017094017095</v>
      </c>
      <c r="O219" s="146">
        <f t="shared" si="74"/>
        <v>10.256410256410257</v>
      </c>
      <c r="P219" s="144">
        <f t="shared" si="75"/>
        <v>37.099999999999994</v>
      </c>
      <c r="Q219" s="122" t="s">
        <v>144</v>
      </c>
      <c r="R219" s="117">
        <f t="shared" si="69"/>
        <v>8.3706479999999992</v>
      </c>
      <c r="S219" s="123">
        <f t="shared" si="70"/>
        <v>8.9414479999999994</v>
      </c>
      <c r="T219" s="124">
        <v>42</v>
      </c>
      <c r="U219" s="124">
        <v>6</v>
      </c>
      <c r="V219" s="118">
        <f t="shared" ref="V219" si="80">T219/U219</f>
        <v>7</v>
      </c>
      <c r="W219" s="125">
        <f t="shared" si="76"/>
        <v>375.54081599999995</v>
      </c>
      <c r="X219" s="125">
        <f t="shared" si="77"/>
        <v>390.54081599999995</v>
      </c>
      <c r="Y219" s="118">
        <f t="shared" si="71"/>
        <v>252</v>
      </c>
    </row>
    <row r="220" spans="1:25" x14ac:dyDescent="0.25">
      <c r="A220" s="121" t="s">
        <v>441</v>
      </c>
      <c r="B220" s="112" t="s">
        <v>482</v>
      </c>
      <c r="C220" s="122">
        <v>14</v>
      </c>
      <c r="D220" s="122">
        <v>30</v>
      </c>
      <c r="E220" s="122">
        <v>440</v>
      </c>
      <c r="F220" s="126">
        <v>33</v>
      </c>
      <c r="G220" s="127">
        <f t="shared" si="67"/>
        <v>0.465036</v>
      </c>
      <c r="H220" s="129">
        <f t="shared" si="78"/>
        <v>0.52683600000000008</v>
      </c>
      <c r="I220" s="114" t="s">
        <v>242</v>
      </c>
      <c r="J220" s="114">
        <v>400</v>
      </c>
      <c r="K220" s="122">
        <v>10</v>
      </c>
      <c r="L220" s="160">
        <f t="shared" si="72"/>
        <v>4.5</v>
      </c>
      <c r="M220" s="161">
        <f t="shared" si="73"/>
        <v>45</v>
      </c>
      <c r="N220" s="146">
        <f t="shared" si="68"/>
        <v>1.3333333333333335</v>
      </c>
      <c r="O220" s="146">
        <f t="shared" si="74"/>
        <v>13.333333333333334</v>
      </c>
      <c r="P220" s="144">
        <f t="shared" si="75"/>
        <v>47</v>
      </c>
      <c r="Q220" s="122" t="s">
        <v>144</v>
      </c>
      <c r="R220" s="117">
        <f t="shared" si="69"/>
        <v>4.65036</v>
      </c>
      <c r="S220" s="123">
        <f t="shared" si="70"/>
        <v>5.4683600000000014</v>
      </c>
      <c r="T220" s="124">
        <v>70</v>
      </c>
      <c r="U220" s="124">
        <v>10</v>
      </c>
      <c r="V220" s="118">
        <v>7</v>
      </c>
      <c r="W220" s="125">
        <f t="shared" si="76"/>
        <v>382.78520000000009</v>
      </c>
      <c r="X220" s="125">
        <f t="shared" si="77"/>
        <v>397.78520000000009</v>
      </c>
      <c r="Y220" s="118">
        <f t="shared" si="71"/>
        <v>700</v>
      </c>
    </row>
    <row r="221" spans="1:25" x14ac:dyDescent="0.25">
      <c r="A221" s="121" t="s">
        <v>172</v>
      </c>
      <c r="B221" s="112" t="s">
        <v>482</v>
      </c>
      <c r="C221" s="122">
        <v>11</v>
      </c>
      <c r="D221" s="122">
        <v>80</v>
      </c>
      <c r="E221" s="122">
        <v>440</v>
      </c>
      <c r="F221" s="126">
        <v>33</v>
      </c>
      <c r="G221" s="127">
        <f t="shared" si="67"/>
        <v>1.049312</v>
      </c>
      <c r="H221" s="129">
        <f t="shared" si="78"/>
        <v>1.1111120000000001</v>
      </c>
      <c r="I221" s="114" t="s">
        <v>246</v>
      </c>
      <c r="J221" s="114">
        <v>400</v>
      </c>
      <c r="K221" s="122">
        <v>8</v>
      </c>
      <c r="L221" s="160">
        <f t="shared" si="72"/>
        <v>12</v>
      </c>
      <c r="M221" s="161">
        <f t="shared" si="73"/>
        <v>96</v>
      </c>
      <c r="N221" s="146">
        <f t="shared" si="68"/>
        <v>0.625</v>
      </c>
      <c r="O221" s="146">
        <f t="shared" si="74"/>
        <v>5</v>
      </c>
      <c r="P221" s="144">
        <f t="shared" si="75"/>
        <v>98</v>
      </c>
      <c r="Q221" s="122" t="s">
        <v>144</v>
      </c>
      <c r="R221" s="117">
        <f t="shared" si="69"/>
        <v>8.3944960000000002</v>
      </c>
      <c r="S221" s="123">
        <f t="shared" si="70"/>
        <v>9.0888960000000001</v>
      </c>
      <c r="T221" s="124">
        <v>42</v>
      </c>
      <c r="U221" s="124">
        <v>6</v>
      </c>
      <c r="V221" s="118">
        <f t="shared" ref="V221:V269" si="81">T221/U221</f>
        <v>7</v>
      </c>
      <c r="W221" s="125">
        <f t="shared" si="76"/>
        <v>381.733632</v>
      </c>
      <c r="X221" s="125">
        <f t="shared" si="77"/>
        <v>396.733632</v>
      </c>
      <c r="Y221" s="118">
        <f t="shared" si="71"/>
        <v>336</v>
      </c>
    </row>
    <row r="222" spans="1:25" x14ac:dyDescent="0.25">
      <c r="A222" s="121" t="s">
        <v>174</v>
      </c>
      <c r="B222" s="112" t="s">
        <v>482</v>
      </c>
      <c r="C222" s="122">
        <v>11</v>
      </c>
      <c r="D222" s="122">
        <v>100</v>
      </c>
      <c r="E222" s="122">
        <v>440</v>
      </c>
      <c r="F222" s="126">
        <v>33</v>
      </c>
      <c r="G222" s="127">
        <f t="shared" si="67"/>
        <v>1.3116399999999999</v>
      </c>
      <c r="H222" s="129">
        <f t="shared" si="78"/>
        <v>1.37344</v>
      </c>
      <c r="I222" s="114" t="s">
        <v>248</v>
      </c>
      <c r="J222" s="114">
        <v>400</v>
      </c>
      <c r="K222" s="122">
        <v>8</v>
      </c>
      <c r="L222" s="160">
        <f t="shared" si="72"/>
        <v>15</v>
      </c>
      <c r="M222" s="161">
        <f t="shared" si="73"/>
        <v>120</v>
      </c>
      <c r="N222" s="146">
        <f t="shared" si="68"/>
        <v>0.5</v>
      </c>
      <c r="O222" s="146">
        <f t="shared" si="74"/>
        <v>4</v>
      </c>
      <c r="P222" s="144">
        <f t="shared" si="75"/>
        <v>122</v>
      </c>
      <c r="Q222" s="122" t="s">
        <v>144</v>
      </c>
      <c r="R222" s="117">
        <f t="shared" si="69"/>
        <v>10.493119999999999</v>
      </c>
      <c r="S222" s="123">
        <f t="shared" si="70"/>
        <v>11.187519999999999</v>
      </c>
      <c r="T222" s="124">
        <v>42</v>
      </c>
      <c r="U222" s="124">
        <v>6</v>
      </c>
      <c r="V222" s="118">
        <f t="shared" si="81"/>
        <v>7</v>
      </c>
      <c r="W222" s="125">
        <f t="shared" si="76"/>
        <v>469.87583999999998</v>
      </c>
      <c r="X222" s="125">
        <f t="shared" si="77"/>
        <v>484.87583999999998</v>
      </c>
      <c r="Y222" s="118">
        <f t="shared" si="71"/>
        <v>336</v>
      </c>
    </row>
    <row r="223" spans="1:25" x14ac:dyDescent="0.25">
      <c r="A223" s="121" t="s">
        <v>260</v>
      </c>
      <c r="B223" s="112" t="s">
        <v>482</v>
      </c>
      <c r="C223" s="122">
        <v>7</v>
      </c>
      <c r="D223" s="122">
        <v>50</v>
      </c>
      <c r="E223" s="122">
        <v>440</v>
      </c>
      <c r="F223" s="126">
        <v>33</v>
      </c>
      <c r="G223" s="127">
        <f t="shared" si="67"/>
        <v>0.41733999999999999</v>
      </c>
      <c r="H223" s="129">
        <f t="shared" si="78"/>
        <v>0.47914000000000001</v>
      </c>
      <c r="I223" s="114" t="s">
        <v>244</v>
      </c>
      <c r="J223" s="114">
        <v>400</v>
      </c>
      <c r="K223" s="122">
        <v>10</v>
      </c>
      <c r="L223" s="160">
        <f t="shared" si="72"/>
        <v>7.5</v>
      </c>
      <c r="M223" s="161">
        <f t="shared" si="73"/>
        <v>75</v>
      </c>
      <c r="N223" s="146">
        <f t="shared" si="68"/>
        <v>0.8</v>
      </c>
      <c r="O223" s="146">
        <f t="shared" si="74"/>
        <v>8</v>
      </c>
      <c r="P223" s="144">
        <f t="shared" si="75"/>
        <v>77</v>
      </c>
      <c r="Q223" s="122" t="s">
        <v>144</v>
      </c>
      <c r="R223" s="117">
        <f t="shared" si="69"/>
        <v>4.1734</v>
      </c>
      <c r="S223" s="123">
        <f t="shared" si="70"/>
        <v>4.9914000000000005</v>
      </c>
      <c r="T223" s="124">
        <v>42</v>
      </c>
      <c r="U223" s="124">
        <v>6</v>
      </c>
      <c r="V223" s="118">
        <f t="shared" si="81"/>
        <v>7</v>
      </c>
      <c r="W223" s="125">
        <f t="shared" si="76"/>
        <v>209.63880000000003</v>
      </c>
      <c r="X223" s="125">
        <f t="shared" si="77"/>
        <v>224.63880000000003</v>
      </c>
      <c r="Y223" s="118">
        <f t="shared" si="71"/>
        <v>420</v>
      </c>
    </row>
    <row r="224" spans="1:25" x14ac:dyDescent="0.25">
      <c r="A224" s="121" t="s">
        <v>262</v>
      </c>
      <c r="B224" s="112" t="s">
        <v>482</v>
      </c>
      <c r="C224" s="122">
        <v>7</v>
      </c>
      <c r="D224" s="122">
        <v>100</v>
      </c>
      <c r="E224" s="122">
        <v>440</v>
      </c>
      <c r="F224" s="126">
        <v>33</v>
      </c>
      <c r="G224" s="127">
        <f t="shared" si="67"/>
        <v>0.83467999999999998</v>
      </c>
      <c r="H224" s="129">
        <f t="shared" si="78"/>
        <v>0.89647999999999994</v>
      </c>
      <c r="I224" s="114" t="s">
        <v>248</v>
      </c>
      <c r="J224" s="114">
        <v>400</v>
      </c>
      <c r="K224" s="122">
        <v>8</v>
      </c>
      <c r="L224" s="160">
        <f t="shared" si="72"/>
        <v>15</v>
      </c>
      <c r="M224" s="161">
        <f t="shared" si="73"/>
        <v>120</v>
      </c>
      <c r="N224" s="146">
        <f t="shared" si="68"/>
        <v>0.5</v>
      </c>
      <c r="O224" s="146">
        <f t="shared" si="74"/>
        <v>4</v>
      </c>
      <c r="P224" s="144">
        <f t="shared" si="75"/>
        <v>122</v>
      </c>
      <c r="Q224" s="122" t="s">
        <v>144</v>
      </c>
      <c r="R224" s="117">
        <f t="shared" si="69"/>
        <v>6.6774399999999998</v>
      </c>
      <c r="S224" s="123">
        <f t="shared" si="70"/>
        <v>7.3718399999999997</v>
      </c>
      <c r="T224" s="124">
        <v>42</v>
      </c>
      <c r="U224" s="124">
        <v>6</v>
      </c>
      <c r="V224" s="118">
        <f t="shared" si="81"/>
        <v>7</v>
      </c>
      <c r="W224" s="125">
        <f t="shared" si="76"/>
        <v>309.61727999999999</v>
      </c>
      <c r="X224" s="125">
        <f t="shared" si="77"/>
        <v>324.61727999999999</v>
      </c>
      <c r="Y224" s="118">
        <f t="shared" si="71"/>
        <v>336</v>
      </c>
    </row>
    <row r="225" spans="1:25" x14ac:dyDescent="0.25">
      <c r="A225" s="121" t="s">
        <v>62</v>
      </c>
      <c r="B225" s="112" t="s">
        <v>482</v>
      </c>
      <c r="C225" s="122">
        <v>11</v>
      </c>
      <c r="D225" s="122">
        <v>60</v>
      </c>
      <c r="E225" s="122">
        <v>440</v>
      </c>
      <c r="F225" s="126">
        <v>33</v>
      </c>
      <c r="G225" s="127">
        <f t="shared" si="67"/>
        <v>0.78698400000000002</v>
      </c>
      <c r="H225" s="129">
        <f t="shared" si="78"/>
        <v>0.84878399999999998</v>
      </c>
      <c r="I225" s="114" t="s">
        <v>246</v>
      </c>
      <c r="J225" s="114">
        <v>400</v>
      </c>
      <c r="K225" s="122">
        <v>8</v>
      </c>
      <c r="L225" s="160">
        <f t="shared" si="72"/>
        <v>9</v>
      </c>
      <c r="M225" s="161">
        <f t="shared" si="73"/>
        <v>72</v>
      </c>
      <c r="N225" s="146">
        <f t="shared" si="68"/>
        <v>0.83333333333333337</v>
      </c>
      <c r="O225" s="146">
        <f t="shared" si="74"/>
        <v>6.666666666666667</v>
      </c>
      <c r="P225" s="144">
        <f t="shared" si="75"/>
        <v>74</v>
      </c>
      <c r="Q225" s="122" t="s">
        <v>144</v>
      </c>
      <c r="R225" s="117">
        <f t="shared" si="69"/>
        <v>6.2958720000000001</v>
      </c>
      <c r="S225" s="123">
        <f t="shared" si="70"/>
        <v>6.990272</v>
      </c>
      <c r="T225" s="124">
        <v>42</v>
      </c>
      <c r="U225" s="124">
        <v>6</v>
      </c>
      <c r="V225" s="118">
        <f t="shared" si="81"/>
        <v>7</v>
      </c>
      <c r="W225" s="125">
        <f t="shared" si="76"/>
        <v>293.59142400000002</v>
      </c>
      <c r="X225" s="125">
        <f t="shared" si="77"/>
        <v>308.59142400000002</v>
      </c>
      <c r="Y225" s="118">
        <f t="shared" si="71"/>
        <v>336</v>
      </c>
    </row>
    <row r="226" spans="1:25" x14ac:dyDescent="0.25">
      <c r="A226" s="121" t="s">
        <v>214</v>
      </c>
      <c r="B226" s="112" t="s">
        <v>482</v>
      </c>
      <c r="C226" s="122">
        <v>9</v>
      </c>
      <c r="D226" s="122">
        <v>40</v>
      </c>
      <c r="E226" s="122">
        <v>440</v>
      </c>
      <c r="F226" s="126">
        <v>33</v>
      </c>
      <c r="G226" s="127">
        <f t="shared" si="67"/>
        <v>0.42926399999999998</v>
      </c>
      <c r="H226" s="129">
        <f t="shared" si="78"/>
        <v>0.491064</v>
      </c>
      <c r="I226" s="114" t="s">
        <v>242</v>
      </c>
      <c r="J226" s="114">
        <v>400</v>
      </c>
      <c r="K226" s="122">
        <v>9</v>
      </c>
      <c r="L226" s="160">
        <f t="shared" si="72"/>
        <v>6</v>
      </c>
      <c r="M226" s="161">
        <f t="shared" si="73"/>
        <v>54</v>
      </c>
      <c r="N226" s="146">
        <f t="shared" si="68"/>
        <v>1.1111111111111112</v>
      </c>
      <c r="O226" s="146">
        <f t="shared" si="74"/>
        <v>10</v>
      </c>
      <c r="P226" s="144">
        <f t="shared" si="75"/>
        <v>56</v>
      </c>
      <c r="Q226" s="122" t="s">
        <v>144</v>
      </c>
      <c r="R226" s="117">
        <f t="shared" si="69"/>
        <v>3.8633759999999997</v>
      </c>
      <c r="S226" s="123">
        <f t="shared" si="70"/>
        <v>4.6195760000000003</v>
      </c>
      <c r="T226" s="124">
        <v>42</v>
      </c>
      <c r="U226" s="124">
        <v>6</v>
      </c>
      <c r="V226" s="118">
        <f t="shared" si="81"/>
        <v>7</v>
      </c>
      <c r="W226" s="125">
        <f t="shared" si="76"/>
        <v>194.02219200000002</v>
      </c>
      <c r="X226" s="125">
        <f t="shared" si="77"/>
        <v>209.02219200000002</v>
      </c>
      <c r="Y226" s="118">
        <f t="shared" si="71"/>
        <v>378</v>
      </c>
    </row>
    <row r="227" spans="1:25" x14ac:dyDescent="0.25">
      <c r="A227" s="121" t="s">
        <v>35</v>
      </c>
      <c r="B227" s="112" t="s">
        <v>483</v>
      </c>
      <c r="C227" s="122">
        <v>9</v>
      </c>
      <c r="D227" s="122">
        <v>110</v>
      </c>
      <c r="E227" s="122">
        <v>440</v>
      </c>
      <c r="F227" s="126">
        <v>33</v>
      </c>
      <c r="G227" s="127">
        <f t="shared" si="67"/>
        <v>1.1804760000000001</v>
      </c>
      <c r="H227" s="129">
        <f t="shared" si="78"/>
        <v>1.2422760000000002</v>
      </c>
      <c r="I227" s="114" t="s">
        <v>248</v>
      </c>
      <c r="J227" s="114">
        <v>400</v>
      </c>
      <c r="K227" s="122">
        <v>8</v>
      </c>
      <c r="L227" s="160">
        <f t="shared" si="72"/>
        <v>16.5</v>
      </c>
      <c r="M227" s="161">
        <f t="shared" si="73"/>
        <v>132</v>
      </c>
      <c r="N227" s="146">
        <f t="shared" si="68"/>
        <v>0.45454545454545453</v>
      </c>
      <c r="O227" s="146">
        <f t="shared" si="74"/>
        <v>3.6363636363636362</v>
      </c>
      <c r="P227" s="144">
        <f t="shared" si="75"/>
        <v>134</v>
      </c>
      <c r="Q227" s="122" t="s">
        <v>144</v>
      </c>
      <c r="R227" s="117">
        <f t="shared" si="69"/>
        <v>9.4438080000000006</v>
      </c>
      <c r="S227" s="123">
        <f t="shared" si="70"/>
        <v>10.138208000000001</v>
      </c>
      <c r="T227" s="124">
        <v>42</v>
      </c>
      <c r="U227" s="124">
        <v>6</v>
      </c>
      <c r="V227" s="118">
        <f t="shared" si="81"/>
        <v>7</v>
      </c>
      <c r="W227" s="125">
        <f t="shared" si="76"/>
        <v>425.80473600000005</v>
      </c>
      <c r="X227" s="125">
        <f t="shared" si="77"/>
        <v>440.80473600000005</v>
      </c>
      <c r="Y227" s="118">
        <f t="shared" si="71"/>
        <v>336</v>
      </c>
    </row>
    <row r="228" spans="1:25" x14ac:dyDescent="0.25">
      <c r="A228" s="121" t="s">
        <v>38</v>
      </c>
      <c r="B228" s="112" t="s">
        <v>483</v>
      </c>
      <c r="C228" s="122">
        <v>9</v>
      </c>
      <c r="D228" s="122">
        <v>37</v>
      </c>
      <c r="E228" s="122">
        <v>440</v>
      </c>
      <c r="F228" s="126">
        <v>33</v>
      </c>
      <c r="G228" s="127">
        <f t="shared" si="67"/>
        <v>0.39706920000000001</v>
      </c>
      <c r="H228" s="129">
        <f t="shared" si="78"/>
        <v>0.45886920000000003</v>
      </c>
      <c r="I228" s="114" t="s">
        <v>242</v>
      </c>
      <c r="J228" s="114">
        <v>400</v>
      </c>
      <c r="K228" s="122">
        <v>10</v>
      </c>
      <c r="L228" s="160">
        <f t="shared" si="72"/>
        <v>5.55</v>
      </c>
      <c r="M228" s="161">
        <f t="shared" si="73"/>
        <v>55.5</v>
      </c>
      <c r="N228" s="146">
        <f t="shared" si="68"/>
        <v>1.0810810810810811</v>
      </c>
      <c r="O228" s="146">
        <f t="shared" si="74"/>
        <v>10.810810810810811</v>
      </c>
      <c r="P228" s="144">
        <f t="shared" si="75"/>
        <v>57.5</v>
      </c>
      <c r="Q228" s="122" t="s">
        <v>144</v>
      </c>
      <c r="R228" s="117">
        <f t="shared" si="69"/>
        <v>3.9706920000000001</v>
      </c>
      <c r="S228" s="123">
        <f t="shared" si="70"/>
        <v>4.7886920000000002</v>
      </c>
      <c r="T228" s="124">
        <v>42</v>
      </c>
      <c r="U228" s="124">
        <v>6</v>
      </c>
      <c r="V228" s="118">
        <f t="shared" si="81"/>
        <v>7</v>
      </c>
      <c r="W228" s="125">
        <f t="shared" si="76"/>
        <v>201.12506400000001</v>
      </c>
      <c r="X228" s="125">
        <f t="shared" si="77"/>
        <v>216.12506400000001</v>
      </c>
      <c r="Y228" s="118">
        <f t="shared" si="71"/>
        <v>420</v>
      </c>
    </row>
    <row r="229" spans="1:25" x14ac:dyDescent="0.25">
      <c r="A229" s="121" t="s">
        <v>39</v>
      </c>
      <c r="B229" s="112" t="s">
        <v>483</v>
      </c>
      <c r="C229" s="122">
        <v>9</v>
      </c>
      <c r="D229" s="122">
        <v>45</v>
      </c>
      <c r="E229" s="122">
        <v>440</v>
      </c>
      <c r="F229" s="126">
        <v>33</v>
      </c>
      <c r="G229" s="127">
        <f t="shared" si="67"/>
        <v>0.48292200000000002</v>
      </c>
      <c r="H229" s="129">
        <f t="shared" si="78"/>
        <v>0.54472200000000004</v>
      </c>
      <c r="I229" s="114" t="s">
        <v>242</v>
      </c>
      <c r="J229" s="114">
        <v>400</v>
      </c>
      <c r="K229" s="122">
        <v>10</v>
      </c>
      <c r="L229" s="160">
        <f t="shared" si="72"/>
        <v>6.75</v>
      </c>
      <c r="M229" s="161">
        <f t="shared" si="73"/>
        <v>67.5</v>
      </c>
      <c r="N229" s="146">
        <f t="shared" si="68"/>
        <v>0.88888888888888895</v>
      </c>
      <c r="O229" s="146">
        <f t="shared" si="74"/>
        <v>8.8888888888888893</v>
      </c>
      <c r="P229" s="144">
        <f t="shared" si="75"/>
        <v>69.5</v>
      </c>
      <c r="Q229" s="122" t="s">
        <v>144</v>
      </c>
      <c r="R229" s="117">
        <f t="shared" si="69"/>
        <v>4.8292200000000003</v>
      </c>
      <c r="S229" s="123">
        <f t="shared" si="70"/>
        <v>5.6472200000000008</v>
      </c>
      <c r="T229" s="124">
        <v>42</v>
      </c>
      <c r="U229" s="124">
        <v>6</v>
      </c>
      <c r="V229" s="118">
        <f t="shared" si="81"/>
        <v>7</v>
      </c>
      <c r="W229" s="125">
        <f t="shared" si="76"/>
        <v>237.18324000000004</v>
      </c>
      <c r="X229" s="125">
        <f t="shared" si="77"/>
        <v>252.18324000000004</v>
      </c>
      <c r="Y229" s="118">
        <f t="shared" si="71"/>
        <v>420</v>
      </c>
    </row>
    <row r="230" spans="1:25" x14ac:dyDescent="0.25">
      <c r="A230" s="121" t="s">
        <v>40</v>
      </c>
      <c r="B230" s="112" t="s">
        <v>483</v>
      </c>
      <c r="C230" s="122">
        <v>9</v>
      </c>
      <c r="D230" s="122">
        <v>50</v>
      </c>
      <c r="E230" s="122">
        <v>440</v>
      </c>
      <c r="F230" s="126">
        <v>33</v>
      </c>
      <c r="G230" s="127">
        <f t="shared" si="67"/>
        <v>0.53657999999999995</v>
      </c>
      <c r="H230" s="129">
        <f t="shared" si="78"/>
        <v>0.59837999999999991</v>
      </c>
      <c r="I230" s="114" t="s">
        <v>244</v>
      </c>
      <c r="J230" s="114">
        <v>400</v>
      </c>
      <c r="K230" s="122">
        <v>9</v>
      </c>
      <c r="L230" s="160">
        <f t="shared" si="72"/>
        <v>7.5</v>
      </c>
      <c r="M230" s="161">
        <f t="shared" si="73"/>
        <v>67.5</v>
      </c>
      <c r="N230" s="146">
        <f t="shared" si="68"/>
        <v>0.88888888888888884</v>
      </c>
      <c r="O230" s="146">
        <f t="shared" si="74"/>
        <v>8</v>
      </c>
      <c r="P230" s="144">
        <f t="shared" si="75"/>
        <v>69.5</v>
      </c>
      <c r="Q230" s="122" t="s">
        <v>144</v>
      </c>
      <c r="R230" s="117">
        <f t="shared" si="69"/>
        <v>4.8292199999999994</v>
      </c>
      <c r="S230" s="123">
        <f t="shared" si="70"/>
        <v>5.5854199999999992</v>
      </c>
      <c r="T230" s="124">
        <v>42</v>
      </c>
      <c r="U230" s="124">
        <v>6</v>
      </c>
      <c r="V230" s="118">
        <f t="shared" si="81"/>
        <v>7</v>
      </c>
      <c r="W230" s="125">
        <f t="shared" si="76"/>
        <v>234.58763999999996</v>
      </c>
      <c r="X230" s="125">
        <f t="shared" si="77"/>
        <v>249.58763999999996</v>
      </c>
      <c r="Y230" s="118">
        <f t="shared" si="71"/>
        <v>378</v>
      </c>
    </row>
    <row r="231" spans="1:25" x14ac:dyDescent="0.25">
      <c r="A231" s="121" t="s">
        <v>232</v>
      </c>
      <c r="B231" s="112" t="s">
        <v>482</v>
      </c>
      <c r="C231" s="122">
        <v>11</v>
      </c>
      <c r="D231" s="122">
        <v>50</v>
      </c>
      <c r="E231" s="122">
        <v>440</v>
      </c>
      <c r="F231" s="126">
        <v>33</v>
      </c>
      <c r="G231" s="127">
        <f t="shared" si="67"/>
        <v>0.65581999999999996</v>
      </c>
      <c r="H231" s="129">
        <f t="shared" si="78"/>
        <v>0.71761999999999992</v>
      </c>
      <c r="I231" s="114" t="s">
        <v>244</v>
      </c>
      <c r="J231" s="114">
        <v>400</v>
      </c>
      <c r="K231" s="122">
        <v>9</v>
      </c>
      <c r="L231" s="160">
        <f t="shared" si="72"/>
        <v>7.5</v>
      </c>
      <c r="M231" s="161">
        <f t="shared" si="73"/>
        <v>67.5</v>
      </c>
      <c r="N231" s="146">
        <f t="shared" si="68"/>
        <v>0.88888888888888884</v>
      </c>
      <c r="O231" s="146">
        <f t="shared" si="74"/>
        <v>8</v>
      </c>
      <c r="P231" s="144">
        <f t="shared" si="75"/>
        <v>69.5</v>
      </c>
      <c r="Q231" s="122" t="s">
        <v>144</v>
      </c>
      <c r="R231" s="117">
        <f t="shared" si="69"/>
        <v>5.90238</v>
      </c>
      <c r="S231" s="123">
        <f t="shared" si="70"/>
        <v>6.6585799999999997</v>
      </c>
      <c r="T231" s="124">
        <v>42</v>
      </c>
      <c r="U231" s="124">
        <v>6</v>
      </c>
      <c r="V231" s="118">
        <f t="shared" si="81"/>
        <v>7</v>
      </c>
      <c r="W231" s="125">
        <f t="shared" si="76"/>
        <v>279.66035999999997</v>
      </c>
      <c r="X231" s="125">
        <f t="shared" si="77"/>
        <v>294.66035999999997</v>
      </c>
      <c r="Y231" s="118">
        <f t="shared" si="71"/>
        <v>378</v>
      </c>
    </row>
    <row r="232" spans="1:25" x14ac:dyDescent="0.25">
      <c r="A232" s="121" t="s">
        <v>43</v>
      </c>
      <c r="B232" s="112" t="s">
        <v>483</v>
      </c>
      <c r="C232" s="122">
        <v>9</v>
      </c>
      <c r="D232" s="122">
        <v>60</v>
      </c>
      <c r="E232" s="122">
        <v>440</v>
      </c>
      <c r="F232" s="126">
        <v>33</v>
      </c>
      <c r="G232" s="127">
        <f t="shared" si="67"/>
        <v>0.64389600000000002</v>
      </c>
      <c r="H232" s="129">
        <f t="shared" si="78"/>
        <v>0.7056960000000001</v>
      </c>
      <c r="I232" s="114" t="s">
        <v>246</v>
      </c>
      <c r="J232" s="114">
        <v>400</v>
      </c>
      <c r="K232" s="122">
        <v>8</v>
      </c>
      <c r="L232" s="160">
        <f t="shared" si="72"/>
        <v>9</v>
      </c>
      <c r="M232" s="161">
        <f t="shared" si="73"/>
        <v>72</v>
      </c>
      <c r="N232" s="146">
        <f t="shared" si="68"/>
        <v>0.83333333333333337</v>
      </c>
      <c r="O232" s="146">
        <f t="shared" si="74"/>
        <v>6.666666666666667</v>
      </c>
      <c r="P232" s="144">
        <f t="shared" si="75"/>
        <v>74</v>
      </c>
      <c r="Q232" s="122" t="s">
        <v>144</v>
      </c>
      <c r="R232" s="117">
        <f t="shared" si="69"/>
        <v>5.1511680000000002</v>
      </c>
      <c r="S232" s="123">
        <f t="shared" si="70"/>
        <v>5.845568000000001</v>
      </c>
      <c r="T232" s="124">
        <v>42</v>
      </c>
      <c r="U232" s="124">
        <v>6</v>
      </c>
      <c r="V232" s="118">
        <f t="shared" si="81"/>
        <v>7</v>
      </c>
      <c r="W232" s="125">
        <f t="shared" si="76"/>
        <v>245.51385600000003</v>
      </c>
      <c r="X232" s="125">
        <f t="shared" si="77"/>
        <v>260.51385600000003</v>
      </c>
      <c r="Y232" s="118">
        <f t="shared" si="71"/>
        <v>336</v>
      </c>
    </row>
    <row r="233" spans="1:25" x14ac:dyDescent="0.25">
      <c r="A233" s="121" t="s">
        <v>45</v>
      </c>
      <c r="B233" s="112" t="s">
        <v>483</v>
      </c>
      <c r="C233" s="122">
        <v>9</v>
      </c>
      <c r="D233" s="122">
        <v>65</v>
      </c>
      <c r="E233" s="122">
        <v>440</v>
      </c>
      <c r="F233" s="126">
        <v>33</v>
      </c>
      <c r="G233" s="127">
        <f t="shared" si="67"/>
        <v>0.69755400000000001</v>
      </c>
      <c r="H233" s="129">
        <f t="shared" si="78"/>
        <v>0.75935400000000008</v>
      </c>
      <c r="I233" s="114" t="s">
        <v>246</v>
      </c>
      <c r="J233" s="114">
        <v>400</v>
      </c>
      <c r="K233" s="122">
        <v>8</v>
      </c>
      <c r="L233" s="160">
        <f t="shared" si="72"/>
        <v>9.75</v>
      </c>
      <c r="M233" s="161">
        <f t="shared" si="73"/>
        <v>78</v>
      </c>
      <c r="N233" s="146">
        <f t="shared" si="68"/>
        <v>0.76923076923076927</v>
      </c>
      <c r="O233" s="146">
        <f t="shared" si="74"/>
        <v>6.1538461538461542</v>
      </c>
      <c r="P233" s="144">
        <f t="shared" si="75"/>
        <v>80</v>
      </c>
      <c r="Q233" s="122" t="s">
        <v>144</v>
      </c>
      <c r="R233" s="117">
        <f t="shared" si="69"/>
        <v>5.5804320000000001</v>
      </c>
      <c r="S233" s="123">
        <f t="shared" si="70"/>
        <v>6.2748320000000009</v>
      </c>
      <c r="T233" s="124">
        <v>42</v>
      </c>
      <c r="U233" s="124">
        <v>6</v>
      </c>
      <c r="V233" s="118">
        <f t="shared" si="81"/>
        <v>7</v>
      </c>
      <c r="W233" s="125">
        <f t="shared" si="76"/>
        <v>263.54294400000003</v>
      </c>
      <c r="X233" s="125">
        <f t="shared" si="77"/>
        <v>278.54294400000003</v>
      </c>
      <c r="Y233" s="118">
        <f t="shared" si="71"/>
        <v>336</v>
      </c>
    </row>
    <row r="234" spans="1:25" x14ac:dyDescent="0.25">
      <c r="A234" s="121" t="s">
        <v>47</v>
      </c>
      <c r="B234" s="112" t="s">
        <v>483</v>
      </c>
      <c r="C234" s="122">
        <v>9</v>
      </c>
      <c r="D234" s="122">
        <v>70</v>
      </c>
      <c r="E234" s="122">
        <v>440</v>
      </c>
      <c r="F234" s="126">
        <v>33</v>
      </c>
      <c r="G234" s="127">
        <f t="shared" si="67"/>
        <v>0.75121199999999999</v>
      </c>
      <c r="H234" s="129">
        <f t="shared" si="78"/>
        <v>0.81301200000000007</v>
      </c>
      <c r="I234" s="114" t="s">
        <v>246</v>
      </c>
      <c r="J234" s="114">
        <v>400</v>
      </c>
      <c r="K234" s="122">
        <v>8</v>
      </c>
      <c r="L234" s="160">
        <f t="shared" si="72"/>
        <v>10.5</v>
      </c>
      <c r="M234" s="161">
        <f t="shared" si="73"/>
        <v>84</v>
      </c>
      <c r="N234" s="146">
        <f t="shared" si="68"/>
        <v>0.7142857142857143</v>
      </c>
      <c r="O234" s="146">
        <f t="shared" si="74"/>
        <v>5.7142857142857144</v>
      </c>
      <c r="P234" s="144">
        <f t="shared" si="75"/>
        <v>86</v>
      </c>
      <c r="Q234" s="122" t="s">
        <v>144</v>
      </c>
      <c r="R234" s="117">
        <f t="shared" si="69"/>
        <v>6.0096959999999999</v>
      </c>
      <c r="S234" s="123">
        <f t="shared" si="70"/>
        <v>6.7040960000000007</v>
      </c>
      <c r="T234" s="124">
        <v>42</v>
      </c>
      <c r="U234" s="124">
        <v>6</v>
      </c>
      <c r="V234" s="118">
        <f t="shared" si="81"/>
        <v>7</v>
      </c>
      <c r="W234" s="125">
        <f t="shared" si="76"/>
        <v>281.57203200000004</v>
      </c>
      <c r="X234" s="125">
        <f t="shared" si="77"/>
        <v>296.57203200000004</v>
      </c>
      <c r="Y234" s="118">
        <f t="shared" si="71"/>
        <v>336</v>
      </c>
    </row>
    <row r="235" spans="1:25" x14ac:dyDescent="0.25">
      <c r="A235" s="121" t="s">
        <v>49</v>
      </c>
      <c r="B235" s="112" t="s">
        <v>483</v>
      </c>
      <c r="C235" s="122">
        <v>9</v>
      </c>
      <c r="D235" s="122">
        <v>75</v>
      </c>
      <c r="E235" s="122">
        <v>440</v>
      </c>
      <c r="F235" s="126">
        <v>33</v>
      </c>
      <c r="G235" s="127">
        <f t="shared" si="67"/>
        <v>0.80486999999999997</v>
      </c>
      <c r="H235" s="129">
        <f t="shared" si="78"/>
        <v>0.86667000000000005</v>
      </c>
      <c r="I235" s="114" t="s">
        <v>246</v>
      </c>
      <c r="J235" s="114">
        <v>400</v>
      </c>
      <c r="K235" s="122">
        <v>8</v>
      </c>
      <c r="L235" s="160">
        <f t="shared" si="72"/>
        <v>11.25</v>
      </c>
      <c r="M235" s="161">
        <f t="shared" si="73"/>
        <v>90</v>
      </c>
      <c r="N235" s="146">
        <f t="shared" si="68"/>
        <v>0.66666666666666663</v>
      </c>
      <c r="O235" s="146">
        <f t="shared" si="74"/>
        <v>5.333333333333333</v>
      </c>
      <c r="P235" s="144">
        <f t="shared" si="75"/>
        <v>92</v>
      </c>
      <c r="Q235" s="122" t="s">
        <v>144</v>
      </c>
      <c r="R235" s="117">
        <f t="shared" si="69"/>
        <v>6.4389599999999998</v>
      </c>
      <c r="S235" s="123">
        <f t="shared" si="70"/>
        <v>7.1333600000000006</v>
      </c>
      <c r="T235" s="124">
        <v>42</v>
      </c>
      <c r="U235" s="124">
        <v>6</v>
      </c>
      <c r="V235" s="118">
        <f t="shared" si="81"/>
        <v>7</v>
      </c>
      <c r="W235" s="125">
        <f t="shared" si="76"/>
        <v>299.60112000000004</v>
      </c>
      <c r="X235" s="125">
        <f t="shared" si="77"/>
        <v>314.60112000000004</v>
      </c>
      <c r="Y235" s="118">
        <f t="shared" si="71"/>
        <v>336</v>
      </c>
    </row>
    <row r="236" spans="1:25" x14ac:dyDescent="0.25">
      <c r="A236" s="121" t="s">
        <v>54</v>
      </c>
      <c r="B236" s="112" t="s">
        <v>483</v>
      </c>
      <c r="C236" s="122">
        <v>9</v>
      </c>
      <c r="D236" s="122">
        <v>95</v>
      </c>
      <c r="E236" s="122">
        <v>440</v>
      </c>
      <c r="F236" s="126">
        <v>33</v>
      </c>
      <c r="G236" s="127">
        <f t="shared" si="67"/>
        <v>1.0195019999999999</v>
      </c>
      <c r="H236" s="129">
        <f t="shared" si="78"/>
        <v>1.081302</v>
      </c>
      <c r="I236" s="114" t="s">
        <v>248</v>
      </c>
      <c r="J236" s="114">
        <v>400</v>
      </c>
      <c r="K236" s="122">
        <v>8</v>
      </c>
      <c r="L236" s="160">
        <f t="shared" si="72"/>
        <v>14.25</v>
      </c>
      <c r="M236" s="161">
        <f t="shared" si="73"/>
        <v>114</v>
      </c>
      <c r="N236" s="146">
        <f t="shared" si="68"/>
        <v>0.52631578947368418</v>
      </c>
      <c r="O236" s="146">
        <f t="shared" si="74"/>
        <v>4.2105263157894735</v>
      </c>
      <c r="P236" s="144">
        <f t="shared" si="75"/>
        <v>116</v>
      </c>
      <c r="Q236" s="122" t="s">
        <v>144</v>
      </c>
      <c r="R236" s="117">
        <f t="shared" si="69"/>
        <v>8.1560159999999993</v>
      </c>
      <c r="S236" s="123">
        <f t="shared" si="70"/>
        <v>8.8504159999999992</v>
      </c>
      <c r="T236" s="124">
        <v>42</v>
      </c>
      <c r="U236" s="124">
        <v>6</v>
      </c>
      <c r="V236" s="118">
        <f t="shared" si="81"/>
        <v>7</v>
      </c>
      <c r="W236" s="125">
        <f t="shared" si="76"/>
        <v>371.71747199999999</v>
      </c>
      <c r="X236" s="125">
        <f t="shared" si="77"/>
        <v>386.71747199999999</v>
      </c>
      <c r="Y236" s="118">
        <f t="shared" si="71"/>
        <v>336</v>
      </c>
    </row>
    <row r="237" spans="1:25" x14ac:dyDescent="0.25">
      <c r="A237" s="121" t="s">
        <v>56</v>
      </c>
      <c r="B237" s="112" t="s">
        <v>483</v>
      </c>
      <c r="C237" s="122">
        <v>9</v>
      </c>
      <c r="D237" s="122">
        <v>47</v>
      </c>
      <c r="E237" s="122">
        <v>440</v>
      </c>
      <c r="F237" s="126">
        <v>33</v>
      </c>
      <c r="G237" s="127">
        <f t="shared" si="67"/>
        <v>0.50438519999999998</v>
      </c>
      <c r="H237" s="129">
        <f t="shared" si="78"/>
        <v>0.56618520000000006</v>
      </c>
      <c r="I237" s="114" t="s">
        <v>244</v>
      </c>
      <c r="J237" s="114">
        <v>400</v>
      </c>
      <c r="K237" s="122">
        <v>8</v>
      </c>
      <c r="L237" s="160">
        <f t="shared" si="72"/>
        <v>7.05</v>
      </c>
      <c r="M237" s="161">
        <f t="shared" si="73"/>
        <v>56.4</v>
      </c>
      <c r="N237" s="146">
        <f t="shared" si="68"/>
        <v>1.0638297872340425</v>
      </c>
      <c r="O237" s="146">
        <f t="shared" si="74"/>
        <v>8.5106382978723403</v>
      </c>
      <c r="P237" s="144">
        <f t="shared" si="75"/>
        <v>58.4</v>
      </c>
      <c r="Q237" s="122" t="s">
        <v>144</v>
      </c>
      <c r="R237" s="117">
        <f t="shared" si="69"/>
        <v>4.0350815999999998</v>
      </c>
      <c r="S237" s="123">
        <f t="shared" si="70"/>
        <v>4.7294816000000006</v>
      </c>
      <c r="T237" s="124">
        <v>42</v>
      </c>
      <c r="U237" s="124">
        <v>6</v>
      </c>
      <c r="V237" s="118">
        <f t="shared" si="81"/>
        <v>7</v>
      </c>
      <c r="W237" s="125">
        <f t="shared" si="76"/>
        <v>198.63822720000002</v>
      </c>
      <c r="X237" s="125">
        <f t="shared" si="77"/>
        <v>213.63822720000002</v>
      </c>
      <c r="Y237" s="118">
        <f t="shared" si="71"/>
        <v>336</v>
      </c>
    </row>
    <row r="238" spans="1:25" x14ac:dyDescent="0.25">
      <c r="A238" s="121" t="s">
        <v>58</v>
      </c>
      <c r="B238" s="112" t="s">
        <v>483</v>
      </c>
      <c r="C238" s="122">
        <v>9</v>
      </c>
      <c r="D238" s="122">
        <v>60</v>
      </c>
      <c r="E238" s="122">
        <v>440</v>
      </c>
      <c r="F238" s="126">
        <v>33</v>
      </c>
      <c r="G238" s="127">
        <f t="shared" si="67"/>
        <v>0.64389600000000002</v>
      </c>
      <c r="H238" s="129">
        <f t="shared" si="78"/>
        <v>0.7056960000000001</v>
      </c>
      <c r="I238" s="114" t="s">
        <v>246</v>
      </c>
      <c r="J238" s="114">
        <v>400</v>
      </c>
      <c r="K238" s="122">
        <v>10</v>
      </c>
      <c r="L238" s="160">
        <f t="shared" si="72"/>
        <v>9</v>
      </c>
      <c r="M238" s="161">
        <f t="shared" si="73"/>
        <v>90</v>
      </c>
      <c r="N238" s="146">
        <f t="shared" si="68"/>
        <v>0.66666666666666674</v>
      </c>
      <c r="O238" s="146">
        <f t="shared" si="74"/>
        <v>6.666666666666667</v>
      </c>
      <c r="P238" s="144">
        <f t="shared" si="75"/>
        <v>92</v>
      </c>
      <c r="Q238" s="122" t="s">
        <v>144</v>
      </c>
      <c r="R238" s="117">
        <f t="shared" si="69"/>
        <v>6.4389599999999998</v>
      </c>
      <c r="S238" s="123">
        <f t="shared" si="70"/>
        <v>7.2569600000000012</v>
      </c>
      <c r="T238" s="124">
        <v>42</v>
      </c>
      <c r="U238" s="124">
        <v>6</v>
      </c>
      <c r="V238" s="118">
        <f t="shared" si="81"/>
        <v>7</v>
      </c>
      <c r="W238" s="125">
        <f t="shared" si="76"/>
        <v>304.79232000000007</v>
      </c>
      <c r="X238" s="125">
        <f t="shared" si="77"/>
        <v>319.79232000000007</v>
      </c>
      <c r="Y238" s="118">
        <f t="shared" si="71"/>
        <v>420</v>
      </c>
    </row>
    <row r="239" spans="1:25" x14ac:dyDescent="0.25">
      <c r="A239" s="121" t="s">
        <v>177</v>
      </c>
      <c r="B239" s="112" t="s">
        <v>482</v>
      </c>
      <c r="C239" s="122">
        <v>8</v>
      </c>
      <c r="D239" s="122">
        <v>100</v>
      </c>
      <c r="E239" s="122">
        <v>440</v>
      </c>
      <c r="F239" s="126">
        <v>33</v>
      </c>
      <c r="G239" s="127">
        <f t="shared" si="67"/>
        <v>0.95391999999999999</v>
      </c>
      <c r="H239" s="129">
        <f t="shared" si="78"/>
        <v>1.01572</v>
      </c>
      <c r="I239" s="114" t="s">
        <v>248</v>
      </c>
      <c r="J239" s="114">
        <v>400</v>
      </c>
      <c r="K239" s="122">
        <v>8</v>
      </c>
      <c r="L239" s="160">
        <f t="shared" si="72"/>
        <v>15</v>
      </c>
      <c r="M239" s="161">
        <f t="shared" si="73"/>
        <v>120</v>
      </c>
      <c r="N239" s="146">
        <f t="shared" si="68"/>
        <v>0.5</v>
      </c>
      <c r="O239" s="146">
        <f t="shared" si="74"/>
        <v>4</v>
      </c>
      <c r="P239" s="144">
        <f t="shared" si="75"/>
        <v>122</v>
      </c>
      <c r="Q239" s="122" t="s">
        <v>144</v>
      </c>
      <c r="R239" s="117">
        <f t="shared" si="69"/>
        <v>7.6313599999999999</v>
      </c>
      <c r="S239" s="123">
        <f t="shared" si="70"/>
        <v>8.3257599999999989</v>
      </c>
      <c r="T239" s="124">
        <v>42</v>
      </c>
      <c r="U239" s="124">
        <v>6</v>
      </c>
      <c r="V239" s="118">
        <f t="shared" si="81"/>
        <v>7</v>
      </c>
      <c r="W239" s="125">
        <f t="shared" si="76"/>
        <v>349.68191999999993</v>
      </c>
      <c r="X239" s="125">
        <f t="shared" si="77"/>
        <v>364.68191999999993</v>
      </c>
      <c r="Y239" s="118">
        <f t="shared" si="71"/>
        <v>336</v>
      </c>
    </row>
    <row r="240" spans="1:25" x14ac:dyDescent="0.25">
      <c r="A240" s="121" t="s">
        <v>178</v>
      </c>
      <c r="B240" s="112" t="s">
        <v>482</v>
      </c>
      <c r="C240" s="122">
        <v>8</v>
      </c>
      <c r="D240" s="122">
        <v>60</v>
      </c>
      <c r="E240" s="122">
        <v>440</v>
      </c>
      <c r="F240" s="126">
        <v>33</v>
      </c>
      <c r="G240" s="127">
        <f t="shared" si="67"/>
        <v>0.57235199999999997</v>
      </c>
      <c r="H240" s="129">
        <f t="shared" si="78"/>
        <v>0.63415200000000005</v>
      </c>
      <c r="I240" s="114" t="s">
        <v>246</v>
      </c>
      <c r="J240" s="114">
        <v>400</v>
      </c>
      <c r="K240" s="122">
        <v>8</v>
      </c>
      <c r="L240" s="160">
        <f t="shared" si="72"/>
        <v>9</v>
      </c>
      <c r="M240" s="161">
        <f t="shared" si="73"/>
        <v>72</v>
      </c>
      <c r="N240" s="146">
        <f t="shared" si="68"/>
        <v>0.83333333333333337</v>
      </c>
      <c r="O240" s="146">
        <f t="shared" si="74"/>
        <v>6.666666666666667</v>
      </c>
      <c r="P240" s="144">
        <f t="shared" si="75"/>
        <v>74</v>
      </c>
      <c r="Q240" s="122" t="s">
        <v>144</v>
      </c>
      <c r="R240" s="117">
        <f t="shared" si="69"/>
        <v>4.5788159999999998</v>
      </c>
      <c r="S240" s="123">
        <f t="shared" si="70"/>
        <v>5.2732160000000006</v>
      </c>
      <c r="T240" s="124">
        <v>42</v>
      </c>
      <c r="U240" s="124">
        <v>6</v>
      </c>
      <c r="V240" s="118">
        <f t="shared" si="81"/>
        <v>7</v>
      </c>
      <c r="W240" s="125">
        <f t="shared" si="76"/>
        <v>221.47507200000001</v>
      </c>
      <c r="X240" s="125">
        <f t="shared" si="77"/>
        <v>236.47507200000001</v>
      </c>
      <c r="Y240" s="118">
        <f t="shared" si="71"/>
        <v>336</v>
      </c>
    </row>
    <row r="241" spans="1:25" x14ac:dyDescent="0.25">
      <c r="A241" s="121" t="s">
        <v>180</v>
      </c>
      <c r="B241" s="112" t="s">
        <v>482</v>
      </c>
      <c r="C241" s="122">
        <v>8</v>
      </c>
      <c r="D241" s="122">
        <v>70</v>
      </c>
      <c r="E241" s="122">
        <v>440</v>
      </c>
      <c r="F241" s="126">
        <v>33</v>
      </c>
      <c r="G241" s="127">
        <f t="shared" si="67"/>
        <v>0.667744</v>
      </c>
      <c r="H241" s="129">
        <f t="shared" si="78"/>
        <v>0.72954399999999997</v>
      </c>
      <c r="I241" s="114" t="s">
        <v>246</v>
      </c>
      <c r="J241" s="114">
        <v>400</v>
      </c>
      <c r="K241" s="122">
        <v>8</v>
      </c>
      <c r="L241" s="160">
        <f t="shared" si="72"/>
        <v>10.5</v>
      </c>
      <c r="M241" s="161">
        <f t="shared" si="73"/>
        <v>84</v>
      </c>
      <c r="N241" s="146">
        <f t="shared" si="68"/>
        <v>0.7142857142857143</v>
      </c>
      <c r="O241" s="146">
        <f t="shared" si="74"/>
        <v>5.7142857142857144</v>
      </c>
      <c r="P241" s="144">
        <f t="shared" si="75"/>
        <v>86</v>
      </c>
      <c r="Q241" s="122" t="s">
        <v>144</v>
      </c>
      <c r="R241" s="117">
        <f t="shared" si="69"/>
        <v>5.341952</v>
      </c>
      <c r="S241" s="123">
        <f t="shared" si="70"/>
        <v>6.0363519999999999</v>
      </c>
      <c r="T241" s="124">
        <v>42</v>
      </c>
      <c r="U241" s="124">
        <v>6</v>
      </c>
      <c r="V241" s="118">
        <f t="shared" si="81"/>
        <v>7</v>
      </c>
      <c r="W241" s="125">
        <f t="shared" si="76"/>
        <v>253.52678400000002</v>
      </c>
      <c r="X241" s="125">
        <f t="shared" si="77"/>
        <v>268.52678400000002</v>
      </c>
      <c r="Y241" s="118">
        <f t="shared" si="71"/>
        <v>336</v>
      </c>
    </row>
    <row r="242" spans="1:25" x14ac:dyDescent="0.25">
      <c r="A242" s="121" t="s">
        <v>182</v>
      </c>
      <c r="B242" s="112" t="s">
        <v>482</v>
      </c>
      <c r="C242" s="122">
        <v>8</v>
      </c>
      <c r="D242" s="122">
        <v>80</v>
      </c>
      <c r="E242" s="122">
        <v>440</v>
      </c>
      <c r="F242" s="126">
        <v>33</v>
      </c>
      <c r="G242" s="127">
        <f t="shared" si="67"/>
        <v>0.76313600000000004</v>
      </c>
      <c r="H242" s="129">
        <f t="shared" si="78"/>
        <v>0.82493600000000011</v>
      </c>
      <c r="I242" s="114" t="s">
        <v>246</v>
      </c>
      <c r="J242" s="114">
        <v>400</v>
      </c>
      <c r="K242" s="122">
        <v>8</v>
      </c>
      <c r="L242" s="160">
        <f t="shared" si="72"/>
        <v>12</v>
      </c>
      <c r="M242" s="161">
        <f t="shared" si="73"/>
        <v>96</v>
      </c>
      <c r="N242" s="146">
        <f t="shared" si="68"/>
        <v>0.625</v>
      </c>
      <c r="O242" s="146">
        <f t="shared" si="74"/>
        <v>5</v>
      </c>
      <c r="P242" s="144">
        <f t="shared" si="75"/>
        <v>98</v>
      </c>
      <c r="Q242" s="122" t="s">
        <v>144</v>
      </c>
      <c r="R242" s="117">
        <f t="shared" si="69"/>
        <v>6.1050880000000003</v>
      </c>
      <c r="S242" s="123">
        <f t="shared" si="70"/>
        <v>6.7994880000000011</v>
      </c>
      <c r="T242" s="124">
        <v>42</v>
      </c>
      <c r="U242" s="124">
        <v>6</v>
      </c>
      <c r="V242" s="118">
        <f t="shared" si="81"/>
        <v>7</v>
      </c>
      <c r="W242" s="125">
        <f t="shared" si="76"/>
        <v>285.57849600000003</v>
      </c>
      <c r="X242" s="125">
        <f t="shared" si="77"/>
        <v>300.57849600000003</v>
      </c>
      <c r="Y242" s="118">
        <f t="shared" si="71"/>
        <v>336</v>
      </c>
    </row>
    <row r="243" spans="1:25" x14ac:dyDescent="0.25">
      <c r="A243" s="121" t="s">
        <v>259</v>
      </c>
      <c r="B243" s="112" t="s">
        <v>482</v>
      </c>
      <c r="C243" s="122">
        <v>11</v>
      </c>
      <c r="D243" s="122">
        <v>38</v>
      </c>
      <c r="E243" s="122">
        <v>440</v>
      </c>
      <c r="F243" s="126">
        <v>33</v>
      </c>
      <c r="G243" s="127">
        <f t="shared" si="67"/>
        <v>0.49842320000000001</v>
      </c>
      <c r="H243" s="129">
        <f t="shared" si="78"/>
        <v>0.56022320000000003</v>
      </c>
      <c r="I243" s="114" t="s">
        <v>242</v>
      </c>
      <c r="J243" s="114">
        <v>400</v>
      </c>
      <c r="K243" s="122">
        <v>10</v>
      </c>
      <c r="L243" s="160">
        <f t="shared" si="72"/>
        <v>5.7</v>
      </c>
      <c r="M243" s="161">
        <f t="shared" si="73"/>
        <v>57</v>
      </c>
      <c r="N243" s="146">
        <f t="shared" si="68"/>
        <v>1.0526315789473686</v>
      </c>
      <c r="O243" s="146">
        <f t="shared" si="74"/>
        <v>10.526315789473683</v>
      </c>
      <c r="P243" s="144">
        <f t="shared" si="75"/>
        <v>59</v>
      </c>
      <c r="Q243" s="122" t="s">
        <v>144</v>
      </c>
      <c r="R243" s="117">
        <f t="shared" si="69"/>
        <v>4.9842320000000004</v>
      </c>
      <c r="S243" s="123">
        <f t="shared" si="70"/>
        <v>5.8022320000000009</v>
      </c>
      <c r="T243" s="124">
        <v>42</v>
      </c>
      <c r="U243" s="124">
        <v>6</v>
      </c>
      <c r="V243" s="118">
        <f t="shared" si="81"/>
        <v>7</v>
      </c>
      <c r="W243" s="125">
        <f t="shared" si="76"/>
        <v>243.69374400000004</v>
      </c>
      <c r="X243" s="125">
        <f t="shared" si="77"/>
        <v>258.69374400000004</v>
      </c>
      <c r="Y243" s="118">
        <f t="shared" si="71"/>
        <v>420</v>
      </c>
    </row>
    <row r="244" spans="1:25" x14ac:dyDescent="0.25">
      <c r="A244" s="121" t="s">
        <v>183</v>
      </c>
      <c r="B244" s="112" t="s">
        <v>483</v>
      </c>
      <c r="C244" s="122">
        <v>11</v>
      </c>
      <c r="D244" s="122">
        <v>80</v>
      </c>
      <c r="E244" s="122">
        <v>440</v>
      </c>
      <c r="F244" s="126">
        <v>33</v>
      </c>
      <c r="G244" s="127">
        <f t="shared" si="67"/>
        <v>1.049312</v>
      </c>
      <c r="H244" s="129">
        <f t="shared" si="78"/>
        <v>1.1111120000000001</v>
      </c>
      <c r="I244" s="114" t="s">
        <v>246</v>
      </c>
      <c r="J244" s="114">
        <v>400</v>
      </c>
      <c r="K244" s="122">
        <v>8</v>
      </c>
      <c r="L244" s="160">
        <f t="shared" si="72"/>
        <v>12</v>
      </c>
      <c r="M244" s="161">
        <f t="shared" si="73"/>
        <v>96</v>
      </c>
      <c r="N244" s="146">
        <f t="shared" si="68"/>
        <v>0.625</v>
      </c>
      <c r="O244" s="146">
        <f t="shared" si="74"/>
        <v>5</v>
      </c>
      <c r="P244" s="144">
        <f t="shared" si="75"/>
        <v>98</v>
      </c>
      <c r="Q244" s="122" t="s">
        <v>144</v>
      </c>
      <c r="R244" s="117">
        <f t="shared" si="69"/>
        <v>8.3944960000000002</v>
      </c>
      <c r="S244" s="123">
        <f t="shared" si="70"/>
        <v>9.0888960000000001</v>
      </c>
      <c r="T244" s="124">
        <v>42</v>
      </c>
      <c r="U244" s="124">
        <v>6</v>
      </c>
      <c r="V244" s="118">
        <f t="shared" si="81"/>
        <v>7</v>
      </c>
      <c r="W244" s="125">
        <f t="shared" si="76"/>
        <v>381.733632</v>
      </c>
      <c r="X244" s="125">
        <f t="shared" si="77"/>
        <v>396.733632</v>
      </c>
      <c r="Y244" s="118">
        <f t="shared" si="71"/>
        <v>336</v>
      </c>
    </row>
    <row r="245" spans="1:25" x14ac:dyDescent="0.25">
      <c r="A245" s="121" t="s">
        <v>185</v>
      </c>
      <c r="B245" s="112" t="s">
        <v>483</v>
      </c>
      <c r="C245" s="122">
        <v>11</v>
      </c>
      <c r="D245" s="122">
        <v>100</v>
      </c>
      <c r="E245" s="122">
        <v>440</v>
      </c>
      <c r="F245" s="126">
        <v>33</v>
      </c>
      <c r="G245" s="127">
        <f t="shared" si="67"/>
        <v>1.3116399999999999</v>
      </c>
      <c r="H245" s="129">
        <f t="shared" si="78"/>
        <v>1.37344</v>
      </c>
      <c r="I245" s="114" t="s">
        <v>248</v>
      </c>
      <c r="J245" s="114">
        <v>400</v>
      </c>
      <c r="K245" s="122">
        <v>8</v>
      </c>
      <c r="L245" s="160">
        <f t="shared" si="72"/>
        <v>15</v>
      </c>
      <c r="M245" s="161">
        <f t="shared" si="73"/>
        <v>120</v>
      </c>
      <c r="N245" s="146">
        <f t="shared" si="68"/>
        <v>0.5</v>
      </c>
      <c r="O245" s="146">
        <f t="shared" si="74"/>
        <v>4</v>
      </c>
      <c r="P245" s="144">
        <f t="shared" si="75"/>
        <v>122</v>
      </c>
      <c r="Q245" s="122" t="s">
        <v>144</v>
      </c>
      <c r="R245" s="117">
        <f t="shared" si="69"/>
        <v>10.493119999999999</v>
      </c>
      <c r="S245" s="123">
        <f t="shared" si="70"/>
        <v>11.187519999999999</v>
      </c>
      <c r="T245" s="124">
        <v>42</v>
      </c>
      <c r="U245" s="124">
        <v>6</v>
      </c>
      <c r="V245" s="118">
        <f t="shared" si="81"/>
        <v>7</v>
      </c>
      <c r="W245" s="125">
        <f t="shared" si="76"/>
        <v>469.87583999999998</v>
      </c>
      <c r="X245" s="125">
        <f t="shared" si="77"/>
        <v>484.87583999999998</v>
      </c>
      <c r="Y245" s="118">
        <f t="shared" si="71"/>
        <v>336</v>
      </c>
    </row>
    <row r="246" spans="1:25" x14ac:dyDescent="0.25">
      <c r="A246" s="121" t="s">
        <v>65</v>
      </c>
      <c r="B246" s="112" t="s">
        <v>483</v>
      </c>
      <c r="C246" s="122">
        <v>11</v>
      </c>
      <c r="D246" s="122">
        <v>57</v>
      </c>
      <c r="E246" s="122">
        <v>440</v>
      </c>
      <c r="F246" s="126">
        <v>33</v>
      </c>
      <c r="G246" s="127">
        <f t="shared" si="67"/>
        <v>0.74763480000000004</v>
      </c>
      <c r="H246" s="129">
        <f t="shared" si="78"/>
        <v>0.80943480000000001</v>
      </c>
      <c r="I246" s="114" t="s">
        <v>246</v>
      </c>
      <c r="J246" s="114">
        <v>400</v>
      </c>
      <c r="K246" s="122">
        <v>8</v>
      </c>
      <c r="L246" s="160">
        <f t="shared" si="72"/>
        <v>8.5500000000000007</v>
      </c>
      <c r="M246" s="161">
        <f t="shared" si="73"/>
        <v>68.400000000000006</v>
      </c>
      <c r="N246" s="146">
        <f t="shared" si="68"/>
        <v>0.8771929824561403</v>
      </c>
      <c r="O246" s="146">
        <f t="shared" si="74"/>
        <v>7.0175438596491224</v>
      </c>
      <c r="P246" s="144">
        <f t="shared" si="75"/>
        <v>70.400000000000006</v>
      </c>
      <c r="Q246" s="122" t="s">
        <v>144</v>
      </c>
      <c r="R246" s="117">
        <f t="shared" si="69"/>
        <v>5.9810784000000004</v>
      </c>
      <c r="S246" s="123">
        <f t="shared" si="70"/>
        <v>6.6754784000000003</v>
      </c>
      <c r="T246" s="124">
        <v>42</v>
      </c>
      <c r="U246" s="124">
        <v>6</v>
      </c>
      <c r="V246" s="118">
        <f t="shared" si="81"/>
        <v>7</v>
      </c>
      <c r="W246" s="125">
        <f t="shared" si="76"/>
        <v>280.37009280000001</v>
      </c>
      <c r="X246" s="125">
        <f t="shared" si="77"/>
        <v>295.37009280000001</v>
      </c>
      <c r="Y246" s="118">
        <f t="shared" si="71"/>
        <v>336</v>
      </c>
    </row>
    <row r="247" spans="1:25" x14ac:dyDescent="0.25">
      <c r="A247" s="121" t="s">
        <v>66</v>
      </c>
      <c r="B247" s="112" t="s">
        <v>483</v>
      </c>
      <c r="C247" s="122">
        <v>11</v>
      </c>
      <c r="D247" s="122">
        <v>60</v>
      </c>
      <c r="E247" s="122">
        <v>440</v>
      </c>
      <c r="F247" s="126">
        <v>33</v>
      </c>
      <c r="G247" s="127">
        <f t="shared" si="67"/>
        <v>0.78698400000000002</v>
      </c>
      <c r="H247" s="129">
        <f t="shared" si="78"/>
        <v>0.84878399999999998</v>
      </c>
      <c r="I247" s="114" t="s">
        <v>246</v>
      </c>
      <c r="J247" s="114">
        <v>400</v>
      </c>
      <c r="K247" s="122">
        <v>8</v>
      </c>
      <c r="L247" s="160">
        <f t="shared" si="72"/>
        <v>9</v>
      </c>
      <c r="M247" s="161">
        <f t="shared" si="73"/>
        <v>72</v>
      </c>
      <c r="N247" s="146">
        <f t="shared" si="68"/>
        <v>0.83333333333333337</v>
      </c>
      <c r="O247" s="146">
        <f t="shared" si="74"/>
        <v>6.666666666666667</v>
      </c>
      <c r="P247" s="144">
        <f t="shared" si="75"/>
        <v>74</v>
      </c>
      <c r="Q247" s="122" t="s">
        <v>144</v>
      </c>
      <c r="R247" s="117">
        <f t="shared" si="69"/>
        <v>6.2958720000000001</v>
      </c>
      <c r="S247" s="123">
        <f t="shared" si="70"/>
        <v>6.990272</v>
      </c>
      <c r="T247" s="124">
        <v>42</v>
      </c>
      <c r="U247" s="124">
        <v>6</v>
      </c>
      <c r="V247" s="118">
        <f t="shared" si="81"/>
        <v>7</v>
      </c>
      <c r="W247" s="125">
        <f t="shared" si="76"/>
        <v>293.59142400000002</v>
      </c>
      <c r="X247" s="125">
        <f t="shared" si="77"/>
        <v>308.59142400000002</v>
      </c>
      <c r="Y247" s="118">
        <f t="shared" si="71"/>
        <v>336</v>
      </c>
    </row>
    <row r="248" spans="1:25" x14ac:dyDescent="0.25">
      <c r="A248" s="121" t="s">
        <v>67</v>
      </c>
      <c r="B248" s="112" t="s">
        <v>483</v>
      </c>
      <c r="C248" s="122">
        <v>11</v>
      </c>
      <c r="D248" s="122">
        <v>65</v>
      </c>
      <c r="E248" s="122">
        <v>440</v>
      </c>
      <c r="F248" s="126">
        <v>33</v>
      </c>
      <c r="G248" s="127">
        <f t="shared" si="67"/>
        <v>0.85256600000000005</v>
      </c>
      <c r="H248" s="129">
        <f t="shared" si="78"/>
        <v>0.91436600000000001</v>
      </c>
      <c r="I248" s="114" t="s">
        <v>246</v>
      </c>
      <c r="J248" s="114">
        <v>400</v>
      </c>
      <c r="K248" s="122">
        <v>8</v>
      </c>
      <c r="L248" s="160">
        <f t="shared" si="72"/>
        <v>9.75</v>
      </c>
      <c r="M248" s="161">
        <f t="shared" si="73"/>
        <v>78</v>
      </c>
      <c r="N248" s="146">
        <f t="shared" si="68"/>
        <v>0.76923076923076927</v>
      </c>
      <c r="O248" s="146">
        <f t="shared" si="74"/>
        <v>6.1538461538461542</v>
      </c>
      <c r="P248" s="144">
        <f t="shared" si="75"/>
        <v>80</v>
      </c>
      <c r="Q248" s="122" t="s">
        <v>144</v>
      </c>
      <c r="R248" s="117">
        <f t="shared" si="69"/>
        <v>6.8205280000000004</v>
      </c>
      <c r="S248" s="123">
        <f t="shared" si="70"/>
        <v>7.5149280000000003</v>
      </c>
      <c r="T248" s="124">
        <v>42</v>
      </c>
      <c r="U248" s="124">
        <v>6</v>
      </c>
      <c r="V248" s="118">
        <f t="shared" si="81"/>
        <v>7</v>
      </c>
      <c r="W248" s="125">
        <f t="shared" si="76"/>
        <v>315.62697600000001</v>
      </c>
      <c r="X248" s="125">
        <f t="shared" si="77"/>
        <v>330.62697600000001</v>
      </c>
      <c r="Y248" s="118">
        <f t="shared" si="71"/>
        <v>336</v>
      </c>
    </row>
    <row r="249" spans="1:25" x14ac:dyDescent="0.25">
      <c r="A249" s="121" t="s">
        <v>69</v>
      </c>
      <c r="B249" s="112" t="s">
        <v>483</v>
      </c>
      <c r="C249" s="122">
        <v>11</v>
      </c>
      <c r="D249" s="122">
        <v>70</v>
      </c>
      <c r="E249" s="122">
        <v>440</v>
      </c>
      <c r="F249" s="126">
        <v>33</v>
      </c>
      <c r="G249" s="127">
        <f t="shared" si="67"/>
        <v>0.91814799999999996</v>
      </c>
      <c r="H249" s="129">
        <f t="shared" si="78"/>
        <v>0.97994800000000004</v>
      </c>
      <c r="I249" s="114" t="s">
        <v>246</v>
      </c>
      <c r="J249" s="114">
        <v>400</v>
      </c>
      <c r="K249" s="122">
        <v>8</v>
      </c>
      <c r="L249" s="160">
        <f t="shared" si="72"/>
        <v>10.5</v>
      </c>
      <c r="M249" s="161">
        <f t="shared" si="73"/>
        <v>84</v>
      </c>
      <c r="N249" s="146">
        <f t="shared" si="68"/>
        <v>0.7142857142857143</v>
      </c>
      <c r="O249" s="146">
        <f t="shared" si="74"/>
        <v>5.7142857142857144</v>
      </c>
      <c r="P249" s="144">
        <f t="shared" si="75"/>
        <v>86</v>
      </c>
      <c r="Q249" s="122" t="s">
        <v>144</v>
      </c>
      <c r="R249" s="117">
        <f t="shared" si="69"/>
        <v>7.3451839999999997</v>
      </c>
      <c r="S249" s="123">
        <f t="shared" si="70"/>
        <v>8.0395839999999996</v>
      </c>
      <c r="T249" s="124">
        <v>42</v>
      </c>
      <c r="U249" s="124">
        <v>6</v>
      </c>
      <c r="V249" s="118">
        <f t="shared" si="81"/>
        <v>7</v>
      </c>
      <c r="W249" s="125">
        <f t="shared" si="76"/>
        <v>337.66252800000001</v>
      </c>
      <c r="X249" s="125">
        <f t="shared" si="77"/>
        <v>352.66252800000001</v>
      </c>
      <c r="Y249" s="118">
        <f t="shared" si="71"/>
        <v>336</v>
      </c>
    </row>
    <row r="250" spans="1:25" x14ac:dyDescent="0.25">
      <c r="A250" s="121" t="s">
        <v>71</v>
      </c>
      <c r="B250" s="112" t="s">
        <v>483</v>
      </c>
      <c r="C250" s="122">
        <v>11</v>
      </c>
      <c r="D250" s="122">
        <v>45</v>
      </c>
      <c r="E250" s="122">
        <v>440</v>
      </c>
      <c r="F250" s="126">
        <v>33</v>
      </c>
      <c r="G250" s="127">
        <f t="shared" si="67"/>
        <v>0.59023800000000004</v>
      </c>
      <c r="H250" s="129">
        <f t="shared" si="78"/>
        <v>0.65203800000000012</v>
      </c>
      <c r="I250" s="114" t="s">
        <v>242</v>
      </c>
      <c r="J250" s="114">
        <v>400</v>
      </c>
      <c r="K250" s="122">
        <v>10</v>
      </c>
      <c r="L250" s="160">
        <f t="shared" si="72"/>
        <v>6.75</v>
      </c>
      <c r="M250" s="161">
        <f t="shared" si="73"/>
        <v>67.5</v>
      </c>
      <c r="N250" s="146">
        <f t="shared" si="68"/>
        <v>0.88888888888888895</v>
      </c>
      <c r="O250" s="146">
        <f t="shared" si="74"/>
        <v>8.8888888888888893</v>
      </c>
      <c r="P250" s="144">
        <f t="shared" si="75"/>
        <v>69.5</v>
      </c>
      <c r="Q250" s="122" t="s">
        <v>144</v>
      </c>
      <c r="R250" s="117">
        <f t="shared" si="69"/>
        <v>5.9023800000000008</v>
      </c>
      <c r="S250" s="123">
        <f t="shared" si="70"/>
        <v>6.7203800000000014</v>
      </c>
      <c r="T250" s="124">
        <v>42</v>
      </c>
      <c r="U250" s="124">
        <v>6</v>
      </c>
      <c r="V250" s="118">
        <f t="shared" si="81"/>
        <v>7</v>
      </c>
      <c r="W250" s="125">
        <f t="shared" si="76"/>
        <v>282.25596000000007</v>
      </c>
      <c r="X250" s="125">
        <f t="shared" si="77"/>
        <v>297.25596000000007</v>
      </c>
      <c r="Y250" s="118">
        <f t="shared" si="71"/>
        <v>420</v>
      </c>
    </row>
    <row r="251" spans="1:25" x14ac:dyDescent="0.25">
      <c r="A251" s="121" t="s">
        <v>72</v>
      </c>
      <c r="B251" s="112" t="s">
        <v>483</v>
      </c>
      <c r="C251" s="122">
        <v>11</v>
      </c>
      <c r="D251" s="122">
        <v>50</v>
      </c>
      <c r="E251" s="122">
        <v>440</v>
      </c>
      <c r="F251" s="126">
        <v>33</v>
      </c>
      <c r="G251" s="127">
        <f t="shared" si="67"/>
        <v>0.65581999999999996</v>
      </c>
      <c r="H251" s="129">
        <f t="shared" si="78"/>
        <v>0.71761999999999992</v>
      </c>
      <c r="I251" s="114" t="s">
        <v>244</v>
      </c>
      <c r="J251" s="114">
        <v>400</v>
      </c>
      <c r="K251" s="122">
        <v>10</v>
      </c>
      <c r="L251" s="160">
        <f t="shared" si="72"/>
        <v>7.5</v>
      </c>
      <c r="M251" s="161">
        <f t="shared" si="73"/>
        <v>75</v>
      </c>
      <c r="N251" s="146">
        <f t="shared" si="68"/>
        <v>0.8</v>
      </c>
      <c r="O251" s="146">
        <f t="shared" si="74"/>
        <v>8</v>
      </c>
      <c r="P251" s="144">
        <f t="shared" si="75"/>
        <v>77</v>
      </c>
      <c r="Q251" s="122" t="s">
        <v>144</v>
      </c>
      <c r="R251" s="117">
        <f t="shared" si="69"/>
        <v>6.5581999999999994</v>
      </c>
      <c r="S251" s="123">
        <f t="shared" si="70"/>
        <v>7.3761999999999999</v>
      </c>
      <c r="T251" s="124">
        <v>42</v>
      </c>
      <c r="U251" s="124">
        <v>6</v>
      </c>
      <c r="V251" s="118">
        <f t="shared" si="81"/>
        <v>7</v>
      </c>
      <c r="W251" s="125">
        <f t="shared" si="76"/>
        <v>309.80039999999997</v>
      </c>
      <c r="X251" s="125">
        <f t="shared" si="77"/>
        <v>324.80039999999997</v>
      </c>
      <c r="Y251" s="118">
        <f t="shared" si="71"/>
        <v>420</v>
      </c>
    </row>
    <row r="252" spans="1:25" x14ac:dyDescent="0.25">
      <c r="A252" s="121" t="s">
        <v>74</v>
      </c>
      <c r="B252" s="112" t="s">
        <v>483</v>
      </c>
      <c r="C252" s="122">
        <v>11</v>
      </c>
      <c r="D252" s="122">
        <v>75</v>
      </c>
      <c r="E252" s="122">
        <v>440</v>
      </c>
      <c r="F252" s="126">
        <v>33</v>
      </c>
      <c r="G252" s="127">
        <f t="shared" si="67"/>
        <v>0.98372999999999999</v>
      </c>
      <c r="H252" s="129">
        <f t="shared" si="78"/>
        <v>1.0455300000000001</v>
      </c>
      <c r="I252" s="114" t="s">
        <v>246</v>
      </c>
      <c r="J252" s="114">
        <v>400</v>
      </c>
      <c r="K252" s="122">
        <v>8</v>
      </c>
      <c r="L252" s="160">
        <f t="shared" si="72"/>
        <v>11.25</v>
      </c>
      <c r="M252" s="161">
        <f t="shared" si="73"/>
        <v>90</v>
      </c>
      <c r="N252" s="146">
        <f t="shared" si="68"/>
        <v>0.66666666666666663</v>
      </c>
      <c r="O252" s="146">
        <f t="shared" si="74"/>
        <v>5.333333333333333</v>
      </c>
      <c r="P252" s="144">
        <f t="shared" si="75"/>
        <v>92</v>
      </c>
      <c r="Q252" s="122" t="s">
        <v>144</v>
      </c>
      <c r="R252" s="117">
        <f t="shared" si="69"/>
        <v>7.8698399999999999</v>
      </c>
      <c r="S252" s="123">
        <f t="shared" si="70"/>
        <v>8.5642399999999999</v>
      </c>
      <c r="T252" s="124">
        <v>42</v>
      </c>
      <c r="U252" s="124">
        <v>6</v>
      </c>
      <c r="V252" s="118">
        <f t="shared" si="81"/>
        <v>7</v>
      </c>
      <c r="W252" s="125">
        <f t="shared" si="76"/>
        <v>359.69808</v>
      </c>
      <c r="X252" s="125">
        <f t="shared" si="77"/>
        <v>374.69808</v>
      </c>
      <c r="Y252" s="118">
        <f t="shared" si="71"/>
        <v>336</v>
      </c>
    </row>
    <row r="253" spans="1:25" x14ac:dyDescent="0.25">
      <c r="A253" s="121" t="s">
        <v>76</v>
      </c>
      <c r="B253" s="112" t="s">
        <v>483</v>
      </c>
      <c r="C253" s="122">
        <v>11</v>
      </c>
      <c r="D253" s="122">
        <v>76</v>
      </c>
      <c r="E253" s="122">
        <v>440</v>
      </c>
      <c r="F253" s="126">
        <v>33</v>
      </c>
      <c r="G253" s="127">
        <f t="shared" si="67"/>
        <v>0.99684640000000002</v>
      </c>
      <c r="H253" s="129">
        <f t="shared" si="78"/>
        <v>1.0586464</v>
      </c>
      <c r="I253" s="114" t="s">
        <v>246</v>
      </c>
      <c r="J253" s="114">
        <v>400</v>
      </c>
      <c r="K253" s="122">
        <v>8</v>
      </c>
      <c r="L253" s="160">
        <f t="shared" si="72"/>
        <v>11.4</v>
      </c>
      <c r="M253" s="161">
        <f t="shared" si="73"/>
        <v>91.2</v>
      </c>
      <c r="N253" s="146">
        <f t="shared" si="68"/>
        <v>0.6578947368421052</v>
      </c>
      <c r="O253" s="146">
        <f t="shared" si="74"/>
        <v>5.2631578947368416</v>
      </c>
      <c r="P253" s="144">
        <f t="shared" si="75"/>
        <v>93.2</v>
      </c>
      <c r="Q253" s="122" t="s">
        <v>144</v>
      </c>
      <c r="R253" s="117">
        <f t="shared" si="69"/>
        <v>7.9747712000000002</v>
      </c>
      <c r="S253" s="123">
        <f t="shared" si="70"/>
        <v>8.6691711999999992</v>
      </c>
      <c r="T253" s="124">
        <v>42</v>
      </c>
      <c r="U253" s="124">
        <v>6</v>
      </c>
      <c r="V253" s="118">
        <f t="shared" si="81"/>
        <v>7</v>
      </c>
      <c r="W253" s="125">
        <f t="shared" si="76"/>
        <v>364.10519039999997</v>
      </c>
      <c r="X253" s="125">
        <f t="shared" si="77"/>
        <v>379.10519039999997</v>
      </c>
      <c r="Y253" s="118">
        <f t="shared" si="71"/>
        <v>336</v>
      </c>
    </row>
    <row r="254" spans="1:25" x14ac:dyDescent="0.25">
      <c r="A254" s="121" t="s">
        <v>78</v>
      </c>
      <c r="B254" s="112" t="s">
        <v>483</v>
      </c>
      <c r="C254" s="122">
        <v>11</v>
      </c>
      <c r="D254" s="122">
        <v>95</v>
      </c>
      <c r="E254" s="122">
        <v>440</v>
      </c>
      <c r="F254" s="126">
        <v>33</v>
      </c>
      <c r="G254" s="127">
        <f t="shared" si="67"/>
        <v>1.2460580000000001</v>
      </c>
      <c r="H254" s="129">
        <f t="shared" si="78"/>
        <v>1.3078580000000002</v>
      </c>
      <c r="I254" s="114" t="s">
        <v>248</v>
      </c>
      <c r="J254" s="114">
        <v>400</v>
      </c>
      <c r="K254" s="122">
        <v>8</v>
      </c>
      <c r="L254" s="160">
        <f t="shared" si="72"/>
        <v>14.25</v>
      </c>
      <c r="M254" s="161">
        <f t="shared" si="73"/>
        <v>114</v>
      </c>
      <c r="N254" s="146">
        <f t="shared" si="68"/>
        <v>0.52631578947368418</v>
      </c>
      <c r="O254" s="146">
        <f t="shared" si="74"/>
        <v>4.2105263157894735</v>
      </c>
      <c r="P254" s="144">
        <f t="shared" si="75"/>
        <v>116</v>
      </c>
      <c r="Q254" s="122" t="s">
        <v>144</v>
      </c>
      <c r="R254" s="117">
        <f t="shared" si="69"/>
        <v>9.9684640000000009</v>
      </c>
      <c r="S254" s="123">
        <f t="shared" si="70"/>
        <v>10.662864000000001</v>
      </c>
      <c r="T254" s="124">
        <v>42</v>
      </c>
      <c r="U254" s="124">
        <v>6</v>
      </c>
      <c r="V254" s="118">
        <f t="shared" si="81"/>
        <v>7</v>
      </c>
      <c r="W254" s="125">
        <f t="shared" si="76"/>
        <v>447.84028800000004</v>
      </c>
      <c r="X254" s="125">
        <f t="shared" si="77"/>
        <v>462.84028800000004</v>
      </c>
      <c r="Y254" s="118">
        <f t="shared" si="71"/>
        <v>336</v>
      </c>
    </row>
    <row r="255" spans="1:25" x14ac:dyDescent="0.25">
      <c r="A255" s="121" t="s">
        <v>80</v>
      </c>
      <c r="B255" s="112" t="s">
        <v>483</v>
      </c>
      <c r="C255" s="122">
        <v>11</v>
      </c>
      <c r="D255" s="122">
        <v>47</v>
      </c>
      <c r="E255" s="122">
        <v>440</v>
      </c>
      <c r="F255" s="126">
        <v>33</v>
      </c>
      <c r="G255" s="127">
        <f t="shared" ref="G255:G270" si="82">IF(C255=14,13*D255*E255*2.71/1000000,C255*D255*E255*2.71/1000000)</f>
        <v>0.6164708000000001</v>
      </c>
      <c r="H255" s="129">
        <f t="shared" si="78"/>
        <v>0.67827080000000017</v>
      </c>
      <c r="I255" s="114" t="s">
        <v>244</v>
      </c>
      <c r="J255" s="114">
        <v>400</v>
      </c>
      <c r="K255" s="122">
        <v>8</v>
      </c>
      <c r="L255" s="160">
        <f t="shared" si="72"/>
        <v>7.05</v>
      </c>
      <c r="M255" s="161">
        <f t="shared" si="73"/>
        <v>56.4</v>
      </c>
      <c r="N255" s="146">
        <f t="shared" si="68"/>
        <v>1.0638297872340425</v>
      </c>
      <c r="O255" s="146">
        <f t="shared" si="74"/>
        <v>8.5106382978723403</v>
      </c>
      <c r="P255" s="144">
        <f t="shared" si="75"/>
        <v>58.4</v>
      </c>
      <c r="Q255" s="122" t="s">
        <v>144</v>
      </c>
      <c r="R255" s="117">
        <f t="shared" si="69"/>
        <v>4.9317664000000008</v>
      </c>
      <c r="S255" s="123">
        <f t="shared" si="70"/>
        <v>5.6261664000000016</v>
      </c>
      <c r="T255" s="124">
        <v>42</v>
      </c>
      <c r="U255" s="124">
        <v>6</v>
      </c>
      <c r="V255" s="118">
        <f t="shared" si="81"/>
        <v>7</v>
      </c>
      <c r="W255" s="125">
        <f t="shared" si="76"/>
        <v>236.29898880000007</v>
      </c>
      <c r="X255" s="125">
        <f t="shared" si="77"/>
        <v>251.29898880000007</v>
      </c>
      <c r="Y255" s="118">
        <f t="shared" si="71"/>
        <v>336</v>
      </c>
    </row>
    <row r="256" spans="1:25" x14ac:dyDescent="0.25">
      <c r="A256" s="121" t="s">
        <v>189</v>
      </c>
      <c r="B256" s="112" t="s">
        <v>483</v>
      </c>
      <c r="C256" s="122">
        <v>11</v>
      </c>
      <c r="D256" s="122">
        <v>27</v>
      </c>
      <c r="E256" s="122">
        <v>440</v>
      </c>
      <c r="F256" s="126">
        <v>33</v>
      </c>
      <c r="G256" s="127">
        <f t="shared" si="82"/>
        <v>0.35414279999999998</v>
      </c>
      <c r="H256" s="129">
        <f t="shared" si="78"/>
        <v>0.4159428</v>
      </c>
      <c r="I256" s="114" t="s">
        <v>242</v>
      </c>
      <c r="J256" s="114">
        <v>400</v>
      </c>
      <c r="K256" s="122">
        <v>12</v>
      </c>
      <c r="L256" s="160">
        <f t="shared" si="72"/>
        <v>4.05</v>
      </c>
      <c r="M256" s="161">
        <f t="shared" si="73"/>
        <v>48.599999999999994</v>
      </c>
      <c r="N256" s="146">
        <f t="shared" si="68"/>
        <v>1.2345679012345681</v>
      </c>
      <c r="O256" s="146">
        <f t="shared" si="74"/>
        <v>14.814814814814815</v>
      </c>
      <c r="P256" s="144">
        <f t="shared" si="75"/>
        <v>50.599999999999994</v>
      </c>
      <c r="Q256" s="122" t="s">
        <v>144</v>
      </c>
      <c r="R256" s="117">
        <f t="shared" si="69"/>
        <v>4.2497135999999998</v>
      </c>
      <c r="S256" s="123">
        <f t="shared" si="70"/>
        <v>5.1913136</v>
      </c>
      <c r="T256" s="124">
        <v>70</v>
      </c>
      <c r="U256" s="124">
        <v>10</v>
      </c>
      <c r="V256" s="118">
        <f t="shared" si="81"/>
        <v>7</v>
      </c>
      <c r="W256" s="125">
        <f t="shared" si="76"/>
        <v>363.391952</v>
      </c>
      <c r="X256" s="125">
        <f t="shared" si="77"/>
        <v>378.391952</v>
      </c>
      <c r="Y256" s="118">
        <f t="shared" si="71"/>
        <v>840</v>
      </c>
    </row>
    <row r="257" spans="1:25" x14ac:dyDescent="0.25">
      <c r="A257" s="121" t="s">
        <v>191</v>
      </c>
      <c r="B257" s="112" t="s">
        <v>483</v>
      </c>
      <c r="C257" s="122">
        <v>14</v>
      </c>
      <c r="D257" s="122">
        <v>80</v>
      </c>
      <c r="E257" s="122">
        <v>440</v>
      </c>
      <c r="F257" s="126">
        <v>33</v>
      </c>
      <c r="G257" s="127">
        <f t="shared" si="82"/>
        <v>1.2400960000000001</v>
      </c>
      <c r="H257" s="129">
        <f t="shared" si="78"/>
        <v>1.3018960000000002</v>
      </c>
      <c r="I257" s="114" t="s">
        <v>246</v>
      </c>
      <c r="J257" s="114">
        <v>400</v>
      </c>
      <c r="K257" s="122">
        <v>8</v>
      </c>
      <c r="L257" s="160">
        <f t="shared" si="72"/>
        <v>12</v>
      </c>
      <c r="M257" s="161">
        <f t="shared" si="73"/>
        <v>96</v>
      </c>
      <c r="N257" s="146">
        <f t="shared" si="68"/>
        <v>0.625</v>
      </c>
      <c r="O257" s="146">
        <f t="shared" si="74"/>
        <v>5</v>
      </c>
      <c r="P257" s="144">
        <f t="shared" si="75"/>
        <v>98</v>
      </c>
      <c r="Q257" s="122" t="s">
        <v>144</v>
      </c>
      <c r="R257" s="117">
        <f t="shared" si="69"/>
        <v>9.9207680000000007</v>
      </c>
      <c r="S257" s="123">
        <f t="shared" si="70"/>
        <v>10.615168000000001</v>
      </c>
      <c r="T257" s="124">
        <v>42</v>
      </c>
      <c r="U257" s="124">
        <v>6</v>
      </c>
      <c r="V257" s="118">
        <f t="shared" si="81"/>
        <v>7</v>
      </c>
      <c r="W257" s="125">
        <f t="shared" si="76"/>
        <v>445.83705600000002</v>
      </c>
      <c r="X257" s="125">
        <f t="shared" si="77"/>
        <v>460.83705600000002</v>
      </c>
      <c r="Y257" s="118">
        <f t="shared" si="71"/>
        <v>336</v>
      </c>
    </row>
    <row r="258" spans="1:25" x14ac:dyDescent="0.25">
      <c r="A258" s="121" t="s">
        <v>114</v>
      </c>
      <c r="B258" s="112" t="s">
        <v>483</v>
      </c>
      <c r="C258" s="122">
        <v>14</v>
      </c>
      <c r="D258" s="122">
        <v>17</v>
      </c>
      <c r="E258" s="122">
        <v>440</v>
      </c>
      <c r="F258" s="126">
        <v>33</v>
      </c>
      <c r="G258" s="127">
        <f t="shared" si="82"/>
        <v>0.26352040000000004</v>
      </c>
      <c r="H258" s="129">
        <f t="shared" si="78"/>
        <v>0.32532040000000007</v>
      </c>
      <c r="I258" s="114" t="s">
        <v>240</v>
      </c>
      <c r="J258" s="114">
        <v>350</v>
      </c>
      <c r="K258" s="122">
        <v>12</v>
      </c>
      <c r="L258" s="160">
        <f t="shared" si="72"/>
        <v>2.9142857142857141</v>
      </c>
      <c r="M258" s="161">
        <f t="shared" si="73"/>
        <v>34.971428571428568</v>
      </c>
      <c r="N258" s="146">
        <f t="shared" ref="N258:N280" si="83">K258*60/M258/K258</f>
        <v>1.715686274509804</v>
      </c>
      <c r="O258" s="146">
        <f t="shared" si="74"/>
        <v>20.588235294117649</v>
      </c>
      <c r="P258" s="144">
        <f t="shared" si="75"/>
        <v>36.971428571428568</v>
      </c>
      <c r="Q258" s="122" t="s">
        <v>144</v>
      </c>
      <c r="R258" s="117">
        <f t="shared" ref="R258:R281" si="84">G258*K258</f>
        <v>3.1622448000000007</v>
      </c>
      <c r="S258" s="123">
        <f t="shared" ref="S258:S281" si="85">(H258*K258)+0.2</f>
        <v>4.103844800000001</v>
      </c>
      <c r="T258" s="124">
        <v>56</v>
      </c>
      <c r="U258" s="124">
        <v>8</v>
      </c>
      <c r="V258" s="118">
        <f t="shared" si="81"/>
        <v>7</v>
      </c>
      <c r="W258" s="125">
        <f t="shared" si="76"/>
        <v>229.81530880000005</v>
      </c>
      <c r="X258" s="125">
        <f t="shared" si="77"/>
        <v>244.81530880000005</v>
      </c>
      <c r="Y258" s="118">
        <f t="shared" ref="Y258:Y281" si="86">T258*K258</f>
        <v>672</v>
      </c>
    </row>
    <row r="259" spans="1:25" x14ac:dyDescent="0.25">
      <c r="A259" s="121" t="s">
        <v>27</v>
      </c>
      <c r="B259" s="112" t="s">
        <v>483</v>
      </c>
      <c r="C259" s="122">
        <v>14</v>
      </c>
      <c r="D259" s="122">
        <v>100</v>
      </c>
      <c r="E259" s="122">
        <v>440</v>
      </c>
      <c r="F259" s="126">
        <v>33</v>
      </c>
      <c r="G259" s="127">
        <f t="shared" si="82"/>
        <v>1.5501199999999999</v>
      </c>
      <c r="H259" s="129">
        <f t="shared" si="78"/>
        <v>1.61192</v>
      </c>
      <c r="I259" s="114" t="s">
        <v>248</v>
      </c>
      <c r="J259" s="114">
        <v>400</v>
      </c>
      <c r="K259" s="122">
        <v>6</v>
      </c>
      <c r="L259" s="160">
        <f t="shared" ref="L259:L281" si="87">D259*60/J259</f>
        <v>15</v>
      </c>
      <c r="M259" s="161">
        <f t="shared" ref="M259:M281" si="88">L259*K259</f>
        <v>90</v>
      </c>
      <c r="N259" s="146">
        <f t="shared" si="83"/>
        <v>0.66666666666666663</v>
      </c>
      <c r="O259" s="146">
        <f t="shared" ref="O259:O281" si="89">60/L259</f>
        <v>4</v>
      </c>
      <c r="P259" s="144">
        <f t="shared" ref="P259:P281" si="90">M259+2</f>
        <v>92</v>
      </c>
      <c r="Q259" s="122" t="s">
        <v>144</v>
      </c>
      <c r="R259" s="117">
        <f t="shared" si="84"/>
        <v>9.3007200000000001</v>
      </c>
      <c r="S259" s="123">
        <f t="shared" si="85"/>
        <v>9.8715200000000003</v>
      </c>
      <c r="T259" s="124">
        <v>42</v>
      </c>
      <c r="U259" s="124">
        <v>6</v>
      </c>
      <c r="V259" s="118">
        <f t="shared" si="81"/>
        <v>7</v>
      </c>
      <c r="W259" s="125">
        <f t="shared" si="76"/>
        <v>414.60383999999999</v>
      </c>
      <c r="X259" s="125">
        <f t="shared" si="77"/>
        <v>429.60383999999999</v>
      </c>
      <c r="Y259" s="118">
        <f t="shared" si="86"/>
        <v>252</v>
      </c>
    </row>
    <row r="260" spans="1:25" x14ac:dyDescent="0.25">
      <c r="A260" s="121" t="s">
        <v>29</v>
      </c>
      <c r="B260" s="112" t="s">
        <v>483</v>
      </c>
      <c r="C260" s="122">
        <v>14</v>
      </c>
      <c r="D260" s="122">
        <v>47</v>
      </c>
      <c r="E260" s="122">
        <v>440</v>
      </c>
      <c r="F260" s="126">
        <v>33</v>
      </c>
      <c r="G260" s="127">
        <f t="shared" si="82"/>
        <v>0.72855639999999999</v>
      </c>
      <c r="H260" s="129">
        <f t="shared" si="78"/>
        <v>0.79035640000000007</v>
      </c>
      <c r="I260" s="114" t="s">
        <v>244</v>
      </c>
      <c r="J260" s="114">
        <v>400</v>
      </c>
      <c r="K260" s="122">
        <v>8</v>
      </c>
      <c r="L260" s="160">
        <f t="shared" si="87"/>
        <v>7.05</v>
      </c>
      <c r="M260" s="161">
        <f t="shared" si="88"/>
        <v>56.4</v>
      </c>
      <c r="N260" s="146">
        <f t="shared" si="83"/>
        <v>1.0638297872340425</v>
      </c>
      <c r="O260" s="146">
        <f t="shared" si="89"/>
        <v>8.5106382978723403</v>
      </c>
      <c r="P260" s="144">
        <f t="shared" si="90"/>
        <v>58.4</v>
      </c>
      <c r="Q260" s="122" t="s">
        <v>144</v>
      </c>
      <c r="R260" s="117">
        <f t="shared" si="84"/>
        <v>5.8284511999999999</v>
      </c>
      <c r="S260" s="123">
        <f t="shared" si="85"/>
        <v>6.5228512000000007</v>
      </c>
      <c r="T260" s="124">
        <v>42</v>
      </c>
      <c r="U260" s="124">
        <v>6</v>
      </c>
      <c r="V260" s="118">
        <f t="shared" si="81"/>
        <v>7</v>
      </c>
      <c r="W260" s="125">
        <f t="shared" si="76"/>
        <v>273.95975040000002</v>
      </c>
      <c r="X260" s="125">
        <f t="shared" si="77"/>
        <v>288.95975040000002</v>
      </c>
      <c r="Y260" s="118">
        <f t="shared" si="86"/>
        <v>336</v>
      </c>
    </row>
    <row r="261" spans="1:25" x14ac:dyDescent="0.25">
      <c r="A261" s="121" t="s">
        <v>32</v>
      </c>
      <c r="B261" s="112" t="s">
        <v>483</v>
      </c>
      <c r="C261" s="122">
        <v>14</v>
      </c>
      <c r="D261" s="122">
        <v>95</v>
      </c>
      <c r="E261" s="122">
        <v>440</v>
      </c>
      <c r="F261" s="126">
        <v>33</v>
      </c>
      <c r="G261" s="127">
        <f t="shared" si="82"/>
        <v>1.4726140000000001</v>
      </c>
      <c r="H261" s="129">
        <f t="shared" si="78"/>
        <v>1.5344140000000002</v>
      </c>
      <c r="I261" s="114" t="s">
        <v>248</v>
      </c>
      <c r="J261" s="114">
        <v>400</v>
      </c>
      <c r="K261" s="122">
        <v>6</v>
      </c>
      <c r="L261" s="160">
        <f t="shared" si="87"/>
        <v>14.25</v>
      </c>
      <c r="M261" s="161">
        <f t="shared" si="88"/>
        <v>85.5</v>
      </c>
      <c r="N261" s="146">
        <f t="shared" si="83"/>
        <v>0.70175438596491224</v>
      </c>
      <c r="O261" s="146">
        <f t="shared" si="89"/>
        <v>4.2105263157894735</v>
      </c>
      <c r="P261" s="144">
        <f t="shared" si="90"/>
        <v>87.5</v>
      </c>
      <c r="Q261" s="122" t="s">
        <v>144</v>
      </c>
      <c r="R261" s="117">
        <f t="shared" si="84"/>
        <v>8.8356840000000005</v>
      </c>
      <c r="S261" s="123">
        <f t="shared" si="85"/>
        <v>9.4064840000000007</v>
      </c>
      <c r="T261" s="124">
        <v>42</v>
      </c>
      <c r="U261" s="124">
        <v>6</v>
      </c>
      <c r="V261" s="118">
        <f t="shared" si="81"/>
        <v>7</v>
      </c>
      <c r="W261" s="125">
        <f t="shared" ref="W261:W281" si="91">X261-15</f>
        <v>395.07232800000003</v>
      </c>
      <c r="X261" s="125">
        <f t="shared" ref="X261:X281" si="92">IF(T261=0,0,S261*T261+15)</f>
        <v>410.07232800000003</v>
      </c>
      <c r="Y261" s="118">
        <f t="shared" si="86"/>
        <v>252</v>
      </c>
    </row>
    <row r="262" spans="1:25" ht="24" x14ac:dyDescent="0.25">
      <c r="A262" s="121" t="s">
        <v>345</v>
      </c>
      <c r="B262" s="112" t="s">
        <v>482</v>
      </c>
      <c r="C262" s="122">
        <v>9</v>
      </c>
      <c r="D262" s="122">
        <v>100</v>
      </c>
      <c r="E262" s="122">
        <v>440</v>
      </c>
      <c r="F262" s="126">
        <v>33</v>
      </c>
      <c r="G262" s="127">
        <f t="shared" si="82"/>
        <v>1.0731599999999999</v>
      </c>
      <c r="H262" s="129">
        <f t="shared" si="78"/>
        <v>1.13496</v>
      </c>
      <c r="I262" s="114" t="s">
        <v>248</v>
      </c>
      <c r="J262" s="114">
        <v>400</v>
      </c>
      <c r="K262" s="122">
        <v>8</v>
      </c>
      <c r="L262" s="160">
        <f t="shared" si="87"/>
        <v>15</v>
      </c>
      <c r="M262" s="161">
        <f t="shared" si="88"/>
        <v>120</v>
      </c>
      <c r="N262" s="146">
        <f t="shared" si="83"/>
        <v>0.5</v>
      </c>
      <c r="O262" s="146">
        <f t="shared" si="89"/>
        <v>4</v>
      </c>
      <c r="P262" s="144">
        <f t="shared" si="90"/>
        <v>122</v>
      </c>
      <c r="Q262" s="122" t="s">
        <v>121</v>
      </c>
      <c r="R262" s="117">
        <f t="shared" si="84"/>
        <v>8.5852799999999991</v>
      </c>
      <c r="S262" s="123">
        <f t="shared" si="85"/>
        <v>9.279679999999999</v>
      </c>
      <c r="T262" s="124">
        <v>42</v>
      </c>
      <c r="U262" s="124">
        <v>6</v>
      </c>
      <c r="V262" s="118">
        <f t="shared" si="81"/>
        <v>7</v>
      </c>
      <c r="W262" s="125">
        <f t="shared" si="91"/>
        <v>389.74655999999993</v>
      </c>
      <c r="X262" s="125">
        <f t="shared" si="92"/>
        <v>404.74655999999993</v>
      </c>
      <c r="Y262" s="118">
        <f t="shared" si="86"/>
        <v>336</v>
      </c>
    </row>
    <row r="263" spans="1:25" ht="24" x14ac:dyDescent="0.25">
      <c r="A263" s="121" t="s">
        <v>342</v>
      </c>
      <c r="B263" s="112" t="s">
        <v>482</v>
      </c>
      <c r="C263" s="122">
        <v>11</v>
      </c>
      <c r="D263" s="122">
        <v>80</v>
      </c>
      <c r="E263" s="122">
        <v>440</v>
      </c>
      <c r="F263" s="126">
        <v>33</v>
      </c>
      <c r="G263" s="127">
        <f t="shared" si="82"/>
        <v>1.049312</v>
      </c>
      <c r="H263" s="129">
        <f t="shared" ref="H263:H269" si="93">IF(AND(E263=290,F263=25),G263+0.026+0.001,IF(AND(E263=290,F263=33),G263+0.037+0.0013,IF(AND(E263=440,F263=33),G263+0.06+0.0018,IF(AND(E263=280,F263=25),G263+0.026+0.001,IF(AND(E263=280,F263=33),G263+0.037+0.0013)))))</f>
        <v>1.1111120000000001</v>
      </c>
      <c r="I263" s="114" t="s">
        <v>246</v>
      </c>
      <c r="J263" s="114">
        <v>400</v>
      </c>
      <c r="K263" s="122">
        <v>8</v>
      </c>
      <c r="L263" s="160">
        <f t="shared" si="87"/>
        <v>12</v>
      </c>
      <c r="M263" s="161">
        <f t="shared" si="88"/>
        <v>96</v>
      </c>
      <c r="N263" s="146">
        <f t="shared" si="83"/>
        <v>0.625</v>
      </c>
      <c r="O263" s="146">
        <f t="shared" si="89"/>
        <v>5</v>
      </c>
      <c r="P263" s="144">
        <f t="shared" si="90"/>
        <v>98</v>
      </c>
      <c r="Q263" s="122" t="s">
        <v>121</v>
      </c>
      <c r="R263" s="117">
        <f t="shared" si="84"/>
        <v>8.3944960000000002</v>
      </c>
      <c r="S263" s="123">
        <f t="shared" si="85"/>
        <v>9.0888960000000001</v>
      </c>
      <c r="T263" s="124">
        <v>42</v>
      </c>
      <c r="U263" s="124">
        <v>6</v>
      </c>
      <c r="V263" s="118">
        <f t="shared" si="81"/>
        <v>7</v>
      </c>
      <c r="W263" s="125">
        <f t="shared" si="91"/>
        <v>381.733632</v>
      </c>
      <c r="X263" s="125">
        <f t="shared" si="92"/>
        <v>396.733632</v>
      </c>
      <c r="Y263" s="118">
        <f t="shared" si="86"/>
        <v>336</v>
      </c>
    </row>
    <row r="264" spans="1:25" ht="24" x14ac:dyDescent="0.25">
      <c r="A264" s="121" t="s">
        <v>233</v>
      </c>
      <c r="B264" s="112" t="s">
        <v>482</v>
      </c>
      <c r="C264" s="122">
        <v>11</v>
      </c>
      <c r="D264" s="122">
        <v>100</v>
      </c>
      <c r="E264" s="122">
        <v>440</v>
      </c>
      <c r="F264" s="126">
        <v>33</v>
      </c>
      <c r="G264" s="127">
        <f t="shared" si="82"/>
        <v>1.3116399999999999</v>
      </c>
      <c r="H264" s="129">
        <f t="shared" si="93"/>
        <v>1.37344</v>
      </c>
      <c r="I264" s="114" t="s">
        <v>248</v>
      </c>
      <c r="J264" s="114">
        <v>400</v>
      </c>
      <c r="K264" s="122">
        <v>8</v>
      </c>
      <c r="L264" s="160">
        <f t="shared" si="87"/>
        <v>15</v>
      </c>
      <c r="M264" s="161">
        <f t="shared" si="88"/>
        <v>120</v>
      </c>
      <c r="N264" s="146">
        <f t="shared" si="83"/>
        <v>0.5</v>
      </c>
      <c r="O264" s="146">
        <f t="shared" si="89"/>
        <v>4</v>
      </c>
      <c r="P264" s="144">
        <f t="shared" si="90"/>
        <v>122</v>
      </c>
      <c r="Q264" s="122" t="s">
        <v>121</v>
      </c>
      <c r="R264" s="117">
        <f t="shared" si="84"/>
        <v>10.493119999999999</v>
      </c>
      <c r="S264" s="123">
        <f t="shared" si="85"/>
        <v>11.187519999999999</v>
      </c>
      <c r="T264" s="124">
        <v>42</v>
      </c>
      <c r="U264" s="124">
        <v>6</v>
      </c>
      <c r="V264" s="118">
        <f t="shared" si="81"/>
        <v>7</v>
      </c>
      <c r="W264" s="125">
        <f t="shared" si="91"/>
        <v>469.87583999999998</v>
      </c>
      <c r="X264" s="125">
        <f t="shared" si="92"/>
        <v>484.87583999999998</v>
      </c>
      <c r="Y264" s="118">
        <f t="shared" si="86"/>
        <v>336</v>
      </c>
    </row>
    <row r="265" spans="1:25" ht="24" x14ac:dyDescent="0.25">
      <c r="A265" s="121" t="s">
        <v>208</v>
      </c>
      <c r="B265" s="112" t="s">
        <v>482</v>
      </c>
      <c r="C265" s="122">
        <v>14</v>
      </c>
      <c r="D265" s="122">
        <v>50</v>
      </c>
      <c r="E265" s="122">
        <v>440</v>
      </c>
      <c r="F265" s="126">
        <v>33</v>
      </c>
      <c r="G265" s="127">
        <f t="shared" si="82"/>
        <v>0.77505999999999997</v>
      </c>
      <c r="H265" s="129">
        <f t="shared" si="93"/>
        <v>0.83685999999999994</v>
      </c>
      <c r="I265" s="114" t="s">
        <v>244</v>
      </c>
      <c r="J265" s="114">
        <v>400</v>
      </c>
      <c r="K265" s="122">
        <v>8</v>
      </c>
      <c r="L265" s="160">
        <f t="shared" si="87"/>
        <v>7.5</v>
      </c>
      <c r="M265" s="161">
        <f t="shared" si="88"/>
        <v>60</v>
      </c>
      <c r="N265" s="146">
        <f t="shared" si="83"/>
        <v>1</v>
      </c>
      <c r="O265" s="146">
        <f t="shared" si="89"/>
        <v>8</v>
      </c>
      <c r="P265" s="144">
        <f t="shared" si="90"/>
        <v>62</v>
      </c>
      <c r="Q265" s="122" t="s">
        <v>121</v>
      </c>
      <c r="R265" s="117">
        <f t="shared" si="84"/>
        <v>6.2004799999999998</v>
      </c>
      <c r="S265" s="123">
        <f t="shared" si="85"/>
        <v>6.8948799999999997</v>
      </c>
      <c r="T265" s="124">
        <v>42</v>
      </c>
      <c r="U265" s="124">
        <v>6</v>
      </c>
      <c r="V265" s="118">
        <f t="shared" si="81"/>
        <v>7</v>
      </c>
      <c r="W265" s="125">
        <f t="shared" si="91"/>
        <v>289.58495999999997</v>
      </c>
      <c r="X265" s="125">
        <f t="shared" si="92"/>
        <v>304.58495999999997</v>
      </c>
      <c r="Y265" s="118">
        <f t="shared" si="86"/>
        <v>336</v>
      </c>
    </row>
    <row r="266" spans="1:25" x14ac:dyDescent="0.25">
      <c r="A266" s="121" t="s">
        <v>384</v>
      </c>
      <c r="B266" s="112" t="s">
        <v>482</v>
      </c>
      <c r="C266" s="122">
        <v>20</v>
      </c>
      <c r="D266" s="122">
        <v>33</v>
      </c>
      <c r="E266" s="122">
        <v>440</v>
      </c>
      <c r="F266" s="126">
        <v>33</v>
      </c>
      <c r="G266" s="127">
        <f t="shared" si="82"/>
        <v>0.78698400000000002</v>
      </c>
      <c r="H266" s="129">
        <f t="shared" si="93"/>
        <v>0.84878399999999998</v>
      </c>
      <c r="I266" s="114" t="s">
        <v>244</v>
      </c>
      <c r="J266" s="114">
        <v>400</v>
      </c>
      <c r="K266" s="122">
        <v>8</v>
      </c>
      <c r="L266" s="160">
        <f t="shared" si="87"/>
        <v>4.95</v>
      </c>
      <c r="M266" s="161">
        <f t="shared" si="88"/>
        <v>39.6</v>
      </c>
      <c r="N266" s="146">
        <f t="shared" si="83"/>
        <v>1.5151515151515151</v>
      </c>
      <c r="O266" s="146">
        <f t="shared" si="89"/>
        <v>12.121212121212121</v>
      </c>
      <c r="P266" s="144">
        <f t="shared" si="90"/>
        <v>41.6</v>
      </c>
      <c r="Q266" s="122" t="s">
        <v>144</v>
      </c>
      <c r="R266" s="117">
        <f t="shared" si="84"/>
        <v>6.2958720000000001</v>
      </c>
      <c r="S266" s="123">
        <f t="shared" si="85"/>
        <v>6.990272</v>
      </c>
      <c r="T266" s="124">
        <v>42</v>
      </c>
      <c r="U266" s="124">
        <v>6</v>
      </c>
      <c r="V266" s="118">
        <f t="shared" si="81"/>
        <v>7</v>
      </c>
      <c r="W266" s="125">
        <f t="shared" si="91"/>
        <v>293.59142400000002</v>
      </c>
      <c r="X266" s="125">
        <f t="shared" si="92"/>
        <v>308.59142400000002</v>
      </c>
      <c r="Y266" s="118">
        <f t="shared" si="86"/>
        <v>336</v>
      </c>
    </row>
    <row r="267" spans="1:25" x14ac:dyDescent="0.25">
      <c r="A267" s="121" t="s">
        <v>257</v>
      </c>
      <c r="B267" s="112" t="s">
        <v>482</v>
      </c>
      <c r="C267" s="122">
        <v>20</v>
      </c>
      <c r="D267" s="122">
        <v>47</v>
      </c>
      <c r="E267" s="122">
        <v>440</v>
      </c>
      <c r="F267" s="126">
        <v>33</v>
      </c>
      <c r="G267" s="127">
        <f t="shared" si="82"/>
        <v>1.1208560000000001</v>
      </c>
      <c r="H267" s="129">
        <f t="shared" si="93"/>
        <v>1.1826560000000002</v>
      </c>
      <c r="I267" s="114" t="s">
        <v>244</v>
      </c>
      <c r="J267" s="114">
        <v>400</v>
      </c>
      <c r="K267" s="122">
        <v>8</v>
      </c>
      <c r="L267" s="160">
        <f t="shared" si="87"/>
        <v>7.05</v>
      </c>
      <c r="M267" s="161">
        <f t="shared" si="88"/>
        <v>56.4</v>
      </c>
      <c r="N267" s="146">
        <f t="shared" si="83"/>
        <v>1.0638297872340425</v>
      </c>
      <c r="O267" s="146">
        <f t="shared" si="89"/>
        <v>8.5106382978723403</v>
      </c>
      <c r="P267" s="144">
        <f t="shared" si="90"/>
        <v>58.4</v>
      </c>
      <c r="Q267" s="122" t="s">
        <v>144</v>
      </c>
      <c r="R267" s="117">
        <f t="shared" si="84"/>
        <v>8.9668480000000006</v>
      </c>
      <c r="S267" s="123">
        <f t="shared" si="85"/>
        <v>9.6612480000000005</v>
      </c>
      <c r="T267" s="124">
        <v>70</v>
      </c>
      <c r="U267" s="124">
        <v>10</v>
      </c>
      <c r="V267" s="118">
        <f t="shared" si="81"/>
        <v>7</v>
      </c>
      <c r="W267" s="125">
        <f t="shared" si="91"/>
        <v>676.28736000000004</v>
      </c>
      <c r="X267" s="125">
        <f t="shared" si="92"/>
        <v>691.28736000000004</v>
      </c>
      <c r="Y267" s="118">
        <f t="shared" si="86"/>
        <v>560</v>
      </c>
    </row>
    <row r="268" spans="1:25" ht="24" x14ac:dyDescent="0.25">
      <c r="A268" s="121" t="s">
        <v>210</v>
      </c>
      <c r="B268" s="112" t="s">
        <v>482</v>
      </c>
      <c r="C268" s="122">
        <v>20</v>
      </c>
      <c r="D268" s="122">
        <v>50</v>
      </c>
      <c r="E268" s="122">
        <v>440</v>
      </c>
      <c r="F268" s="126">
        <v>33</v>
      </c>
      <c r="G268" s="127">
        <f t="shared" si="82"/>
        <v>1.1923999999999999</v>
      </c>
      <c r="H268" s="129">
        <f t="shared" si="93"/>
        <v>1.2542</v>
      </c>
      <c r="I268" s="114" t="s">
        <v>244</v>
      </c>
      <c r="J268" s="114">
        <v>400</v>
      </c>
      <c r="K268" s="122">
        <v>8</v>
      </c>
      <c r="L268" s="160">
        <f t="shared" si="87"/>
        <v>7.5</v>
      </c>
      <c r="M268" s="161">
        <f t="shared" si="88"/>
        <v>60</v>
      </c>
      <c r="N268" s="146">
        <f t="shared" si="83"/>
        <v>1</v>
      </c>
      <c r="O268" s="146">
        <f t="shared" si="89"/>
        <v>8</v>
      </c>
      <c r="P268" s="144">
        <f t="shared" si="90"/>
        <v>62</v>
      </c>
      <c r="Q268" s="122" t="s">
        <v>121</v>
      </c>
      <c r="R268" s="117">
        <f t="shared" si="84"/>
        <v>9.5391999999999992</v>
      </c>
      <c r="S268" s="123">
        <f t="shared" si="85"/>
        <v>10.233599999999999</v>
      </c>
      <c r="T268" s="124">
        <v>42</v>
      </c>
      <c r="U268" s="124">
        <v>6</v>
      </c>
      <c r="V268" s="118">
        <f t="shared" si="81"/>
        <v>7</v>
      </c>
      <c r="W268" s="125">
        <f t="shared" si="91"/>
        <v>429.81119999999999</v>
      </c>
      <c r="X268" s="125">
        <f t="shared" si="92"/>
        <v>444.81119999999999</v>
      </c>
      <c r="Y268" s="118">
        <f t="shared" si="86"/>
        <v>336</v>
      </c>
    </row>
    <row r="269" spans="1:25" x14ac:dyDescent="0.25">
      <c r="A269" s="121" t="s">
        <v>407</v>
      </c>
      <c r="B269" s="112" t="s">
        <v>482</v>
      </c>
      <c r="C269" s="122">
        <v>20</v>
      </c>
      <c r="D269" s="122">
        <v>50</v>
      </c>
      <c r="E269" s="122">
        <v>440</v>
      </c>
      <c r="F269" s="126">
        <v>33</v>
      </c>
      <c r="G269" s="127">
        <f t="shared" si="82"/>
        <v>1.1923999999999999</v>
      </c>
      <c r="H269" s="129">
        <f t="shared" si="93"/>
        <v>1.2542</v>
      </c>
      <c r="I269" s="114" t="s">
        <v>244</v>
      </c>
      <c r="J269" s="114">
        <v>400</v>
      </c>
      <c r="K269" s="122">
        <v>8</v>
      </c>
      <c r="L269" s="160">
        <f t="shared" si="87"/>
        <v>7.5</v>
      </c>
      <c r="M269" s="161">
        <f t="shared" si="88"/>
        <v>60</v>
      </c>
      <c r="N269" s="146">
        <f t="shared" si="83"/>
        <v>1</v>
      </c>
      <c r="O269" s="146">
        <f t="shared" si="89"/>
        <v>8</v>
      </c>
      <c r="P269" s="144">
        <f t="shared" si="90"/>
        <v>62</v>
      </c>
      <c r="Q269" s="122" t="s">
        <v>144</v>
      </c>
      <c r="R269" s="117">
        <f t="shared" si="84"/>
        <v>9.5391999999999992</v>
      </c>
      <c r="S269" s="123">
        <f t="shared" si="85"/>
        <v>10.233599999999999</v>
      </c>
      <c r="T269" s="124">
        <v>42</v>
      </c>
      <c r="U269" s="124">
        <v>6</v>
      </c>
      <c r="V269" s="118">
        <f t="shared" si="81"/>
        <v>7</v>
      </c>
      <c r="W269" s="125">
        <f t="shared" si="91"/>
        <v>429.81119999999999</v>
      </c>
      <c r="X269" s="125">
        <f t="shared" si="92"/>
        <v>444.81119999999999</v>
      </c>
      <c r="Y269" s="118">
        <f t="shared" si="86"/>
        <v>336</v>
      </c>
    </row>
    <row r="270" spans="1:25" ht="24" x14ac:dyDescent="0.25">
      <c r="A270" s="121" t="s">
        <v>401</v>
      </c>
      <c r="B270" s="112" t="s">
        <v>482</v>
      </c>
      <c r="C270" s="122">
        <v>20</v>
      </c>
      <c r="D270" s="122">
        <v>100</v>
      </c>
      <c r="E270" s="122">
        <v>440</v>
      </c>
      <c r="F270" s="126">
        <v>25</v>
      </c>
      <c r="G270" s="127">
        <f t="shared" si="82"/>
        <v>2.3847999999999998</v>
      </c>
      <c r="H270" s="129">
        <f>IF(AND(E270=290,F270=25),G270+0.026+0.001,IF(AND(E270=440,F270=25),G270+0.039+0.0013,IF(AND(E270=290,F270=33),G270+0.037+0.0013,IF(AND(E270=440,F270=33),G270+0.06+0.0018,IF(AND(E270=280,F270=25),G270+0.026+0.001,IF(AND(E270=280,F270=33),G270+0.037+0.0013))))))</f>
        <v>2.4251</v>
      </c>
      <c r="I270" s="114" t="s">
        <v>354</v>
      </c>
      <c r="J270" s="114">
        <v>400</v>
      </c>
      <c r="K270" s="122">
        <v>6</v>
      </c>
      <c r="L270" s="160">
        <f t="shared" si="87"/>
        <v>15</v>
      </c>
      <c r="M270" s="161">
        <f t="shared" si="88"/>
        <v>90</v>
      </c>
      <c r="N270" s="146">
        <f t="shared" si="83"/>
        <v>0.66666666666666663</v>
      </c>
      <c r="O270" s="146">
        <f t="shared" si="89"/>
        <v>4</v>
      </c>
      <c r="P270" s="144">
        <f t="shared" si="90"/>
        <v>92</v>
      </c>
      <c r="Q270" s="122" t="s">
        <v>144</v>
      </c>
      <c r="R270" s="117">
        <f t="shared" si="84"/>
        <v>14.308799999999998</v>
      </c>
      <c r="S270" s="123">
        <f t="shared" si="85"/>
        <v>14.750599999999999</v>
      </c>
      <c r="T270" s="124">
        <v>28</v>
      </c>
      <c r="U270" s="124">
        <v>4</v>
      </c>
      <c r="V270" s="118">
        <v>7</v>
      </c>
      <c r="W270" s="125">
        <f t="shared" si="91"/>
        <v>413.01679999999999</v>
      </c>
      <c r="X270" s="125">
        <f t="shared" si="92"/>
        <v>428.01679999999999</v>
      </c>
      <c r="Y270" s="118">
        <f t="shared" si="86"/>
        <v>168</v>
      </c>
    </row>
    <row r="271" spans="1:25" x14ac:dyDescent="0.25">
      <c r="A271" s="121" t="s">
        <v>222</v>
      </c>
      <c r="B271" s="112" t="s">
        <v>482</v>
      </c>
      <c r="C271" s="122">
        <v>11</v>
      </c>
      <c r="D271" s="122">
        <v>90</v>
      </c>
      <c r="E271" s="122">
        <v>440</v>
      </c>
      <c r="F271" s="126">
        <v>33</v>
      </c>
      <c r="G271" s="127">
        <f>C271*D271*E271*2.71/1000000</f>
        <v>1.1804760000000001</v>
      </c>
      <c r="H271" s="129">
        <f t="shared" ref="H271:H273" si="94">IF(AND(E271=290,F271=25),G271+0.026+0.001,IF(AND(E271=290,F271=33),G271+0.037+0.0013,IF(AND(E271=440,F271=33),G271+0.06+0.0018,IF(AND(E271=280,F271=25),G271+0.026+0.001,IF(AND(E271=280,F271=33),G271+0.037+0.0013)))))</f>
        <v>1.2422760000000002</v>
      </c>
      <c r="I271" s="114" t="s">
        <v>248</v>
      </c>
      <c r="J271" s="114">
        <v>400</v>
      </c>
      <c r="K271" s="122">
        <v>8</v>
      </c>
      <c r="L271" s="160">
        <f t="shared" si="87"/>
        <v>13.5</v>
      </c>
      <c r="M271" s="161">
        <f t="shared" si="88"/>
        <v>108</v>
      </c>
      <c r="N271" s="146">
        <f t="shared" si="83"/>
        <v>0.55555555555555558</v>
      </c>
      <c r="O271" s="146">
        <f t="shared" si="89"/>
        <v>4.4444444444444446</v>
      </c>
      <c r="P271" s="144">
        <f t="shared" si="90"/>
        <v>110</v>
      </c>
      <c r="Q271" s="122" t="s">
        <v>144</v>
      </c>
      <c r="R271" s="117">
        <f t="shared" si="84"/>
        <v>9.4438080000000006</v>
      </c>
      <c r="S271" s="123">
        <f t="shared" si="85"/>
        <v>10.138208000000001</v>
      </c>
      <c r="T271" s="124">
        <v>42</v>
      </c>
      <c r="U271" s="124">
        <v>6</v>
      </c>
      <c r="V271" s="118">
        <f t="shared" ref="V271:V273" si="95">T271/U271</f>
        <v>7</v>
      </c>
      <c r="W271" s="125">
        <f t="shared" si="91"/>
        <v>425.80473600000005</v>
      </c>
      <c r="X271" s="125">
        <f t="shared" si="92"/>
        <v>440.80473600000005</v>
      </c>
      <c r="Y271" s="118">
        <f t="shared" si="86"/>
        <v>336</v>
      </c>
    </row>
    <row r="272" spans="1:25" x14ac:dyDescent="0.25">
      <c r="A272" s="121" t="s">
        <v>193</v>
      </c>
      <c r="B272" s="112" t="s">
        <v>483</v>
      </c>
      <c r="C272" s="122">
        <v>14</v>
      </c>
      <c r="D272" s="122">
        <v>50</v>
      </c>
      <c r="E272" s="122">
        <v>440</v>
      </c>
      <c r="F272" s="126">
        <v>33</v>
      </c>
      <c r="G272" s="127">
        <f>C272*D272*E272*2.71/1000000</f>
        <v>0.83467999999999998</v>
      </c>
      <c r="H272" s="129">
        <f t="shared" si="94"/>
        <v>0.89647999999999994</v>
      </c>
      <c r="I272" s="114" t="s">
        <v>244</v>
      </c>
      <c r="J272" s="114">
        <v>400</v>
      </c>
      <c r="K272" s="122">
        <v>8</v>
      </c>
      <c r="L272" s="160">
        <f t="shared" si="87"/>
        <v>7.5</v>
      </c>
      <c r="M272" s="161">
        <f t="shared" si="88"/>
        <v>60</v>
      </c>
      <c r="N272" s="146">
        <f t="shared" si="83"/>
        <v>1</v>
      </c>
      <c r="O272" s="146">
        <f t="shared" si="89"/>
        <v>8</v>
      </c>
      <c r="P272" s="144">
        <f t="shared" si="90"/>
        <v>62</v>
      </c>
      <c r="Q272" s="122" t="s">
        <v>144</v>
      </c>
      <c r="R272" s="117">
        <f t="shared" si="84"/>
        <v>6.6774399999999998</v>
      </c>
      <c r="S272" s="123">
        <f t="shared" si="85"/>
        <v>7.3718399999999997</v>
      </c>
      <c r="T272" s="124">
        <v>42</v>
      </c>
      <c r="U272" s="124">
        <v>6</v>
      </c>
      <c r="V272" s="118">
        <f t="shared" si="95"/>
        <v>7</v>
      </c>
      <c r="W272" s="125">
        <f t="shared" si="91"/>
        <v>309.61727999999999</v>
      </c>
      <c r="X272" s="125">
        <f t="shared" si="92"/>
        <v>324.61727999999999</v>
      </c>
      <c r="Y272" s="118">
        <f t="shared" si="86"/>
        <v>336</v>
      </c>
    </row>
    <row r="273" spans="1:25" x14ac:dyDescent="0.25">
      <c r="A273" s="121" t="s">
        <v>17</v>
      </c>
      <c r="B273" s="112" t="s">
        <v>482</v>
      </c>
      <c r="C273" s="122">
        <v>9</v>
      </c>
      <c r="D273" s="122">
        <v>20</v>
      </c>
      <c r="E273" s="122">
        <v>290</v>
      </c>
      <c r="F273" s="126">
        <v>25</v>
      </c>
      <c r="G273" s="127">
        <f t="shared" ref="G273:G281" si="96">IF(C273=14,13*D273*E273*2.71/1000000,C273*D273*E273*2.71/1000000)</f>
        <v>0.141462</v>
      </c>
      <c r="H273" s="129">
        <f t="shared" si="94"/>
        <v>0.168462</v>
      </c>
      <c r="I273" s="114" t="s">
        <v>226</v>
      </c>
      <c r="J273" s="114">
        <v>400</v>
      </c>
      <c r="K273" s="122">
        <v>20</v>
      </c>
      <c r="L273" s="160">
        <f t="shared" si="87"/>
        <v>3</v>
      </c>
      <c r="M273" s="161">
        <f t="shared" si="88"/>
        <v>60</v>
      </c>
      <c r="N273" s="146">
        <f t="shared" si="83"/>
        <v>1</v>
      </c>
      <c r="O273" s="146">
        <f t="shared" si="89"/>
        <v>20</v>
      </c>
      <c r="P273" s="144">
        <f t="shared" si="90"/>
        <v>62</v>
      </c>
      <c r="Q273" s="122" t="s">
        <v>128</v>
      </c>
      <c r="R273" s="117">
        <f t="shared" si="84"/>
        <v>2.82924</v>
      </c>
      <c r="S273" s="123">
        <f t="shared" si="85"/>
        <v>3.5692400000000002</v>
      </c>
      <c r="T273" s="124">
        <v>144</v>
      </c>
      <c r="U273" s="124">
        <v>4</v>
      </c>
      <c r="V273" s="118">
        <f t="shared" si="95"/>
        <v>36</v>
      </c>
      <c r="W273" s="125">
        <f t="shared" si="91"/>
        <v>513.97055999999998</v>
      </c>
      <c r="X273" s="125">
        <f t="shared" si="92"/>
        <v>528.97055999999998</v>
      </c>
      <c r="Y273" s="118">
        <f t="shared" si="86"/>
        <v>2880</v>
      </c>
    </row>
    <row r="274" spans="1:25" ht="24" x14ac:dyDescent="0.25">
      <c r="A274" s="121" t="s">
        <v>326</v>
      </c>
      <c r="B274" s="112" t="s">
        <v>482</v>
      </c>
      <c r="C274" s="122">
        <v>11</v>
      </c>
      <c r="D274" s="122">
        <v>10</v>
      </c>
      <c r="E274" s="122">
        <v>290</v>
      </c>
      <c r="F274" s="126">
        <v>25</v>
      </c>
      <c r="G274" s="127">
        <f t="shared" si="96"/>
        <v>8.6448999999999998E-2</v>
      </c>
      <c r="H274" s="129">
        <f>IF(AND(E274=290,F274=25),G274+0.026+0.001,IF(AND(E274=290,F274=33),G274+0.037+0.0013,IF(AND(E274=440,F274=33),G274+0.06+0.0018,IF(AND(E274=280,F274=25),G274+0.026+0.001,IF(AND(E274=280,F274=33),G274+0.037+0.0013)))))</f>
        <v>0.11344899999999999</v>
      </c>
      <c r="I274" s="114" t="s">
        <v>249</v>
      </c>
      <c r="J274" s="114">
        <v>350</v>
      </c>
      <c r="K274" s="122">
        <v>20</v>
      </c>
      <c r="L274" s="160">
        <f t="shared" si="87"/>
        <v>1.7142857142857142</v>
      </c>
      <c r="M274" s="161">
        <f t="shared" si="88"/>
        <v>34.285714285714285</v>
      </c>
      <c r="N274" s="146">
        <f t="shared" si="83"/>
        <v>1.75</v>
      </c>
      <c r="O274" s="146">
        <f t="shared" si="89"/>
        <v>35</v>
      </c>
      <c r="P274" s="144">
        <f t="shared" si="90"/>
        <v>36.285714285714285</v>
      </c>
      <c r="Q274" s="122" t="s">
        <v>327</v>
      </c>
      <c r="R274" s="117">
        <f t="shared" si="84"/>
        <v>1.72898</v>
      </c>
      <c r="S274" s="123">
        <f t="shared" si="85"/>
        <v>2.4689800000000002</v>
      </c>
      <c r="T274" s="124">
        <v>144</v>
      </c>
      <c r="U274" s="124">
        <f>T274/V274</f>
        <v>4</v>
      </c>
      <c r="V274" s="118">
        <v>36</v>
      </c>
      <c r="W274" s="125">
        <f t="shared" si="91"/>
        <v>355.53312000000005</v>
      </c>
      <c r="X274" s="125">
        <f t="shared" si="92"/>
        <v>370.53312000000005</v>
      </c>
      <c r="Y274" s="118">
        <f t="shared" si="86"/>
        <v>2880</v>
      </c>
    </row>
    <row r="275" spans="1:25" ht="24" x14ac:dyDescent="0.25">
      <c r="A275" s="121" t="s">
        <v>14</v>
      </c>
      <c r="B275" s="112" t="s">
        <v>482</v>
      </c>
      <c r="C275" s="122">
        <v>9</v>
      </c>
      <c r="D275" s="122">
        <v>10</v>
      </c>
      <c r="E275" s="122">
        <v>290</v>
      </c>
      <c r="F275" s="126">
        <v>25</v>
      </c>
      <c r="G275" s="127">
        <f t="shared" si="96"/>
        <v>7.0731000000000002E-2</v>
      </c>
      <c r="H275" s="129">
        <f t="shared" ref="H275:H281" si="97">IF(AND(E275=290,F275=25),G275+0.026+0.001,IF(AND(E275=290,F275=33),G275+0.037+0.0013,IF(AND(E275=440,F275=33),G275+0.06+0.0018,IF(AND(E275=280,F275=25),G275+0.026+0.001,IF(AND(E275=280,F275=33),G275+0.037+0.0013)))))</f>
        <v>9.7730999999999998E-2</v>
      </c>
      <c r="I275" s="114" t="s">
        <v>249</v>
      </c>
      <c r="J275" s="114">
        <v>350</v>
      </c>
      <c r="K275" s="122">
        <v>20</v>
      </c>
      <c r="L275" s="160">
        <f t="shared" si="87"/>
        <v>1.7142857142857142</v>
      </c>
      <c r="M275" s="161">
        <f t="shared" si="88"/>
        <v>34.285714285714285</v>
      </c>
      <c r="N275" s="146">
        <f t="shared" si="83"/>
        <v>1.75</v>
      </c>
      <c r="O275" s="146">
        <f t="shared" si="89"/>
        <v>35</v>
      </c>
      <c r="P275" s="144">
        <f t="shared" si="90"/>
        <v>36.285714285714285</v>
      </c>
      <c r="Q275" s="122" t="s">
        <v>138</v>
      </c>
      <c r="R275" s="117">
        <f t="shared" si="84"/>
        <v>1.41462</v>
      </c>
      <c r="S275" s="123">
        <f t="shared" si="85"/>
        <v>2.15462</v>
      </c>
      <c r="T275" s="124">
        <v>144</v>
      </c>
      <c r="U275" s="124">
        <v>4</v>
      </c>
      <c r="V275" s="118">
        <f t="shared" ref="V275:V277" si="98">T275/U275</f>
        <v>36</v>
      </c>
      <c r="W275" s="125">
        <f t="shared" si="91"/>
        <v>310.26528000000002</v>
      </c>
      <c r="X275" s="125">
        <f t="shared" si="92"/>
        <v>325.26528000000002</v>
      </c>
      <c r="Y275" s="118">
        <f t="shared" si="86"/>
        <v>2880</v>
      </c>
    </row>
    <row r="276" spans="1:25" ht="24" x14ac:dyDescent="0.25">
      <c r="A276" s="121" t="s">
        <v>236</v>
      </c>
      <c r="B276" s="112" t="s">
        <v>482</v>
      </c>
      <c r="C276" s="122">
        <v>7</v>
      </c>
      <c r="D276" s="122">
        <v>8</v>
      </c>
      <c r="E276" s="122">
        <v>290</v>
      </c>
      <c r="F276" s="126">
        <v>25</v>
      </c>
      <c r="G276" s="127">
        <f t="shared" si="96"/>
        <v>4.4010399999999998E-2</v>
      </c>
      <c r="H276" s="129">
        <f t="shared" si="97"/>
        <v>7.1010400000000001E-2</v>
      </c>
      <c r="I276" s="114" t="s">
        <v>249</v>
      </c>
      <c r="J276" s="114">
        <v>280</v>
      </c>
      <c r="K276" s="122">
        <v>20</v>
      </c>
      <c r="L276" s="160">
        <f t="shared" si="87"/>
        <v>1.7142857142857142</v>
      </c>
      <c r="M276" s="161">
        <f t="shared" si="88"/>
        <v>34.285714285714285</v>
      </c>
      <c r="N276" s="146">
        <f t="shared" si="83"/>
        <v>1.75</v>
      </c>
      <c r="O276" s="146">
        <f t="shared" si="89"/>
        <v>35</v>
      </c>
      <c r="P276" s="144">
        <f t="shared" si="90"/>
        <v>36.285714285714285</v>
      </c>
      <c r="Q276" s="122" t="s">
        <v>138</v>
      </c>
      <c r="R276" s="117">
        <f t="shared" si="84"/>
        <v>0.88020799999999999</v>
      </c>
      <c r="S276" s="123">
        <f t="shared" si="85"/>
        <v>1.6202080000000001</v>
      </c>
      <c r="T276" s="124">
        <v>144</v>
      </c>
      <c r="U276" s="124">
        <v>4</v>
      </c>
      <c r="V276" s="118">
        <f t="shared" si="98"/>
        <v>36</v>
      </c>
      <c r="W276" s="125">
        <f t="shared" si="91"/>
        <v>233.30995200000001</v>
      </c>
      <c r="X276" s="125">
        <f t="shared" si="92"/>
        <v>248.30995200000001</v>
      </c>
      <c r="Y276" s="118">
        <f t="shared" si="86"/>
        <v>2880</v>
      </c>
    </row>
    <row r="277" spans="1:25" ht="24" x14ac:dyDescent="0.25">
      <c r="A277" s="121" t="s">
        <v>161</v>
      </c>
      <c r="B277" s="112" t="s">
        <v>482</v>
      </c>
      <c r="C277" s="122">
        <v>7</v>
      </c>
      <c r="D277" s="122">
        <v>10</v>
      </c>
      <c r="E277" s="122">
        <v>290</v>
      </c>
      <c r="F277" s="126">
        <v>25</v>
      </c>
      <c r="G277" s="127">
        <f t="shared" si="96"/>
        <v>5.5012999999999999E-2</v>
      </c>
      <c r="H277" s="129">
        <f t="shared" si="97"/>
        <v>8.2013000000000003E-2</v>
      </c>
      <c r="I277" s="114" t="s">
        <v>249</v>
      </c>
      <c r="J277" s="114">
        <v>350</v>
      </c>
      <c r="K277" s="122">
        <v>20</v>
      </c>
      <c r="L277" s="160">
        <f t="shared" si="87"/>
        <v>1.7142857142857142</v>
      </c>
      <c r="M277" s="161">
        <f t="shared" si="88"/>
        <v>34.285714285714285</v>
      </c>
      <c r="N277" s="146">
        <f t="shared" si="83"/>
        <v>1.75</v>
      </c>
      <c r="O277" s="146">
        <f t="shared" si="89"/>
        <v>35</v>
      </c>
      <c r="P277" s="144">
        <f t="shared" si="90"/>
        <v>36.285714285714285</v>
      </c>
      <c r="Q277" s="122" t="s">
        <v>138</v>
      </c>
      <c r="R277" s="117">
        <f t="shared" si="84"/>
        <v>1.10026</v>
      </c>
      <c r="S277" s="123">
        <f t="shared" si="85"/>
        <v>1.84026</v>
      </c>
      <c r="T277" s="124">
        <v>144</v>
      </c>
      <c r="U277" s="124">
        <v>4</v>
      </c>
      <c r="V277" s="118">
        <f t="shared" si="98"/>
        <v>36</v>
      </c>
      <c r="W277" s="125">
        <f t="shared" si="91"/>
        <v>264.99743999999998</v>
      </c>
      <c r="X277" s="125">
        <f t="shared" si="92"/>
        <v>279.99743999999998</v>
      </c>
      <c r="Y277" s="118">
        <f t="shared" si="86"/>
        <v>2880</v>
      </c>
    </row>
    <row r="278" spans="1:25" x14ac:dyDescent="0.25">
      <c r="A278" s="121" t="s">
        <v>68</v>
      </c>
      <c r="B278" s="112" t="s">
        <v>483</v>
      </c>
      <c r="C278" s="122">
        <v>11</v>
      </c>
      <c r="D278" s="122">
        <v>70</v>
      </c>
      <c r="E278" s="122">
        <v>290</v>
      </c>
      <c r="F278" s="126">
        <v>33</v>
      </c>
      <c r="G278" s="127">
        <f t="shared" si="96"/>
        <v>0.60514299999999999</v>
      </c>
      <c r="H278" s="129">
        <f t="shared" si="97"/>
        <v>0.64344299999999999</v>
      </c>
      <c r="I278" s="114" t="s">
        <v>245</v>
      </c>
      <c r="J278" s="114">
        <v>400</v>
      </c>
      <c r="K278" s="122">
        <v>7</v>
      </c>
      <c r="L278" s="160">
        <f t="shared" si="87"/>
        <v>10.5</v>
      </c>
      <c r="M278" s="161">
        <f t="shared" si="88"/>
        <v>73.5</v>
      </c>
      <c r="N278" s="146">
        <f t="shared" si="83"/>
        <v>0.81632653061224492</v>
      </c>
      <c r="O278" s="146">
        <f t="shared" si="89"/>
        <v>5.7142857142857144</v>
      </c>
      <c r="P278" s="144">
        <f t="shared" si="90"/>
        <v>75.5</v>
      </c>
      <c r="Q278" s="122" t="s">
        <v>128</v>
      </c>
      <c r="R278" s="117">
        <f t="shared" si="84"/>
        <v>4.2360009999999999</v>
      </c>
      <c r="S278" s="123">
        <f t="shared" si="85"/>
        <v>4.7041010000000005</v>
      </c>
      <c r="T278" s="124">
        <v>108</v>
      </c>
      <c r="U278" s="124">
        <v>3</v>
      </c>
      <c r="V278" s="118">
        <v>36</v>
      </c>
      <c r="W278" s="125">
        <f t="shared" si="91"/>
        <v>508.04290800000012</v>
      </c>
      <c r="X278" s="125">
        <f t="shared" si="92"/>
        <v>523.04290800000012</v>
      </c>
      <c r="Y278" s="118">
        <f t="shared" si="86"/>
        <v>756</v>
      </c>
    </row>
    <row r="279" spans="1:25" x14ac:dyDescent="0.25">
      <c r="A279" s="121" t="s">
        <v>13</v>
      </c>
      <c r="B279" s="112" t="s">
        <v>482</v>
      </c>
      <c r="C279" s="122">
        <v>11</v>
      </c>
      <c r="D279" s="122">
        <v>8</v>
      </c>
      <c r="E279" s="122">
        <v>440</v>
      </c>
      <c r="F279" s="126">
        <v>33</v>
      </c>
      <c r="G279" s="127">
        <f t="shared" si="96"/>
        <v>0.1049312</v>
      </c>
      <c r="H279" s="129">
        <f t="shared" si="97"/>
        <v>0.1667312</v>
      </c>
      <c r="I279" s="114" t="s">
        <v>240</v>
      </c>
      <c r="J279" s="114">
        <v>280</v>
      </c>
      <c r="K279" s="122">
        <v>25</v>
      </c>
      <c r="L279" s="160">
        <f t="shared" si="87"/>
        <v>1.7142857142857142</v>
      </c>
      <c r="M279" s="161">
        <f t="shared" si="88"/>
        <v>42.857142857142854</v>
      </c>
      <c r="N279" s="146">
        <f t="shared" si="83"/>
        <v>1.4</v>
      </c>
      <c r="O279" s="146">
        <f t="shared" si="89"/>
        <v>35</v>
      </c>
      <c r="P279" s="144">
        <f t="shared" si="90"/>
        <v>44.857142857142854</v>
      </c>
      <c r="Q279" s="122" t="s">
        <v>133</v>
      </c>
      <c r="R279" s="117">
        <f t="shared" si="84"/>
        <v>2.6232800000000003</v>
      </c>
      <c r="S279" s="123">
        <f t="shared" si="85"/>
        <v>4.3682800000000004</v>
      </c>
      <c r="T279" s="124">
        <v>49</v>
      </c>
      <c r="U279" s="124">
        <v>7</v>
      </c>
      <c r="V279" s="118">
        <f t="shared" ref="V279:V281" si="99">T279/U279</f>
        <v>7</v>
      </c>
      <c r="W279" s="125">
        <f t="shared" si="91"/>
        <v>214.04572000000002</v>
      </c>
      <c r="X279" s="125">
        <f t="shared" si="92"/>
        <v>229.04572000000002</v>
      </c>
      <c r="Y279" s="118">
        <f t="shared" si="86"/>
        <v>1225</v>
      </c>
    </row>
    <row r="280" spans="1:25" x14ac:dyDescent="0.25">
      <c r="A280" s="121" t="s">
        <v>81</v>
      </c>
      <c r="B280" s="112" t="s">
        <v>483</v>
      </c>
      <c r="C280" s="122">
        <v>11</v>
      </c>
      <c r="D280" s="122">
        <v>70</v>
      </c>
      <c r="E280" s="122">
        <v>440</v>
      </c>
      <c r="F280" s="126">
        <v>33</v>
      </c>
      <c r="G280" s="127">
        <f t="shared" si="96"/>
        <v>0.91814799999999996</v>
      </c>
      <c r="H280" s="129">
        <f t="shared" si="97"/>
        <v>0.97994800000000004</v>
      </c>
      <c r="I280" s="114" t="s">
        <v>246</v>
      </c>
      <c r="J280" s="114">
        <v>400</v>
      </c>
      <c r="K280" s="122">
        <v>10</v>
      </c>
      <c r="L280" s="160">
        <f t="shared" si="87"/>
        <v>10.5</v>
      </c>
      <c r="M280" s="161">
        <f t="shared" si="88"/>
        <v>105</v>
      </c>
      <c r="N280" s="146">
        <f t="shared" si="83"/>
        <v>0.5714285714285714</v>
      </c>
      <c r="O280" s="146">
        <f t="shared" si="89"/>
        <v>5.7142857142857144</v>
      </c>
      <c r="P280" s="144">
        <f t="shared" si="90"/>
        <v>107</v>
      </c>
      <c r="Q280" s="122" t="s">
        <v>133</v>
      </c>
      <c r="R280" s="117">
        <f t="shared" si="84"/>
        <v>9.1814800000000005</v>
      </c>
      <c r="S280" s="123">
        <f t="shared" si="85"/>
        <v>9.9994800000000001</v>
      </c>
      <c r="T280" s="124">
        <v>42</v>
      </c>
      <c r="U280" s="124">
        <v>6</v>
      </c>
      <c r="V280" s="118">
        <f t="shared" si="99"/>
        <v>7</v>
      </c>
      <c r="W280" s="125">
        <f t="shared" si="91"/>
        <v>419.97816</v>
      </c>
      <c r="X280" s="125">
        <f t="shared" si="92"/>
        <v>434.97816</v>
      </c>
      <c r="Y280" s="118">
        <f t="shared" si="86"/>
        <v>420</v>
      </c>
    </row>
    <row r="281" spans="1:25" x14ac:dyDescent="0.25">
      <c r="A281" s="121" t="s">
        <v>28</v>
      </c>
      <c r="B281" s="112" t="s">
        <v>483</v>
      </c>
      <c r="C281" s="122">
        <v>14</v>
      </c>
      <c r="D281" s="122">
        <v>47</v>
      </c>
      <c r="E281" s="122">
        <v>440</v>
      </c>
      <c r="F281" s="126">
        <v>33</v>
      </c>
      <c r="G281" s="127">
        <f t="shared" si="96"/>
        <v>0.72855639999999999</v>
      </c>
      <c r="H281" s="129">
        <f t="shared" si="97"/>
        <v>0.79035640000000007</v>
      </c>
      <c r="I281" s="114" t="s">
        <v>244</v>
      </c>
      <c r="J281" s="114">
        <v>400</v>
      </c>
      <c r="K281" s="122">
        <v>15</v>
      </c>
      <c r="L281" s="160">
        <f t="shared" si="87"/>
        <v>7.05</v>
      </c>
      <c r="M281" s="161">
        <f t="shared" si="88"/>
        <v>105.75</v>
      </c>
      <c r="N281" s="146">
        <f t="shared" ref="N281" si="100">K281*60/M281/K281</f>
        <v>0.56737588652482274</v>
      </c>
      <c r="O281" s="146">
        <f t="shared" si="89"/>
        <v>8.5106382978723403</v>
      </c>
      <c r="P281" s="144">
        <f t="shared" si="90"/>
        <v>107.75</v>
      </c>
      <c r="Q281" s="122" t="s">
        <v>133</v>
      </c>
      <c r="R281" s="117">
        <f t="shared" si="84"/>
        <v>10.928345999999999</v>
      </c>
      <c r="S281" s="123">
        <f t="shared" si="85"/>
        <v>12.055346</v>
      </c>
      <c r="T281" s="124">
        <v>35</v>
      </c>
      <c r="U281" s="124">
        <v>5</v>
      </c>
      <c r="V281" s="118">
        <f t="shared" si="99"/>
        <v>7</v>
      </c>
      <c r="W281" s="125">
        <f t="shared" si="91"/>
        <v>421.93711000000002</v>
      </c>
      <c r="X281" s="125">
        <f t="shared" si="92"/>
        <v>436.93711000000002</v>
      </c>
      <c r="Y281" s="118">
        <f t="shared" si="86"/>
        <v>525</v>
      </c>
    </row>
  </sheetData>
  <autoFilter ref="A1:Y281" xr:uid="{42BCB258-DB62-4232-9CAF-C79D04549FE4}"/>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N143"/>
  <sheetViews>
    <sheetView tabSelected="1" zoomScale="80" zoomScaleNormal="80" workbookViewId="0">
      <pane xSplit="2" ySplit="4" topLeftCell="C5" activePane="bottomRight" state="frozen"/>
      <selection pane="topRight" activeCell="C1" sqref="C1"/>
      <selection pane="bottomLeft" activeCell="A5" sqref="A5"/>
      <selection pane="bottomRight" activeCell="M2" sqref="M2"/>
    </sheetView>
  </sheetViews>
  <sheetFormatPr defaultRowHeight="15" x14ac:dyDescent="0.25"/>
  <cols>
    <col min="1" max="1" width="4.28515625" style="1" customWidth="1"/>
    <col min="2" max="2" width="32.85546875" style="6" customWidth="1"/>
    <col min="3" max="3" width="9" style="3" customWidth="1"/>
    <col min="4" max="4" width="11.28515625" style="3" customWidth="1"/>
    <col min="5" max="5" width="11.140625" style="3" customWidth="1"/>
    <col min="6" max="6" width="15.5703125" style="39" customWidth="1"/>
    <col min="7" max="7" width="12" style="39" customWidth="1"/>
    <col min="8" max="8" width="15.28515625" style="39" customWidth="1"/>
    <col min="9" max="9" width="69.7109375" style="3" customWidth="1"/>
    <col min="10" max="10" width="14.140625" style="3" customWidth="1"/>
    <col min="11" max="11" width="18" style="3" customWidth="1"/>
    <col min="12" max="12" width="15.7109375" style="3" customWidth="1"/>
    <col min="13" max="13" width="18.5703125" style="164" customWidth="1"/>
    <col min="14" max="14" width="15.7109375" style="3" customWidth="1"/>
    <col min="15" max="15" width="9.140625" style="3"/>
    <col min="16" max="16" width="15.140625" style="3" customWidth="1"/>
    <col min="17" max="17" width="23" style="3" customWidth="1"/>
    <col min="18" max="19" width="12.5703125" style="3" customWidth="1"/>
    <col min="20" max="16384" width="9.140625" style="3"/>
  </cols>
  <sheetData>
    <row r="1" spans="1:14" x14ac:dyDescent="0.25">
      <c r="A1" s="26"/>
      <c r="B1" s="5"/>
      <c r="C1" s="64" t="s">
        <v>368</v>
      </c>
      <c r="D1" s="4"/>
      <c r="E1" s="4"/>
      <c r="F1" s="42"/>
      <c r="G1" s="42"/>
      <c r="H1" s="42"/>
    </row>
    <row r="2" spans="1:14" ht="7.5" customHeight="1" x14ac:dyDescent="0.25">
      <c r="A2" s="16"/>
      <c r="B2" s="5"/>
      <c r="C2" s="4"/>
      <c r="D2" s="4"/>
      <c r="E2" s="4"/>
      <c r="F2" s="42"/>
      <c r="G2" s="42"/>
      <c r="H2" s="42"/>
      <c r="N2" s="66"/>
    </row>
    <row r="3" spans="1:14" ht="18" customHeight="1" x14ac:dyDescent="0.25">
      <c r="A3" s="165" t="s">
        <v>21</v>
      </c>
      <c r="B3" s="165" t="s">
        <v>194</v>
      </c>
      <c r="C3" s="167" t="s">
        <v>92</v>
      </c>
      <c r="D3" s="169" t="s">
        <v>398</v>
      </c>
      <c r="E3" s="170"/>
      <c r="F3" s="171" t="s">
        <v>269</v>
      </c>
      <c r="G3" s="173" t="s">
        <v>317</v>
      </c>
      <c r="H3" s="174"/>
      <c r="I3" s="165" t="s">
        <v>93</v>
      </c>
      <c r="L3" s="175" t="s">
        <v>497</v>
      </c>
      <c r="M3" s="178" t="s">
        <v>496</v>
      </c>
      <c r="N3" s="67"/>
    </row>
    <row r="4" spans="1:14" ht="51.75" customHeight="1" x14ac:dyDescent="0.25">
      <c r="A4" s="166"/>
      <c r="B4" s="166"/>
      <c r="C4" s="168"/>
      <c r="D4" s="69" t="s">
        <v>399</v>
      </c>
      <c r="E4" s="75" t="s">
        <v>400</v>
      </c>
      <c r="F4" s="172"/>
      <c r="G4" s="41" t="s">
        <v>318</v>
      </c>
      <c r="H4" s="41" t="s">
        <v>319</v>
      </c>
      <c r="I4" s="166"/>
      <c r="L4" s="175"/>
      <c r="M4" s="179"/>
    </row>
    <row r="5" spans="1:14" ht="107.25" customHeight="1" thickBot="1" x14ac:dyDescent="0.3">
      <c r="A5" s="17">
        <v>1</v>
      </c>
      <c r="B5" s="27" t="s">
        <v>195</v>
      </c>
      <c r="C5" s="71" t="s">
        <v>270</v>
      </c>
      <c r="D5" s="17" t="s">
        <v>271</v>
      </c>
      <c r="E5" s="7" t="s">
        <v>272</v>
      </c>
      <c r="F5" s="59" t="s">
        <v>273</v>
      </c>
      <c r="G5" s="49">
        <f>0.314*0.174*0.104</f>
        <v>5.6821439999999992E-3</v>
      </c>
      <c r="H5" s="41" t="s">
        <v>320</v>
      </c>
      <c r="I5" s="18"/>
      <c r="L5" s="177" t="s">
        <v>369</v>
      </c>
      <c r="M5" s="176" t="s">
        <v>491</v>
      </c>
    </row>
    <row r="6" spans="1:14" ht="87.75" customHeight="1" thickBot="1" x14ac:dyDescent="0.3">
      <c r="A6" s="19">
        <v>2</v>
      </c>
      <c r="B6" s="28" t="s">
        <v>196</v>
      </c>
      <c r="C6" s="45" t="s">
        <v>385</v>
      </c>
      <c r="D6" s="19" t="s">
        <v>275</v>
      </c>
      <c r="E6" s="10" t="s">
        <v>386</v>
      </c>
      <c r="F6" s="60" t="s">
        <v>387</v>
      </c>
      <c r="G6" s="50">
        <v>0.01</v>
      </c>
      <c r="H6" s="56" t="s">
        <v>388</v>
      </c>
      <c r="I6" s="21"/>
      <c r="L6" s="176" t="s">
        <v>370</v>
      </c>
      <c r="M6" s="176" t="s">
        <v>492</v>
      </c>
    </row>
    <row r="7" spans="1:14" ht="98.25" customHeight="1" thickBot="1" x14ac:dyDescent="0.3">
      <c r="A7" s="21">
        <v>3</v>
      </c>
      <c r="B7" s="28" t="s">
        <v>197</v>
      </c>
      <c r="C7" s="45">
        <v>5</v>
      </c>
      <c r="D7" s="19">
        <v>15</v>
      </c>
      <c r="E7" s="10">
        <f>C7*D7</f>
        <v>75</v>
      </c>
      <c r="F7" s="60">
        <f>315*5+150</f>
        <v>1725</v>
      </c>
      <c r="G7" s="68">
        <f>0.21*0.21*0.31</f>
        <v>1.3670999999999997E-2</v>
      </c>
      <c r="H7" s="57">
        <f>0.8*1.2*1.725</f>
        <v>1.6559999999999999</v>
      </c>
      <c r="I7" s="21"/>
      <c r="L7" s="176" t="s">
        <v>370</v>
      </c>
      <c r="M7" s="176" t="s">
        <v>492</v>
      </c>
    </row>
    <row r="8" spans="1:14" ht="107.25" customHeight="1" thickBot="1" x14ac:dyDescent="0.3">
      <c r="A8" s="21">
        <v>4</v>
      </c>
      <c r="B8" s="29" t="s">
        <v>198</v>
      </c>
      <c r="C8" s="45" t="s">
        <v>274</v>
      </c>
      <c r="D8" s="19" t="s">
        <v>275</v>
      </c>
      <c r="E8" s="10" t="s">
        <v>276</v>
      </c>
      <c r="F8" s="60" t="s">
        <v>277</v>
      </c>
      <c r="G8" s="50">
        <f>0.324*0.222*0.134</f>
        <v>9.6383520000000011E-3</v>
      </c>
      <c r="H8" s="57" t="s">
        <v>321</v>
      </c>
      <c r="I8" s="21"/>
      <c r="L8" s="177" t="s">
        <v>369</v>
      </c>
      <c r="M8" s="176" t="s">
        <v>491</v>
      </c>
    </row>
    <row r="9" spans="1:14" ht="107.25" customHeight="1" thickBot="1" x14ac:dyDescent="0.3">
      <c r="A9" s="30">
        <v>5</v>
      </c>
      <c r="B9" s="31" t="s">
        <v>250</v>
      </c>
      <c r="C9" s="72">
        <v>7</v>
      </c>
      <c r="D9" s="30">
        <v>12</v>
      </c>
      <c r="E9" s="32">
        <v>84</v>
      </c>
      <c r="F9" s="61">
        <v>1655</v>
      </c>
      <c r="G9" s="51">
        <f>0.31*0.23*0.21</f>
        <v>1.4973E-2</v>
      </c>
      <c r="H9" s="58">
        <f>0.8*1.2*1.655</f>
        <v>1.5888</v>
      </c>
      <c r="I9" s="30"/>
      <c r="L9" s="176" t="s">
        <v>370</v>
      </c>
      <c r="M9" s="176" t="s">
        <v>491</v>
      </c>
    </row>
    <row r="10" spans="1:14" ht="168.75" customHeight="1" thickBot="1" x14ac:dyDescent="0.3">
      <c r="A10" s="22">
        <v>6</v>
      </c>
      <c r="B10" s="33" t="s">
        <v>355</v>
      </c>
      <c r="C10" s="73" t="s">
        <v>274</v>
      </c>
      <c r="D10" s="9" t="s">
        <v>278</v>
      </c>
      <c r="E10" s="34" t="s">
        <v>279</v>
      </c>
      <c r="F10" s="62" t="s">
        <v>280</v>
      </c>
      <c r="G10" s="52">
        <f>0.228*0.16*0.31</f>
        <v>1.1308800000000001E-2</v>
      </c>
      <c r="H10" s="46" t="s">
        <v>322</v>
      </c>
      <c r="I10" s="23"/>
      <c r="L10" s="177" t="s">
        <v>371</v>
      </c>
      <c r="M10" s="177" t="s">
        <v>493</v>
      </c>
    </row>
    <row r="11" spans="1:14" ht="197.25" customHeight="1" thickBot="1" x14ac:dyDescent="0.3">
      <c r="A11" s="21">
        <v>7</v>
      </c>
      <c r="B11" s="28" t="s">
        <v>403</v>
      </c>
      <c r="C11" s="45" t="s">
        <v>274</v>
      </c>
      <c r="D11" s="19" t="s">
        <v>281</v>
      </c>
      <c r="E11" s="10" t="s">
        <v>282</v>
      </c>
      <c r="F11" s="60" t="s">
        <v>283</v>
      </c>
      <c r="G11" s="50">
        <f>0.259*0.193*0.32</f>
        <v>1.5995840000000001E-2</v>
      </c>
      <c r="H11" s="57" t="s">
        <v>323</v>
      </c>
      <c r="I11" s="21"/>
      <c r="L11" s="177" t="s">
        <v>372</v>
      </c>
      <c r="M11" s="177" t="s">
        <v>494</v>
      </c>
    </row>
    <row r="12" spans="1:14" ht="107.25" customHeight="1" thickBot="1" x14ac:dyDescent="0.3">
      <c r="A12" s="15">
        <v>8</v>
      </c>
      <c r="B12" s="47" t="s">
        <v>376</v>
      </c>
      <c r="C12" s="72">
        <v>5</v>
      </c>
      <c r="D12" s="30">
        <v>12</v>
      </c>
      <c r="E12" s="32">
        <v>60</v>
      </c>
      <c r="F12" s="61">
        <v>1725</v>
      </c>
      <c r="G12" s="51">
        <f>0.25*0.25*0.31</f>
        <v>1.9375E-2</v>
      </c>
      <c r="H12" s="44">
        <f>0.8*1.2*1.725</f>
        <v>1.6559999999999999</v>
      </c>
      <c r="I12" s="15"/>
      <c r="L12" s="177" t="s">
        <v>372</v>
      </c>
      <c r="M12" s="177" t="s">
        <v>494</v>
      </c>
    </row>
    <row r="13" spans="1:14" ht="107.25" customHeight="1" thickBot="1" x14ac:dyDescent="0.3">
      <c r="A13" s="25">
        <v>9</v>
      </c>
      <c r="B13" s="28" t="s">
        <v>377</v>
      </c>
      <c r="C13" s="45" t="s">
        <v>270</v>
      </c>
      <c r="D13" s="19" t="s">
        <v>394</v>
      </c>
      <c r="E13" s="10" t="s">
        <v>395</v>
      </c>
      <c r="F13" s="60" t="s">
        <v>396</v>
      </c>
      <c r="G13" s="53">
        <f>0.32*0.29*0.19</f>
        <v>1.7631999999999998E-2</v>
      </c>
      <c r="H13" s="57" t="s">
        <v>397</v>
      </c>
      <c r="I13" s="25"/>
      <c r="L13" s="177" t="s">
        <v>369</v>
      </c>
      <c r="M13" s="177" t="s">
        <v>495</v>
      </c>
    </row>
    <row r="14" spans="1:14" ht="107.25" customHeight="1" thickBot="1" x14ac:dyDescent="0.3">
      <c r="A14" s="11">
        <v>10</v>
      </c>
      <c r="B14" s="12" t="s">
        <v>199</v>
      </c>
      <c r="C14" s="70">
        <v>4</v>
      </c>
      <c r="D14" s="13">
        <v>13</v>
      </c>
      <c r="E14" s="14">
        <v>52</v>
      </c>
      <c r="F14" s="63">
        <v>1410</v>
      </c>
      <c r="G14" s="48">
        <f>0.395*0.31*0.16</f>
        <v>1.9592000000000002E-2</v>
      </c>
      <c r="H14" s="55">
        <f>0.8*1.2*1.41</f>
        <v>1.3535999999999999</v>
      </c>
      <c r="I14" s="15"/>
      <c r="L14" s="177" t="s">
        <v>370</v>
      </c>
      <c r="M14" s="177" t="s">
        <v>491</v>
      </c>
    </row>
    <row r="15" spans="1:14" ht="107.25" customHeight="1" thickBot="1" x14ac:dyDescent="0.3">
      <c r="A15" s="20">
        <v>11</v>
      </c>
      <c r="B15" s="28" t="s">
        <v>378</v>
      </c>
      <c r="C15" s="45" t="s">
        <v>363</v>
      </c>
      <c r="D15" s="19" t="s">
        <v>364</v>
      </c>
      <c r="E15" s="10" t="s">
        <v>365</v>
      </c>
      <c r="F15" s="60" t="s">
        <v>366</v>
      </c>
      <c r="G15" s="50">
        <f>0.47*0.222*0.12</f>
        <v>1.25208E-2</v>
      </c>
      <c r="H15" s="57" t="s">
        <v>416</v>
      </c>
      <c r="I15" s="25"/>
      <c r="L15" s="176" t="s">
        <v>370</v>
      </c>
      <c r="M15" s="177" t="s">
        <v>491</v>
      </c>
    </row>
    <row r="16" spans="1:14" ht="107.25" customHeight="1" thickBot="1" x14ac:dyDescent="0.3">
      <c r="A16" s="25">
        <v>12</v>
      </c>
      <c r="B16" s="28" t="s">
        <v>379</v>
      </c>
      <c r="C16" s="45" t="s">
        <v>285</v>
      </c>
      <c r="D16" s="19" t="s">
        <v>286</v>
      </c>
      <c r="E16" s="10" t="s">
        <v>287</v>
      </c>
      <c r="F16" s="60" t="s">
        <v>288</v>
      </c>
      <c r="G16" s="50">
        <f>0.32*0.135*0.165</f>
        <v>7.1280000000000007E-3</v>
      </c>
      <c r="H16" s="57" t="s">
        <v>324</v>
      </c>
      <c r="I16" s="25"/>
      <c r="L16" s="176" t="s">
        <v>370</v>
      </c>
      <c r="M16" s="177" t="s">
        <v>491</v>
      </c>
    </row>
    <row r="17" spans="1:13" ht="107.25" customHeight="1" x14ac:dyDescent="0.25">
      <c r="A17" s="24">
        <v>13</v>
      </c>
      <c r="B17" s="35" t="s">
        <v>200</v>
      </c>
      <c r="C17" s="45" t="s">
        <v>289</v>
      </c>
      <c r="D17" s="19" t="s">
        <v>284</v>
      </c>
      <c r="E17" s="10" t="s">
        <v>290</v>
      </c>
      <c r="F17" s="60" t="s">
        <v>291</v>
      </c>
      <c r="G17" s="54">
        <f>0.47*0.19*0.21</f>
        <v>1.8752999999999999E-2</v>
      </c>
      <c r="H17" s="43" t="s">
        <v>325</v>
      </c>
      <c r="I17" s="24"/>
      <c r="L17" s="176" t="s">
        <v>370</v>
      </c>
      <c r="M17" s="177" t="s">
        <v>491</v>
      </c>
    </row>
    <row r="18" spans="1:13" x14ac:dyDescent="0.25">
      <c r="A18" s="26"/>
      <c r="B18" s="5"/>
      <c r="C18" s="4"/>
      <c r="D18" s="4"/>
      <c r="E18" s="4"/>
      <c r="F18" s="42"/>
      <c r="G18" s="42"/>
      <c r="H18" s="42"/>
      <c r="I18" s="4"/>
    </row>
    <row r="19" spans="1:13" x14ac:dyDescent="0.25">
      <c r="A19" s="26"/>
      <c r="B19" s="5"/>
      <c r="C19" s="4"/>
      <c r="D19" s="4"/>
      <c r="E19" s="4"/>
      <c r="F19" s="42"/>
      <c r="G19" s="42"/>
      <c r="H19" s="42"/>
      <c r="I19" s="4"/>
    </row>
    <row r="20" spans="1:13" x14ac:dyDescent="0.25">
      <c r="A20" s="26"/>
      <c r="B20" s="5"/>
      <c r="C20" s="4"/>
      <c r="D20" s="65"/>
      <c r="E20" s="4"/>
      <c r="F20" s="42"/>
      <c r="G20" s="42"/>
      <c r="H20" s="42"/>
      <c r="I20" s="4"/>
    </row>
    <row r="21" spans="1:13" x14ac:dyDescent="0.25">
      <c r="A21" s="26"/>
      <c r="B21" s="5"/>
      <c r="C21" s="4"/>
      <c r="D21" s="4"/>
      <c r="E21" s="4"/>
      <c r="F21" s="42"/>
      <c r="G21" s="42"/>
      <c r="H21" s="42"/>
      <c r="I21" s="4"/>
    </row>
    <row r="22" spans="1:13" x14ac:dyDescent="0.25">
      <c r="A22" s="26"/>
      <c r="B22" s="5"/>
      <c r="C22" s="4"/>
      <c r="D22" s="4"/>
      <c r="E22" s="4"/>
      <c r="F22" s="42"/>
      <c r="G22" s="42"/>
      <c r="H22" s="42"/>
      <c r="I22" s="4"/>
    </row>
    <row r="23" spans="1:13" x14ac:dyDescent="0.25">
      <c r="A23" s="26"/>
      <c r="B23" s="5"/>
      <c r="C23" s="4"/>
      <c r="D23" s="4"/>
      <c r="E23" s="4"/>
      <c r="F23" s="42"/>
      <c r="G23" s="42"/>
      <c r="H23" s="42"/>
      <c r="I23" s="4"/>
    </row>
    <row r="24" spans="1:13" x14ac:dyDescent="0.25">
      <c r="A24" s="26"/>
      <c r="B24" s="5"/>
      <c r="C24" s="4"/>
      <c r="D24" s="4"/>
      <c r="E24" s="4"/>
      <c r="F24" s="42"/>
      <c r="G24" s="42"/>
      <c r="H24" s="42"/>
      <c r="I24" s="4"/>
    </row>
    <row r="25" spans="1:13" x14ac:dyDescent="0.25">
      <c r="A25" s="26"/>
      <c r="B25" s="5"/>
      <c r="C25" s="4"/>
      <c r="D25" s="4"/>
      <c r="E25" s="4"/>
      <c r="F25" s="42"/>
      <c r="G25" s="42"/>
      <c r="H25" s="42"/>
      <c r="I25" s="4"/>
    </row>
    <row r="26" spans="1:13" x14ac:dyDescent="0.25">
      <c r="A26" s="26"/>
      <c r="B26" s="5"/>
      <c r="C26" s="4"/>
      <c r="D26" s="4"/>
      <c r="E26" s="4"/>
      <c r="F26" s="42"/>
      <c r="G26" s="42"/>
      <c r="H26" s="42"/>
      <c r="I26" s="4"/>
    </row>
    <row r="27" spans="1:13" x14ac:dyDescent="0.25">
      <c r="A27" s="26"/>
      <c r="B27" s="5"/>
      <c r="C27" s="4"/>
      <c r="D27" s="4"/>
      <c r="E27" s="4"/>
      <c r="F27" s="42"/>
      <c r="G27" s="42"/>
      <c r="H27" s="42"/>
      <c r="I27" s="4"/>
      <c r="J27" s="2"/>
    </row>
    <row r="28" spans="1:13" x14ac:dyDescent="0.25">
      <c r="A28" s="26"/>
      <c r="B28" s="5"/>
      <c r="C28" s="4"/>
      <c r="D28" s="4"/>
      <c r="E28" s="4"/>
      <c r="F28" s="42"/>
      <c r="G28" s="42"/>
      <c r="H28" s="42"/>
      <c r="I28" s="4"/>
      <c r="J28" s="2"/>
    </row>
    <row r="29" spans="1:13" x14ac:dyDescent="0.25">
      <c r="A29" s="26"/>
      <c r="B29" s="5"/>
      <c r="C29" s="4"/>
      <c r="D29" s="4"/>
      <c r="E29" s="4"/>
      <c r="F29" s="42"/>
      <c r="G29" s="42"/>
      <c r="H29" s="42"/>
      <c r="I29" s="4"/>
    </row>
    <row r="30" spans="1:13" x14ac:dyDescent="0.25">
      <c r="A30" s="26"/>
      <c r="B30" s="5"/>
      <c r="C30" s="4"/>
      <c r="D30" s="4"/>
      <c r="E30" s="4"/>
      <c r="F30" s="42"/>
      <c r="G30" s="42"/>
      <c r="H30" s="42"/>
      <c r="I30" s="4"/>
    </row>
    <row r="31" spans="1:13" x14ac:dyDescent="0.25">
      <c r="A31" s="26"/>
      <c r="B31" s="5"/>
      <c r="C31" s="4"/>
      <c r="D31" s="4"/>
      <c r="E31" s="4"/>
      <c r="F31" s="42"/>
      <c r="G31" s="42"/>
      <c r="H31" s="42"/>
      <c r="I31" s="4"/>
    </row>
    <row r="32" spans="1:13" x14ac:dyDescent="0.25">
      <c r="A32" s="26"/>
      <c r="B32" s="5"/>
      <c r="C32" s="4"/>
      <c r="D32" s="4"/>
      <c r="E32" s="4"/>
      <c r="F32" s="42"/>
      <c r="G32" s="42"/>
      <c r="H32" s="42"/>
      <c r="I32" s="4"/>
    </row>
    <row r="33" spans="1:13" x14ac:dyDescent="0.25">
      <c r="A33" s="26"/>
      <c r="B33" s="5"/>
      <c r="C33" s="4"/>
      <c r="D33" s="4"/>
      <c r="E33" s="4"/>
      <c r="F33" s="42"/>
      <c r="G33" s="42"/>
      <c r="H33" s="42"/>
      <c r="I33" s="4"/>
    </row>
    <row r="34" spans="1:13" x14ac:dyDescent="0.25">
      <c r="A34" s="26"/>
      <c r="B34" s="5"/>
      <c r="C34" s="4"/>
      <c r="D34" s="4"/>
      <c r="E34" s="4"/>
      <c r="F34" s="42"/>
      <c r="G34" s="42"/>
      <c r="H34" s="42"/>
      <c r="I34" s="4"/>
    </row>
    <row r="35" spans="1:13" x14ac:dyDescent="0.25">
      <c r="A35" s="26"/>
      <c r="B35" s="5"/>
      <c r="C35" s="4"/>
      <c r="D35" s="4"/>
      <c r="E35" s="4"/>
      <c r="F35" s="42"/>
      <c r="G35" s="42"/>
      <c r="H35" s="42"/>
      <c r="I35" s="4"/>
    </row>
    <row r="36" spans="1:13" x14ac:dyDescent="0.25">
      <c r="A36" s="26"/>
      <c r="B36" s="5"/>
      <c r="C36" s="4"/>
      <c r="D36" s="4"/>
      <c r="E36" s="4"/>
      <c r="F36" s="42"/>
      <c r="G36" s="42"/>
      <c r="H36" s="42"/>
      <c r="I36" s="4"/>
    </row>
    <row r="37" spans="1:13" x14ac:dyDescent="0.25">
      <c r="A37" s="26"/>
      <c r="B37" s="5"/>
      <c r="C37" s="4"/>
      <c r="D37" s="4"/>
      <c r="E37" s="4"/>
      <c r="F37" s="42"/>
      <c r="G37" s="42"/>
      <c r="H37" s="42"/>
      <c r="I37" s="4"/>
    </row>
    <row r="38" spans="1:13" x14ac:dyDescent="0.25">
      <c r="A38" s="26"/>
      <c r="B38" s="5"/>
      <c r="C38" s="4"/>
      <c r="D38" s="4"/>
      <c r="E38" s="4"/>
      <c r="F38" s="42"/>
      <c r="G38" s="42"/>
      <c r="H38" s="42"/>
      <c r="I38" s="4"/>
    </row>
    <row r="39" spans="1:13" x14ac:dyDescent="0.25">
      <c r="A39" s="26"/>
      <c r="B39" s="5"/>
      <c r="C39" s="4"/>
      <c r="D39" s="4"/>
      <c r="E39" s="4"/>
      <c r="F39" s="42"/>
      <c r="G39" s="42"/>
      <c r="H39" s="42"/>
      <c r="I39" s="4"/>
    </row>
    <row r="40" spans="1:13" x14ac:dyDescent="0.25">
      <c r="A40" s="26"/>
      <c r="B40" s="5"/>
      <c r="C40" s="4"/>
      <c r="D40" s="4"/>
      <c r="E40" s="4"/>
      <c r="F40" s="42"/>
      <c r="G40" s="42"/>
      <c r="H40" s="42"/>
      <c r="I40" s="4"/>
    </row>
    <row r="41" spans="1:13" x14ac:dyDescent="0.25">
      <c r="A41" s="26"/>
      <c r="B41" s="5"/>
      <c r="C41" s="4"/>
      <c r="D41" s="4"/>
      <c r="E41" s="4"/>
      <c r="F41" s="42"/>
      <c r="G41" s="42"/>
      <c r="H41" s="42"/>
      <c r="I41" s="4"/>
    </row>
    <row r="42" spans="1:13" x14ac:dyDescent="0.25">
      <c r="A42" s="26"/>
      <c r="B42" s="5"/>
      <c r="C42" s="4"/>
      <c r="D42" s="4"/>
      <c r="E42" s="4"/>
      <c r="F42" s="42"/>
      <c r="G42" s="42"/>
      <c r="H42" s="42"/>
      <c r="I42" s="4"/>
    </row>
    <row r="43" spans="1:13" x14ac:dyDescent="0.25">
      <c r="A43" s="26"/>
      <c r="B43" s="5"/>
      <c r="C43" s="4"/>
      <c r="D43" s="4"/>
      <c r="E43" s="4"/>
      <c r="F43" s="42"/>
      <c r="G43" s="42"/>
      <c r="H43" s="42"/>
      <c r="I43" s="4"/>
    </row>
    <row r="44" spans="1:13" x14ac:dyDescent="0.25">
      <c r="A44" s="26"/>
      <c r="B44" s="5"/>
      <c r="C44" s="4"/>
      <c r="D44" s="4"/>
      <c r="E44" s="4"/>
      <c r="F44" s="42"/>
      <c r="G44" s="42"/>
      <c r="H44" s="42"/>
      <c r="I44" s="4"/>
    </row>
    <row r="45" spans="1:13" x14ac:dyDescent="0.25">
      <c r="A45" s="26"/>
      <c r="B45" s="5"/>
      <c r="C45" s="4"/>
      <c r="D45" s="4"/>
      <c r="E45" s="4"/>
      <c r="F45" s="42"/>
      <c r="G45" s="42"/>
      <c r="H45" s="42"/>
      <c r="I45" s="4"/>
    </row>
    <row r="46" spans="1:13" x14ac:dyDescent="0.25">
      <c r="A46" s="26"/>
      <c r="B46" s="5"/>
      <c r="C46" s="4"/>
      <c r="D46" s="4"/>
      <c r="E46" s="4"/>
      <c r="F46" s="42"/>
      <c r="G46" s="42"/>
      <c r="H46" s="42"/>
      <c r="I46" s="4"/>
    </row>
    <row r="47" spans="1:13" x14ac:dyDescent="0.25">
      <c r="A47" s="26"/>
      <c r="C47" s="4"/>
      <c r="D47" s="4"/>
      <c r="E47" s="4"/>
      <c r="F47" s="42"/>
      <c r="G47" s="42"/>
      <c r="H47" s="42"/>
      <c r="I47" s="36" t="s">
        <v>292</v>
      </c>
    </row>
    <row r="48" spans="1:13" hidden="1" x14ac:dyDescent="0.25">
      <c r="A48" s="26"/>
      <c r="C48" s="4"/>
      <c r="D48" s="4"/>
      <c r="E48" s="4"/>
      <c r="F48" s="4"/>
      <c r="G48" s="4"/>
      <c r="H48" s="4"/>
      <c r="I48" s="37" t="s">
        <v>136</v>
      </c>
      <c r="M48" s="3"/>
    </row>
    <row r="49" spans="1:9" s="3" customFormat="1" hidden="1" x14ac:dyDescent="0.25">
      <c r="A49" s="26"/>
      <c r="B49" s="6"/>
      <c r="C49" s="4"/>
      <c r="D49" s="4"/>
      <c r="E49" s="4"/>
      <c r="F49" s="4"/>
      <c r="G49" s="4"/>
      <c r="H49" s="4"/>
      <c r="I49" s="36" t="s">
        <v>293</v>
      </c>
    </row>
    <row r="50" spans="1:9" s="3" customFormat="1" hidden="1" x14ac:dyDescent="0.25">
      <c r="A50" s="26"/>
      <c r="B50" s="6"/>
      <c r="C50" s="4"/>
      <c r="D50" s="4"/>
      <c r="E50" s="4"/>
      <c r="F50" s="4"/>
      <c r="G50" s="4"/>
      <c r="H50" s="4"/>
      <c r="I50" s="37" t="s">
        <v>141</v>
      </c>
    </row>
    <row r="51" spans="1:9" s="3" customFormat="1" hidden="1" x14ac:dyDescent="0.25">
      <c r="A51" s="26"/>
      <c r="B51" s="6"/>
      <c r="C51" s="4"/>
      <c r="D51" s="4"/>
      <c r="E51" s="4"/>
      <c r="F51" s="4"/>
      <c r="G51" s="4"/>
      <c r="H51" s="4"/>
      <c r="I51" s="37" t="s">
        <v>294</v>
      </c>
    </row>
    <row r="52" spans="1:9" s="3" customFormat="1" hidden="1" x14ac:dyDescent="0.25">
      <c r="A52" s="26"/>
      <c r="B52" s="6"/>
      <c r="C52" s="4"/>
      <c r="D52" s="4"/>
      <c r="E52" s="4"/>
      <c r="F52" s="4"/>
      <c r="G52" s="4"/>
      <c r="H52" s="4"/>
      <c r="I52" s="37" t="s">
        <v>132</v>
      </c>
    </row>
    <row r="53" spans="1:9" s="3" customFormat="1" hidden="1" x14ac:dyDescent="0.25">
      <c r="A53" s="26"/>
      <c r="B53" s="6"/>
      <c r="C53" s="4"/>
      <c r="D53" s="4"/>
      <c r="E53" s="4"/>
      <c r="F53" s="4"/>
      <c r="G53" s="4"/>
      <c r="H53" s="4"/>
      <c r="I53" s="37" t="s">
        <v>139</v>
      </c>
    </row>
    <row r="54" spans="1:9" s="3" customFormat="1" hidden="1" x14ac:dyDescent="0.25">
      <c r="A54" s="26"/>
      <c r="B54" s="6"/>
      <c r="C54" s="4"/>
      <c r="D54" s="4"/>
      <c r="E54" s="4"/>
      <c r="F54" s="4"/>
      <c r="G54" s="4"/>
      <c r="H54" s="4"/>
      <c r="I54" s="37" t="s">
        <v>118</v>
      </c>
    </row>
    <row r="55" spans="1:9" s="3" customFormat="1" hidden="1" x14ac:dyDescent="0.25">
      <c r="A55" s="26"/>
      <c r="B55" s="6"/>
      <c r="C55" s="4"/>
      <c r="D55" s="4"/>
      <c r="E55" s="4"/>
      <c r="F55" s="4"/>
      <c r="G55" s="4"/>
      <c r="H55" s="4"/>
      <c r="I55" s="37" t="s">
        <v>264</v>
      </c>
    </row>
    <row r="56" spans="1:9" s="3" customFormat="1" hidden="1" x14ac:dyDescent="0.25">
      <c r="A56" s="26"/>
      <c r="B56" s="6"/>
      <c r="C56" s="4"/>
      <c r="D56" s="4"/>
      <c r="E56" s="4"/>
      <c r="F56" s="4"/>
      <c r="G56" s="4"/>
      <c r="H56" s="4"/>
      <c r="I56" s="37" t="s">
        <v>124</v>
      </c>
    </row>
    <row r="57" spans="1:9" s="3" customFormat="1" hidden="1" x14ac:dyDescent="0.25">
      <c r="A57" s="26"/>
      <c r="B57" s="6"/>
      <c r="C57" s="4"/>
      <c r="D57" s="4"/>
      <c r="E57" s="4"/>
      <c r="F57" s="4"/>
      <c r="G57" s="4"/>
      <c r="H57" s="4"/>
      <c r="I57" s="37" t="s">
        <v>122</v>
      </c>
    </row>
    <row r="58" spans="1:9" s="3" customFormat="1" hidden="1" x14ac:dyDescent="0.25">
      <c r="A58" s="26"/>
      <c r="B58" s="6"/>
      <c r="C58" s="4"/>
      <c r="D58" s="4"/>
      <c r="E58" s="4"/>
      <c r="F58" s="4"/>
      <c r="G58" s="4"/>
      <c r="H58" s="4"/>
      <c r="I58" s="37" t="s">
        <v>295</v>
      </c>
    </row>
    <row r="59" spans="1:9" s="3" customFormat="1" hidden="1" x14ac:dyDescent="0.25">
      <c r="A59" s="26"/>
      <c r="B59" s="6"/>
      <c r="C59" s="4"/>
      <c r="D59" s="4"/>
      <c r="E59" s="4"/>
      <c r="F59" s="4"/>
      <c r="G59" s="4"/>
      <c r="H59" s="4"/>
      <c r="I59" s="37" t="s">
        <v>296</v>
      </c>
    </row>
    <row r="60" spans="1:9" s="3" customFormat="1" hidden="1" x14ac:dyDescent="0.25">
      <c r="A60" s="26"/>
      <c r="B60" s="6"/>
      <c r="C60" s="4"/>
      <c r="D60" s="4"/>
      <c r="E60" s="4"/>
      <c r="F60" s="4"/>
      <c r="G60" s="4"/>
      <c r="H60" s="4"/>
      <c r="I60" s="37" t="s">
        <v>135</v>
      </c>
    </row>
    <row r="61" spans="1:9" s="3" customFormat="1" hidden="1" x14ac:dyDescent="0.25">
      <c r="A61" s="26"/>
      <c r="B61" s="6"/>
      <c r="C61" s="4"/>
      <c r="D61" s="4"/>
      <c r="E61" s="4"/>
      <c r="F61" s="4"/>
      <c r="G61" s="4"/>
      <c r="H61" s="4"/>
      <c r="I61" s="37" t="s">
        <v>297</v>
      </c>
    </row>
    <row r="62" spans="1:9" s="3" customFormat="1" hidden="1" x14ac:dyDescent="0.25">
      <c r="A62" s="26"/>
      <c r="B62" s="6"/>
      <c r="C62" s="4"/>
      <c r="D62" s="4"/>
      <c r="E62" s="4"/>
      <c r="F62" s="4"/>
      <c r="G62" s="4"/>
      <c r="H62" s="4"/>
      <c r="I62" s="37" t="s">
        <v>253</v>
      </c>
    </row>
    <row r="63" spans="1:9" s="3" customFormat="1" hidden="1" x14ac:dyDescent="0.25">
      <c r="A63" s="26"/>
      <c r="B63" s="6"/>
      <c r="C63" s="4"/>
      <c r="D63" s="4"/>
      <c r="E63" s="4"/>
      <c r="F63" s="4"/>
      <c r="G63" s="4"/>
      <c r="H63" s="4"/>
      <c r="I63" s="37" t="s">
        <v>131</v>
      </c>
    </row>
    <row r="64" spans="1:9" s="3" customFormat="1" hidden="1" x14ac:dyDescent="0.25">
      <c r="A64" s="26"/>
      <c r="B64" s="6"/>
      <c r="C64" s="4"/>
      <c r="D64" s="4"/>
      <c r="E64" s="4"/>
      <c r="F64" s="4"/>
      <c r="G64" s="4"/>
      <c r="H64" s="4"/>
      <c r="I64" s="37" t="s">
        <v>142</v>
      </c>
    </row>
    <row r="65" spans="1:9" s="3" customFormat="1" hidden="1" x14ac:dyDescent="0.25">
      <c r="A65" s="26"/>
      <c r="B65" s="6"/>
      <c r="C65" s="4"/>
      <c r="D65" s="4"/>
      <c r="E65" s="4"/>
      <c r="F65" s="4"/>
      <c r="G65" s="4"/>
      <c r="H65" s="4"/>
      <c r="I65" s="37" t="s">
        <v>268</v>
      </c>
    </row>
    <row r="66" spans="1:9" s="3" customFormat="1" hidden="1" x14ac:dyDescent="0.25">
      <c r="A66" s="26"/>
      <c r="B66" s="6"/>
      <c r="C66" s="4"/>
      <c r="D66" s="4"/>
      <c r="E66" s="4"/>
      <c r="F66" s="4"/>
      <c r="G66" s="4"/>
      <c r="H66" s="4"/>
      <c r="I66" s="37" t="s">
        <v>113</v>
      </c>
    </row>
    <row r="67" spans="1:9" s="3" customFormat="1" hidden="1" x14ac:dyDescent="0.25">
      <c r="A67" s="26"/>
      <c r="B67" s="6"/>
      <c r="C67" s="4"/>
      <c r="D67" s="4"/>
      <c r="E67" s="4"/>
      <c r="F67" s="4"/>
      <c r="G67" s="4"/>
      <c r="H67" s="4"/>
      <c r="I67" s="37" t="s">
        <v>266</v>
      </c>
    </row>
    <row r="68" spans="1:9" s="3" customFormat="1" hidden="1" x14ac:dyDescent="0.25">
      <c r="A68" s="26"/>
      <c r="B68" s="6"/>
      <c r="C68" s="4"/>
      <c r="D68" s="4"/>
      <c r="E68" s="4"/>
      <c r="F68" s="4"/>
      <c r="G68" s="4"/>
      <c r="H68" s="4"/>
      <c r="I68" s="37" t="s">
        <v>298</v>
      </c>
    </row>
    <row r="69" spans="1:9" s="3" customFormat="1" hidden="1" x14ac:dyDescent="0.25">
      <c r="A69" s="26"/>
      <c r="B69" s="6"/>
      <c r="C69" s="4"/>
      <c r="D69" s="4"/>
      <c r="E69" s="4"/>
      <c r="F69" s="4"/>
      <c r="G69" s="4"/>
      <c r="H69" s="4"/>
      <c r="I69" s="37" t="s">
        <v>126</v>
      </c>
    </row>
    <row r="70" spans="1:9" s="3" customFormat="1" hidden="1" x14ac:dyDescent="0.25">
      <c r="A70" s="26"/>
      <c r="B70" s="6"/>
      <c r="C70" s="4"/>
      <c r="D70" s="4"/>
      <c r="E70" s="4"/>
      <c r="F70" s="4"/>
      <c r="G70" s="4"/>
      <c r="H70" s="4"/>
      <c r="I70" s="37" t="s">
        <v>299</v>
      </c>
    </row>
    <row r="71" spans="1:9" s="3" customFormat="1" hidden="1" x14ac:dyDescent="0.25">
      <c r="A71" s="26"/>
      <c r="B71" s="6"/>
      <c r="C71" s="4"/>
      <c r="D71" s="4"/>
      <c r="E71" s="4"/>
      <c r="F71" s="4"/>
      <c r="G71" s="4"/>
      <c r="H71" s="4"/>
      <c r="I71" s="37" t="s">
        <v>202</v>
      </c>
    </row>
    <row r="72" spans="1:9" s="3" customFormat="1" hidden="1" x14ac:dyDescent="0.25">
      <c r="A72" s="26"/>
      <c r="B72" s="6"/>
      <c r="C72" s="4"/>
      <c r="D72" s="4"/>
      <c r="E72" s="4"/>
      <c r="F72" s="4"/>
      <c r="G72" s="4"/>
      <c r="H72" s="4"/>
      <c r="I72" s="37" t="s">
        <v>211</v>
      </c>
    </row>
    <row r="73" spans="1:9" s="3" customFormat="1" hidden="1" x14ac:dyDescent="0.25">
      <c r="A73" s="26"/>
      <c r="B73" s="6"/>
      <c r="C73" s="4"/>
      <c r="D73" s="4"/>
      <c r="E73" s="4"/>
      <c r="F73" s="4"/>
      <c r="G73" s="4"/>
      <c r="H73" s="4"/>
      <c r="I73" s="37" t="s">
        <v>224</v>
      </c>
    </row>
    <row r="74" spans="1:9" s="3" customFormat="1" hidden="1" x14ac:dyDescent="0.25">
      <c r="A74" s="26"/>
      <c r="B74" s="6"/>
      <c r="C74" s="4"/>
      <c r="D74" s="4"/>
      <c r="E74" s="4"/>
      <c r="F74" s="4"/>
      <c r="G74" s="4"/>
      <c r="H74" s="4"/>
      <c r="I74" s="37" t="s">
        <v>300</v>
      </c>
    </row>
    <row r="75" spans="1:9" s="3" customFormat="1" hidden="1" x14ac:dyDescent="0.25">
      <c r="A75" s="26"/>
      <c r="B75" s="6"/>
      <c r="C75" s="4"/>
      <c r="D75" s="4"/>
      <c r="E75" s="4"/>
      <c r="F75" s="4"/>
      <c r="G75" s="4"/>
      <c r="H75" s="4"/>
      <c r="I75" s="37" t="s">
        <v>301</v>
      </c>
    </row>
    <row r="76" spans="1:9" s="3" customFormat="1" hidden="1" x14ac:dyDescent="0.25">
      <c r="A76" s="26"/>
      <c r="B76" s="6"/>
      <c r="C76" s="4"/>
      <c r="D76" s="4"/>
      <c r="E76" s="4"/>
      <c r="F76" s="42"/>
      <c r="G76" s="42"/>
      <c r="H76" s="42"/>
      <c r="I76" s="36" t="s">
        <v>302</v>
      </c>
    </row>
    <row r="77" spans="1:9" s="3" customFormat="1" hidden="1" x14ac:dyDescent="0.25">
      <c r="A77" s="26"/>
      <c r="B77" s="6"/>
      <c r="C77" s="4"/>
      <c r="D77" s="4"/>
      <c r="E77" s="4"/>
      <c r="F77" s="4"/>
      <c r="G77" s="4"/>
      <c r="H77" s="4"/>
      <c r="I77" s="37" t="s">
        <v>228</v>
      </c>
    </row>
    <row r="78" spans="1:9" s="3" customFormat="1" hidden="1" x14ac:dyDescent="0.25">
      <c r="A78" s="26"/>
      <c r="B78" s="6"/>
      <c r="C78" s="4"/>
      <c r="D78" s="4"/>
      <c r="E78" s="4"/>
      <c r="F78" s="4"/>
      <c r="G78" s="4"/>
      <c r="H78" s="4"/>
      <c r="I78" s="37" t="s">
        <v>206</v>
      </c>
    </row>
    <row r="79" spans="1:9" s="3" customFormat="1" hidden="1" x14ac:dyDescent="0.25">
      <c r="A79" s="26"/>
      <c r="B79" s="6"/>
      <c r="C79" s="4"/>
      <c r="D79" s="4"/>
      <c r="E79" s="4"/>
      <c r="F79" s="4"/>
      <c r="G79" s="4"/>
      <c r="H79" s="4"/>
      <c r="I79" s="37" t="s">
        <v>225</v>
      </c>
    </row>
    <row r="80" spans="1:9" s="3" customFormat="1" hidden="1" x14ac:dyDescent="0.25">
      <c r="A80" s="26"/>
      <c r="B80" s="6"/>
      <c r="C80" s="4"/>
      <c r="D80" s="4"/>
      <c r="E80" s="4"/>
      <c r="F80" s="42"/>
      <c r="G80" s="42"/>
      <c r="H80" s="42"/>
      <c r="I80" s="37" t="s">
        <v>303</v>
      </c>
    </row>
    <row r="81" spans="1:9" s="3" customFormat="1" hidden="1" x14ac:dyDescent="0.25">
      <c r="A81" s="26"/>
      <c r="B81" s="6"/>
      <c r="C81" s="4"/>
      <c r="D81" s="4"/>
      <c r="E81" s="4"/>
      <c r="F81" s="4"/>
      <c r="G81" s="4"/>
      <c r="H81" s="4"/>
      <c r="I81" s="37" t="s">
        <v>137</v>
      </c>
    </row>
    <row r="82" spans="1:9" s="3" customFormat="1" hidden="1" x14ac:dyDescent="0.25">
      <c r="A82" s="26"/>
      <c r="B82" s="6"/>
      <c r="C82" s="4"/>
      <c r="D82" s="4"/>
      <c r="E82" s="4"/>
      <c r="F82" s="4"/>
      <c r="G82" s="4"/>
      <c r="H82" s="4"/>
      <c r="I82" s="37" t="s">
        <v>304</v>
      </c>
    </row>
    <row r="83" spans="1:9" s="3" customFormat="1" hidden="1" x14ac:dyDescent="0.25">
      <c r="A83" s="26"/>
      <c r="B83" s="6"/>
      <c r="C83" s="4"/>
      <c r="D83" s="4"/>
      <c r="E83" s="4"/>
      <c r="F83" s="4"/>
      <c r="G83" s="4"/>
      <c r="H83" s="4"/>
      <c r="I83" s="37" t="s">
        <v>134</v>
      </c>
    </row>
    <row r="84" spans="1:9" s="3" customFormat="1" hidden="1" x14ac:dyDescent="0.25">
      <c r="A84" s="26"/>
      <c r="B84" s="6"/>
      <c r="C84" s="4"/>
      <c r="D84" s="4"/>
      <c r="E84" s="4"/>
      <c r="F84" s="4"/>
      <c r="G84" s="4"/>
      <c r="H84" s="4"/>
      <c r="I84" s="37" t="s">
        <v>305</v>
      </c>
    </row>
    <row r="85" spans="1:9" s="3" customFormat="1" hidden="1" x14ac:dyDescent="0.25">
      <c r="A85" s="26"/>
      <c r="B85" s="6"/>
      <c r="C85" s="4"/>
      <c r="D85" s="4"/>
      <c r="E85" s="4"/>
      <c r="F85" s="42"/>
      <c r="G85" s="42"/>
      <c r="H85" s="42"/>
      <c r="I85" s="37" t="s">
        <v>306</v>
      </c>
    </row>
    <row r="86" spans="1:9" s="3" customFormat="1" hidden="1" x14ac:dyDescent="0.25">
      <c r="A86" s="26"/>
      <c r="B86" s="6"/>
      <c r="C86" s="4"/>
      <c r="D86" s="4"/>
      <c r="E86" s="4"/>
      <c r="F86" s="4"/>
      <c r="G86" s="4"/>
      <c r="H86" s="4"/>
      <c r="I86" s="37" t="s">
        <v>237</v>
      </c>
    </row>
    <row r="87" spans="1:9" s="3" customFormat="1" hidden="1" x14ac:dyDescent="0.25">
      <c r="A87" s="26"/>
      <c r="B87" s="6"/>
      <c r="C87" s="4"/>
      <c r="D87" s="4"/>
      <c r="E87" s="4"/>
      <c r="F87" s="4"/>
      <c r="G87" s="4"/>
      <c r="H87" s="4"/>
      <c r="I87" s="37" t="s">
        <v>168</v>
      </c>
    </row>
    <row r="88" spans="1:9" s="3" customFormat="1" hidden="1" x14ac:dyDescent="0.25">
      <c r="A88" s="26"/>
      <c r="B88" s="6"/>
      <c r="C88" s="4"/>
      <c r="D88" s="4"/>
      <c r="E88" s="4"/>
      <c r="F88" s="4"/>
      <c r="G88" s="4"/>
      <c r="H88" s="4"/>
      <c r="I88" s="37" t="s">
        <v>129</v>
      </c>
    </row>
    <row r="89" spans="1:9" s="3" customFormat="1" hidden="1" x14ac:dyDescent="0.25">
      <c r="A89" s="26"/>
      <c r="B89" s="6"/>
      <c r="C89" s="4"/>
      <c r="D89" s="4"/>
      <c r="E89" s="4"/>
      <c r="F89" s="4"/>
      <c r="G89" s="4"/>
      <c r="H89" s="4"/>
      <c r="I89" s="37" t="s">
        <v>307</v>
      </c>
    </row>
    <row r="90" spans="1:9" s="3" customFormat="1" hidden="1" x14ac:dyDescent="0.25">
      <c r="A90" s="26"/>
      <c r="B90" s="6"/>
      <c r="C90" s="4"/>
      <c r="D90" s="4"/>
      <c r="E90" s="4"/>
      <c r="F90" s="4"/>
      <c r="G90" s="4"/>
      <c r="H90" s="4"/>
      <c r="I90" s="37" t="s">
        <v>138</v>
      </c>
    </row>
    <row r="91" spans="1:9" s="3" customFormat="1" hidden="1" x14ac:dyDescent="0.25">
      <c r="A91" s="26"/>
      <c r="B91" s="6"/>
      <c r="C91" s="4"/>
      <c r="D91" s="4"/>
      <c r="E91" s="4"/>
      <c r="F91" s="4"/>
      <c r="G91" s="4"/>
      <c r="H91" s="4"/>
      <c r="I91" s="37" t="s">
        <v>128</v>
      </c>
    </row>
    <row r="92" spans="1:9" s="3" customFormat="1" hidden="1" x14ac:dyDescent="0.25">
      <c r="A92" s="26"/>
      <c r="B92" s="6"/>
      <c r="C92" s="4"/>
      <c r="D92" s="4"/>
      <c r="E92" s="4"/>
      <c r="F92" s="4"/>
      <c r="G92" s="4"/>
      <c r="H92" s="4"/>
      <c r="I92" s="37" t="s">
        <v>308</v>
      </c>
    </row>
    <row r="93" spans="1:9" s="3" customFormat="1" hidden="1" x14ac:dyDescent="0.25">
      <c r="A93" s="26"/>
      <c r="B93" s="6"/>
      <c r="C93" s="4"/>
      <c r="D93" s="4"/>
      <c r="E93" s="4"/>
      <c r="F93" s="4"/>
      <c r="G93" s="4"/>
      <c r="H93" s="4"/>
      <c r="I93" s="37" t="s">
        <v>309</v>
      </c>
    </row>
    <row r="94" spans="1:9" s="3" customFormat="1" hidden="1" x14ac:dyDescent="0.25">
      <c r="A94" s="26"/>
      <c r="B94" s="6"/>
      <c r="C94" s="4"/>
      <c r="D94" s="4"/>
      <c r="E94" s="4"/>
      <c r="F94" s="4"/>
      <c r="G94" s="4"/>
      <c r="H94" s="4"/>
      <c r="I94" s="37" t="s">
        <v>143</v>
      </c>
    </row>
    <row r="95" spans="1:9" s="3" customFormat="1" hidden="1" x14ac:dyDescent="0.25">
      <c r="A95" s="26"/>
      <c r="B95" s="6"/>
      <c r="C95" s="4"/>
      <c r="D95" s="4"/>
      <c r="E95" s="4"/>
      <c r="F95" s="4"/>
      <c r="G95" s="4"/>
      <c r="H95" s="4"/>
      <c r="I95" s="37" t="s">
        <v>120</v>
      </c>
    </row>
    <row r="96" spans="1:9" s="3" customFormat="1" hidden="1" x14ac:dyDescent="0.25">
      <c r="A96" s="26"/>
      <c r="B96" s="6"/>
      <c r="C96" s="4"/>
      <c r="D96" s="4"/>
      <c r="E96" s="4"/>
      <c r="F96" s="4"/>
      <c r="G96" s="4"/>
      <c r="H96" s="4"/>
      <c r="I96" s="37" t="s">
        <v>130</v>
      </c>
    </row>
    <row r="97" spans="1:13" hidden="1" x14ac:dyDescent="0.25">
      <c r="A97" s="26"/>
      <c r="C97" s="4"/>
      <c r="D97" s="4"/>
      <c r="E97" s="4"/>
      <c r="F97" s="42"/>
      <c r="G97" s="42"/>
      <c r="H97" s="42"/>
      <c r="I97" s="37" t="s">
        <v>310</v>
      </c>
      <c r="M97" s="3"/>
    </row>
    <row r="98" spans="1:13" hidden="1" x14ac:dyDescent="0.25">
      <c r="A98" s="26"/>
      <c r="C98" s="4"/>
      <c r="D98" s="4"/>
      <c r="E98" s="4"/>
      <c r="F98" s="4"/>
      <c r="G98" s="4"/>
      <c r="H98" s="4"/>
      <c r="I98" s="37" t="s">
        <v>311</v>
      </c>
      <c r="M98" s="3"/>
    </row>
    <row r="99" spans="1:13" hidden="1" x14ac:dyDescent="0.25">
      <c r="A99" s="26"/>
      <c r="C99" s="4"/>
      <c r="D99" s="4"/>
      <c r="E99" s="4"/>
      <c r="F99" s="4"/>
      <c r="G99" s="4"/>
      <c r="H99" s="4"/>
      <c r="I99" s="37" t="s">
        <v>312</v>
      </c>
      <c r="M99" s="3"/>
    </row>
    <row r="100" spans="1:13" hidden="1" x14ac:dyDescent="0.25">
      <c r="A100" s="26"/>
      <c r="C100" s="4"/>
      <c r="D100" s="4"/>
      <c r="E100" s="4"/>
      <c r="F100" s="4"/>
      <c r="G100" s="4"/>
      <c r="H100" s="4"/>
      <c r="I100" s="37" t="s">
        <v>127</v>
      </c>
      <c r="M100" s="3"/>
    </row>
    <row r="101" spans="1:13" hidden="1" x14ac:dyDescent="0.25">
      <c r="A101" s="26"/>
      <c r="C101" s="4"/>
      <c r="D101" s="4"/>
      <c r="E101" s="4"/>
      <c r="F101" s="4"/>
      <c r="G101" s="4"/>
      <c r="H101" s="4"/>
      <c r="I101" s="37" t="s">
        <v>145</v>
      </c>
      <c r="M101" s="3"/>
    </row>
    <row r="102" spans="1:13" hidden="1" x14ac:dyDescent="0.25">
      <c r="A102" s="26"/>
      <c r="C102" s="4"/>
      <c r="D102" s="4"/>
      <c r="E102" s="4"/>
      <c r="F102" s="4"/>
      <c r="G102" s="4"/>
      <c r="H102" s="4"/>
      <c r="I102" s="37" t="s">
        <v>313</v>
      </c>
      <c r="M102" s="3"/>
    </row>
    <row r="103" spans="1:13" hidden="1" x14ac:dyDescent="0.25">
      <c r="A103" s="26"/>
      <c r="C103" s="4"/>
      <c r="D103" s="4"/>
      <c r="E103" s="4"/>
      <c r="F103" s="4"/>
      <c r="G103" s="4"/>
      <c r="H103" s="4"/>
      <c r="I103" s="37" t="s">
        <v>166</v>
      </c>
      <c r="M103" s="3"/>
    </row>
    <row r="104" spans="1:13" hidden="1" x14ac:dyDescent="0.25">
      <c r="A104" s="26"/>
      <c r="C104" s="4"/>
      <c r="D104" s="4"/>
      <c r="E104" s="4"/>
      <c r="F104" s="4"/>
      <c r="G104" s="4"/>
      <c r="H104" s="4"/>
      <c r="I104" s="37" t="s">
        <v>227</v>
      </c>
      <c r="M104" s="3"/>
    </row>
    <row r="105" spans="1:13" x14ac:dyDescent="0.25">
      <c r="A105" s="26"/>
      <c r="C105" s="4"/>
      <c r="D105" s="4"/>
      <c r="E105" s="4"/>
      <c r="F105" s="4"/>
      <c r="G105" s="4"/>
      <c r="H105" s="4"/>
      <c r="I105" s="37" t="s">
        <v>133</v>
      </c>
    </row>
    <row r="106" spans="1:13" hidden="1" x14ac:dyDescent="0.25">
      <c r="A106" s="26"/>
      <c r="C106" s="4"/>
      <c r="D106" s="4"/>
      <c r="E106" s="4"/>
      <c r="F106" s="4"/>
      <c r="G106" s="4"/>
      <c r="H106" s="4"/>
      <c r="I106" s="37" t="s">
        <v>314</v>
      </c>
      <c r="M106" s="3"/>
    </row>
    <row r="107" spans="1:13" hidden="1" x14ac:dyDescent="0.25">
      <c r="A107" s="26"/>
      <c r="C107" s="4"/>
      <c r="D107" s="4"/>
      <c r="E107" s="4"/>
      <c r="F107" s="4"/>
      <c r="G107" s="4"/>
      <c r="H107" s="4"/>
      <c r="I107" s="37" t="s">
        <v>315</v>
      </c>
      <c r="M107" s="3"/>
    </row>
    <row r="108" spans="1:13" hidden="1" x14ac:dyDescent="0.25">
      <c r="A108" s="26"/>
      <c r="C108" s="4"/>
      <c r="D108" s="4"/>
      <c r="E108" s="4"/>
      <c r="F108" s="4"/>
      <c r="G108" s="4"/>
      <c r="H108" s="4"/>
      <c r="I108" s="37" t="s">
        <v>121</v>
      </c>
      <c r="M108" s="3"/>
    </row>
    <row r="109" spans="1:13" hidden="1" x14ac:dyDescent="0.25">
      <c r="A109" s="26"/>
      <c r="C109" s="4"/>
      <c r="D109" s="4"/>
      <c r="E109" s="4"/>
      <c r="F109" s="4"/>
      <c r="G109" s="4"/>
      <c r="H109" s="4"/>
      <c r="I109" s="37" t="s">
        <v>144</v>
      </c>
      <c r="M109" s="3"/>
    </row>
    <row r="110" spans="1:13" hidden="1" x14ac:dyDescent="0.25">
      <c r="A110" s="26"/>
      <c r="C110" s="4"/>
      <c r="D110" s="4"/>
      <c r="E110" s="4"/>
      <c r="F110" s="4"/>
      <c r="G110" s="4"/>
      <c r="H110" s="4"/>
      <c r="I110" s="37" t="s">
        <v>316</v>
      </c>
      <c r="M110" s="3"/>
    </row>
    <row r="111" spans="1:13" hidden="1" x14ac:dyDescent="0.25">
      <c r="A111" s="26"/>
      <c r="C111" s="4"/>
      <c r="D111" s="4"/>
      <c r="E111" s="4"/>
      <c r="F111" s="4"/>
      <c r="G111" s="4"/>
      <c r="H111" s="4"/>
      <c r="I111" s="37" t="s">
        <v>231</v>
      </c>
      <c r="M111" s="3"/>
    </row>
    <row r="112" spans="1:13" hidden="1" x14ac:dyDescent="0.25">
      <c r="A112" s="26"/>
      <c r="C112" s="4"/>
      <c r="D112" s="4"/>
      <c r="E112" s="4"/>
      <c r="F112" s="4"/>
      <c r="G112" s="4"/>
      <c r="H112" s="4"/>
      <c r="I112" s="37" t="s">
        <v>230</v>
      </c>
      <c r="M112" s="3"/>
    </row>
    <row r="113" spans="1:9" x14ac:dyDescent="0.25">
      <c r="A113" s="26"/>
      <c r="B113" s="5"/>
      <c r="C113" s="4"/>
      <c r="D113" s="4"/>
      <c r="E113" s="4"/>
      <c r="F113" s="42"/>
      <c r="G113" s="42"/>
      <c r="H113" s="42"/>
      <c r="I113" s="4"/>
    </row>
    <row r="114" spans="1:9" x14ac:dyDescent="0.25">
      <c r="A114" s="26"/>
      <c r="B114" s="5"/>
      <c r="C114" s="4"/>
      <c r="D114" s="4"/>
      <c r="E114" s="4"/>
      <c r="F114" s="42"/>
      <c r="G114" s="42"/>
      <c r="H114" s="42"/>
      <c r="I114" s="4"/>
    </row>
    <row r="115" spans="1:9" x14ac:dyDescent="0.25">
      <c r="A115" s="26"/>
      <c r="B115" s="5"/>
      <c r="C115" s="4"/>
      <c r="D115" s="4"/>
      <c r="E115" s="4"/>
      <c r="F115" s="42"/>
      <c r="G115" s="42"/>
      <c r="H115" s="42"/>
      <c r="I115" s="4"/>
    </row>
    <row r="116" spans="1:9" x14ac:dyDescent="0.25">
      <c r="A116" s="26"/>
      <c r="B116" s="5"/>
      <c r="C116" s="4"/>
      <c r="D116" s="4"/>
      <c r="E116" s="4"/>
      <c r="F116" s="42"/>
      <c r="G116" s="42"/>
      <c r="H116" s="42"/>
      <c r="I116" s="4"/>
    </row>
    <row r="117" spans="1:9" x14ac:dyDescent="0.25">
      <c r="A117" s="26"/>
      <c r="B117" s="5"/>
      <c r="C117" s="4"/>
      <c r="D117" s="4"/>
      <c r="E117" s="4"/>
      <c r="F117" s="42"/>
      <c r="G117" s="42"/>
      <c r="H117" s="42"/>
      <c r="I117" s="4"/>
    </row>
    <row r="118" spans="1:9" x14ac:dyDescent="0.25">
      <c r="A118" s="26"/>
      <c r="B118" s="5"/>
      <c r="C118" s="4"/>
      <c r="D118" s="4"/>
      <c r="E118" s="4"/>
      <c r="F118" s="42"/>
      <c r="G118" s="42"/>
      <c r="H118" s="42"/>
      <c r="I118" s="4"/>
    </row>
    <row r="119" spans="1:9" x14ac:dyDescent="0.25">
      <c r="A119" s="26"/>
      <c r="B119" s="5"/>
      <c r="C119" s="4"/>
      <c r="D119" s="4"/>
      <c r="E119" s="4"/>
      <c r="F119" s="42"/>
      <c r="G119" s="42"/>
      <c r="H119" s="42"/>
      <c r="I119" s="4"/>
    </row>
    <row r="120" spans="1:9" x14ac:dyDescent="0.25">
      <c r="A120" s="26"/>
      <c r="B120" s="5"/>
      <c r="C120" s="4"/>
      <c r="D120" s="4"/>
      <c r="E120" s="4"/>
      <c r="F120" s="42"/>
      <c r="G120" s="42"/>
      <c r="H120" s="42"/>
      <c r="I120" s="4"/>
    </row>
    <row r="121" spans="1:9" x14ac:dyDescent="0.25">
      <c r="A121" s="26"/>
      <c r="B121" s="5"/>
      <c r="C121" s="4"/>
      <c r="D121" s="4"/>
      <c r="E121" s="4"/>
      <c r="F121" s="42"/>
      <c r="G121" s="42"/>
      <c r="H121" s="42"/>
      <c r="I121" s="4"/>
    </row>
    <row r="122" spans="1:9" x14ac:dyDescent="0.25">
      <c r="A122" s="26"/>
      <c r="B122" s="5"/>
      <c r="C122" s="4"/>
      <c r="D122" s="4"/>
      <c r="E122" s="4"/>
      <c r="F122" s="42"/>
      <c r="G122" s="42"/>
      <c r="H122" s="42"/>
      <c r="I122" s="4"/>
    </row>
    <row r="123" spans="1:9" x14ac:dyDescent="0.25">
      <c r="A123" s="26"/>
      <c r="B123" s="5"/>
      <c r="C123" s="4"/>
      <c r="D123" s="4"/>
      <c r="E123" s="4"/>
      <c r="F123" s="42"/>
      <c r="G123" s="42"/>
      <c r="H123" s="42"/>
      <c r="I123" s="4"/>
    </row>
    <row r="124" spans="1:9" x14ac:dyDescent="0.25">
      <c r="A124" s="26"/>
      <c r="B124" s="5"/>
      <c r="C124" s="4"/>
      <c r="D124" s="4"/>
      <c r="E124" s="4"/>
      <c r="F124" s="42"/>
      <c r="G124" s="42"/>
      <c r="H124" s="42"/>
      <c r="I124" s="4"/>
    </row>
    <row r="125" spans="1:9" x14ac:dyDescent="0.25">
      <c r="A125" s="26"/>
      <c r="B125" s="5"/>
      <c r="C125" s="4"/>
      <c r="D125" s="4"/>
      <c r="E125" s="4"/>
      <c r="F125" s="42"/>
      <c r="G125" s="42"/>
      <c r="H125" s="42"/>
      <c r="I125" s="4"/>
    </row>
    <row r="126" spans="1:9" x14ac:dyDescent="0.25">
      <c r="A126" s="26"/>
      <c r="B126" s="5"/>
      <c r="C126" s="4"/>
      <c r="D126" s="4"/>
      <c r="E126" s="4"/>
      <c r="F126" s="42"/>
      <c r="G126" s="42"/>
      <c r="H126" s="42"/>
      <c r="I126" s="4"/>
    </row>
    <row r="127" spans="1:9" x14ac:dyDescent="0.25">
      <c r="A127" s="26"/>
      <c r="B127" s="5"/>
      <c r="C127" s="4"/>
      <c r="D127" s="4"/>
      <c r="E127" s="4"/>
      <c r="F127" s="42"/>
      <c r="G127" s="42"/>
      <c r="H127" s="42"/>
      <c r="I127" s="4"/>
    </row>
    <row r="128" spans="1:9" x14ac:dyDescent="0.25">
      <c r="A128" s="26"/>
      <c r="B128" s="5"/>
      <c r="C128" s="4"/>
      <c r="D128" s="4"/>
      <c r="E128" s="4"/>
      <c r="F128" s="42"/>
      <c r="G128" s="42"/>
      <c r="H128" s="42"/>
      <c r="I128" s="4"/>
    </row>
    <row r="129" spans="1:9" x14ac:dyDescent="0.25">
      <c r="A129" s="26"/>
      <c r="B129" s="5"/>
      <c r="C129" s="4"/>
      <c r="D129" s="4"/>
      <c r="E129" s="4"/>
      <c r="F129" s="42"/>
      <c r="G129" s="42"/>
      <c r="H129" s="42"/>
      <c r="I129" s="4"/>
    </row>
    <row r="130" spans="1:9" x14ac:dyDescent="0.25">
      <c r="A130" s="26"/>
      <c r="B130" s="5"/>
      <c r="C130" s="4"/>
      <c r="D130" s="4"/>
      <c r="E130" s="4"/>
      <c r="F130" s="42"/>
      <c r="G130" s="42"/>
      <c r="H130" s="42"/>
      <c r="I130" s="4"/>
    </row>
    <row r="131" spans="1:9" x14ac:dyDescent="0.25">
      <c r="A131" s="26"/>
      <c r="B131" s="5"/>
      <c r="C131" s="4"/>
      <c r="D131" s="4"/>
      <c r="E131" s="4"/>
      <c r="F131" s="42"/>
      <c r="G131" s="42"/>
      <c r="H131" s="42"/>
      <c r="I131" s="4"/>
    </row>
    <row r="132" spans="1:9" x14ac:dyDescent="0.25">
      <c r="A132" s="26"/>
      <c r="B132" s="5"/>
      <c r="C132" s="4"/>
      <c r="D132" s="4"/>
      <c r="E132" s="4"/>
      <c r="F132" s="42"/>
      <c r="G132" s="42"/>
      <c r="H132" s="42"/>
      <c r="I132" s="4"/>
    </row>
    <row r="133" spans="1:9" x14ac:dyDescent="0.25">
      <c r="A133" s="26"/>
      <c r="B133" s="5"/>
      <c r="C133" s="4"/>
      <c r="D133" s="4"/>
      <c r="E133" s="4"/>
      <c r="F133" s="42"/>
      <c r="G133" s="42"/>
      <c r="H133" s="42"/>
      <c r="I133" s="4"/>
    </row>
    <row r="134" spans="1:9" x14ac:dyDescent="0.25">
      <c r="A134" s="26"/>
      <c r="B134" s="5"/>
      <c r="C134" s="4"/>
      <c r="D134" s="4"/>
      <c r="E134" s="4"/>
      <c r="F134" s="42"/>
      <c r="G134" s="42"/>
      <c r="H134" s="42"/>
      <c r="I134" s="4"/>
    </row>
    <row r="135" spans="1:9" x14ac:dyDescent="0.25">
      <c r="A135" s="26"/>
      <c r="B135" s="5"/>
      <c r="C135" s="4"/>
      <c r="D135" s="4"/>
      <c r="E135" s="4"/>
      <c r="F135" s="42"/>
      <c r="G135" s="42"/>
      <c r="H135" s="42"/>
      <c r="I135" s="4"/>
    </row>
    <row r="136" spans="1:9" x14ac:dyDescent="0.25">
      <c r="A136" s="26"/>
      <c r="B136" s="5"/>
      <c r="C136" s="4"/>
      <c r="D136" s="4"/>
      <c r="E136" s="4"/>
      <c r="F136" s="42"/>
      <c r="G136" s="42"/>
      <c r="H136" s="42"/>
      <c r="I136" s="4"/>
    </row>
    <row r="137" spans="1:9" x14ac:dyDescent="0.25">
      <c r="A137" s="26"/>
      <c r="B137" s="5"/>
      <c r="C137" s="4"/>
      <c r="D137" s="4"/>
      <c r="E137" s="4"/>
      <c r="F137" s="42"/>
      <c r="G137" s="42"/>
      <c r="H137" s="42"/>
      <c r="I137" s="4"/>
    </row>
    <row r="138" spans="1:9" x14ac:dyDescent="0.25">
      <c r="A138" s="26"/>
      <c r="B138" s="5"/>
      <c r="C138" s="4"/>
      <c r="D138" s="4"/>
      <c r="E138" s="4"/>
      <c r="F138" s="42"/>
      <c r="G138" s="42"/>
      <c r="H138" s="42"/>
      <c r="I138" s="4"/>
    </row>
    <row r="139" spans="1:9" x14ac:dyDescent="0.25">
      <c r="A139" s="26"/>
      <c r="B139" s="5"/>
      <c r="C139" s="4"/>
      <c r="D139" s="4"/>
      <c r="E139" s="4"/>
      <c r="F139" s="42"/>
      <c r="G139" s="42"/>
      <c r="H139" s="42"/>
      <c r="I139" s="4"/>
    </row>
    <row r="140" spans="1:9" x14ac:dyDescent="0.25">
      <c r="A140" s="26"/>
      <c r="B140" s="5"/>
      <c r="C140" s="4"/>
      <c r="D140" s="4"/>
      <c r="E140" s="4"/>
      <c r="F140" s="42"/>
      <c r="G140" s="42"/>
      <c r="H140" s="42"/>
      <c r="I140" s="4"/>
    </row>
    <row r="141" spans="1:9" x14ac:dyDescent="0.25">
      <c r="A141" s="26"/>
      <c r="B141" s="5"/>
      <c r="C141" s="4"/>
      <c r="D141" s="4"/>
      <c r="E141" s="4"/>
      <c r="F141" s="42"/>
      <c r="G141" s="42"/>
      <c r="H141" s="42"/>
      <c r="I141" s="4"/>
    </row>
    <row r="142" spans="1:9" x14ac:dyDescent="0.25">
      <c r="A142" s="26"/>
      <c r="B142" s="5"/>
      <c r="C142" s="4"/>
      <c r="D142" s="4"/>
      <c r="E142" s="4"/>
      <c r="F142" s="42"/>
      <c r="G142" s="42"/>
      <c r="H142" s="42"/>
      <c r="I142" s="4"/>
    </row>
    <row r="143" spans="1:9" x14ac:dyDescent="0.25">
      <c r="A143" s="26"/>
      <c r="B143" s="5"/>
      <c r="C143" s="4"/>
      <c r="D143" s="4"/>
      <c r="E143" s="4"/>
      <c r="F143" s="42"/>
      <c r="G143" s="42"/>
      <c r="H143" s="42"/>
      <c r="I143" s="4"/>
    </row>
  </sheetData>
  <autoFilter ref="I47:I112" xr:uid="{00000000-0009-0000-0000-000001000000}">
    <filterColumn colId="0">
      <filters>
        <filter val="Гофрокороб 470х190х210 Т-23 бур,БПФ"/>
      </filters>
    </filterColumn>
  </autoFilter>
  <mergeCells count="9">
    <mergeCell ref="M3:M4"/>
    <mergeCell ref="A3:A4"/>
    <mergeCell ref="B3:B4"/>
    <mergeCell ref="C3:C4"/>
    <mergeCell ref="L3:L4"/>
    <mergeCell ref="D3:E3"/>
    <mergeCell ref="F3:F4"/>
    <mergeCell ref="G3:H3"/>
    <mergeCell ref="I3:I4"/>
  </mergeCells>
  <pageMargins left="0.9055118110236221" right="0.19685039370078741" top="0.35433070866141736" bottom="0.15748031496062992" header="0.31496062992125984" footer="0.31496062992125984"/>
  <pageSetup paperSize="9" scale="63" orientation="landscape" r:id="rId1"/>
  <rowBreaks count="1" manualBreakCount="1">
    <brk id="11" max="10" man="1"/>
  </rowBreaks>
  <drawing r:id="rId2"/>
  <legacyDrawing r:id="rId3"/>
  <oleObjects>
    <mc:AlternateContent xmlns:mc="http://schemas.openxmlformats.org/markup-compatibility/2006">
      <mc:Choice Requires="x14">
        <oleObject progId="Visio.Drawing.11" shapeId="20482" r:id="rId4">
          <objectPr defaultSize="0" autoPict="0" r:id="rId5">
            <anchor moveWithCells="1" sizeWithCells="1">
              <from>
                <xdr:col>8</xdr:col>
                <xdr:colOff>95250</xdr:colOff>
                <xdr:row>9</xdr:row>
                <xdr:rowOff>342900</xdr:rowOff>
              </from>
              <to>
                <xdr:col>8</xdr:col>
                <xdr:colOff>4876800</xdr:colOff>
                <xdr:row>9</xdr:row>
                <xdr:rowOff>1695450</xdr:rowOff>
              </to>
            </anchor>
          </objectPr>
        </oleObject>
      </mc:Choice>
      <mc:Fallback>
        <oleObject progId="Visio.Drawing.11" shapeId="20482" r:id="rId4"/>
      </mc:Fallback>
    </mc:AlternateContent>
    <mc:AlternateContent xmlns:mc="http://schemas.openxmlformats.org/markup-compatibility/2006">
      <mc:Choice Requires="x14">
        <oleObject progId="Visio.Drawing.11" shapeId="20483" r:id="rId6">
          <objectPr defaultSize="0" autoPict="0" r:id="rId7">
            <anchor moveWithCells="1" sizeWithCells="1">
              <from>
                <xdr:col>8</xdr:col>
                <xdr:colOff>314325</xdr:colOff>
                <xdr:row>10</xdr:row>
                <xdr:rowOff>438150</xdr:rowOff>
              </from>
              <to>
                <xdr:col>8</xdr:col>
                <xdr:colOff>4467225</xdr:colOff>
                <xdr:row>10</xdr:row>
                <xdr:rowOff>1800225</xdr:rowOff>
              </to>
            </anchor>
          </objectPr>
        </oleObject>
      </mc:Choice>
      <mc:Fallback>
        <oleObject progId="Visio.Drawing.11" shapeId="20483" r:id="rId6"/>
      </mc:Fallback>
    </mc:AlternateContent>
    <mc:AlternateContent xmlns:mc="http://schemas.openxmlformats.org/markup-compatibility/2006">
      <mc:Choice Requires="x14">
        <oleObject progId="Visio.Drawing.11" shapeId="20485" r:id="rId8">
          <objectPr defaultSize="0" autoPict="0" r:id="rId9">
            <anchor moveWithCells="1" sizeWithCells="1">
              <from>
                <xdr:col>8</xdr:col>
                <xdr:colOff>152400</xdr:colOff>
                <xdr:row>12</xdr:row>
                <xdr:rowOff>142875</xdr:rowOff>
              </from>
              <to>
                <xdr:col>8</xdr:col>
                <xdr:colOff>4591050</xdr:colOff>
                <xdr:row>12</xdr:row>
                <xdr:rowOff>1285875</xdr:rowOff>
              </to>
            </anchor>
          </objectPr>
        </oleObject>
      </mc:Choice>
      <mc:Fallback>
        <oleObject progId="Visio.Drawing.11" shapeId="20485" r:id="rId8"/>
      </mc:Fallback>
    </mc:AlternateContent>
    <mc:AlternateContent xmlns:mc="http://schemas.openxmlformats.org/markup-compatibility/2006">
      <mc:Choice Requires="x14">
        <oleObject progId="Visio.Drawing.11" shapeId="20486" r:id="rId10">
          <objectPr defaultSize="0" autoPict="0" r:id="rId11">
            <anchor moveWithCells="1" sizeWithCells="1">
              <from>
                <xdr:col>8</xdr:col>
                <xdr:colOff>38100</xdr:colOff>
                <xdr:row>14</xdr:row>
                <xdr:rowOff>114300</xdr:rowOff>
              </from>
              <to>
                <xdr:col>8</xdr:col>
                <xdr:colOff>4867275</xdr:colOff>
                <xdr:row>14</xdr:row>
                <xdr:rowOff>1781175</xdr:rowOff>
              </to>
            </anchor>
          </objectPr>
        </oleObject>
      </mc:Choice>
      <mc:Fallback>
        <oleObject progId="Visio.Drawing.11" shapeId="20486" r:id="rId10"/>
      </mc:Fallback>
    </mc:AlternateContent>
    <mc:AlternateContent xmlns:mc="http://schemas.openxmlformats.org/markup-compatibility/2006">
      <mc:Choice Requires="x14">
        <oleObject progId="Visio.Drawing.11" shapeId="20487" r:id="rId12">
          <objectPr defaultSize="0" autoPict="0" r:id="rId11">
            <anchor moveWithCells="1" sizeWithCells="1">
              <from>
                <xdr:col>8</xdr:col>
                <xdr:colOff>200025</xdr:colOff>
                <xdr:row>16</xdr:row>
                <xdr:rowOff>38100</xdr:rowOff>
              </from>
              <to>
                <xdr:col>8</xdr:col>
                <xdr:colOff>4267200</xdr:colOff>
                <xdr:row>16</xdr:row>
                <xdr:rowOff>1323975</xdr:rowOff>
              </to>
            </anchor>
          </objectPr>
        </oleObject>
      </mc:Choice>
      <mc:Fallback>
        <oleObject progId="Visio.Drawing.11" shapeId="20487" r:id="rId12"/>
      </mc:Fallback>
    </mc:AlternateContent>
    <mc:AlternateContent xmlns:mc="http://schemas.openxmlformats.org/markup-compatibility/2006">
      <mc:Choice Requires="x14">
        <oleObject progId="Visio.Drawing.11" shapeId="20490" r:id="rId13">
          <objectPr defaultSize="0" autoPict="0" r:id="rId14">
            <anchor moveWithCells="1" sizeWithCells="1">
              <from>
                <xdr:col>8</xdr:col>
                <xdr:colOff>238125</xdr:colOff>
                <xdr:row>4</xdr:row>
                <xdr:rowOff>66675</xdr:rowOff>
              </from>
              <to>
                <xdr:col>9</xdr:col>
                <xdr:colOff>895350</xdr:colOff>
                <xdr:row>5</xdr:row>
                <xdr:rowOff>209550</xdr:rowOff>
              </to>
            </anchor>
          </objectPr>
        </oleObject>
      </mc:Choice>
      <mc:Fallback>
        <oleObject progId="Visio.Drawing.11" shapeId="20490" r:id="rId13"/>
      </mc:Fallback>
    </mc:AlternateContent>
    <mc:AlternateContent xmlns:mc="http://schemas.openxmlformats.org/markup-compatibility/2006">
      <mc:Choice Requires="x14">
        <oleObject progId="Visio.Drawing.11" shapeId="20491" r:id="rId15">
          <objectPr defaultSize="0" autoPict="0" r:id="rId16">
            <anchor moveWithCells="1" sizeWithCells="1">
              <from>
                <xdr:col>8</xdr:col>
                <xdr:colOff>447675</xdr:colOff>
                <xdr:row>7</xdr:row>
                <xdr:rowOff>76200</xdr:rowOff>
              </from>
              <to>
                <xdr:col>8</xdr:col>
                <xdr:colOff>4495800</xdr:colOff>
                <xdr:row>7</xdr:row>
                <xdr:rowOff>1238250</xdr:rowOff>
              </to>
            </anchor>
          </objectPr>
        </oleObject>
      </mc:Choice>
      <mc:Fallback>
        <oleObject progId="Visio.Drawing.11" shapeId="20491" r:id="rId15"/>
      </mc:Fallback>
    </mc:AlternateContent>
  </oleObjec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Документ" ma:contentTypeID="0x01010043F493EEE1CDE241BDD4188E49A01DF3" ma:contentTypeVersion="0" ma:contentTypeDescription="Создание документа." ma:contentTypeScope="" ma:versionID="868c24f44db660d58a88ed7b90ea7164">
  <xsd:schema xmlns:xsd="http://www.w3.org/2001/XMLSchema" xmlns:xs="http://www.w3.org/2001/XMLSchema" xmlns:p="http://schemas.microsoft.com/office/2006/metadata/properties" targetNamespace="http://schemas.microsoft.com/office/2006/metadata/properties" ma:root="true" ma:fieldsID="73f3dfb3bd3ee1dbf888cdcc01e41267">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Тип контента"/>
        <xsd:element ref="dc:title" minOccurs="0" maxOccurs="1" ma:index="4" ma:displayName="Название"/>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D5A8B230-09D0-47E5-9BC6-F9ED991E214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2.xml><?xml version="1.0" encoding="utf-8"?>
<ds:datastoreItem xmlns:ds="http://schemas.openxmlformats.org/officeDocument/2006/customXml" ds:itemID="{31E0EC76-7587-4003-BC63-0D0705DB0670}">
  <ds:schemaRefs>
    <ds:schemaRef ds:uri="http://schemas.microsoft.com/sharepoint/v3/contenttype/forms"/>
  </ds:schemaRefs>
</ds:datastoreItem>
</file>

<file path=customXml/itemProps3.xml><?xml version="1.0" encoding="utf-8"?>
<ds:datastoreItem xmlns:ds="http://schemas.openxmlformats.org/officeDocument/2006/customXml" ds:itemID="{9655A8BF-10B7-4B60-BB04-103EDBD58712}">
  <ds:schemaRefs>
    <ds:schemaRef ds:uri="http://purl.org/dc/elements/1.1/"/>
    <ds:schemaRef ds:uri="http://schemas.microsoft.com/office/infopath/2007/PartnerControls"/>
    <ds:schemaRef ds:uri="http://schemas.microsoft.com/office/2006/documentManagement/types"/>
    <ds:schemaRef ds:uri="http://purl.org/dc/dcmitype/"/>
    <ds:schemaRef ds:uri="http://www.w3.org/XML/1998/namespace"/>
    <ds:schemaRef ds:uri="http://schemas.openxmlformats.org/package/2006/metadata/core-properties"/>
    <ds:schemaRef ds:uri="http://schemas.microsoft.com/office/2006/metadata/properties"/>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3</vt:i4>
      </vt:variant>
      <vt:variant>
        <vt:lpstr>Именованные диапазоны</vt:lpstr>
      </vt:variant>
      <vt:variant>
        <vt:i4>1</vt:i4>
      </vt:variant>
    </vt:vector>
  </HeadingPairs>
  <TitlesOfParts>
    <vt:vector size="4" baseType="lpstr">
      <vt:lpstr>перечень</vt:lpstr>
      <vt:lpstr>Перечень </vt:lpstr>
      <vt:lpstr>Схема укладки на паллет</vt:lpstr>
      <vt:lpstr>'Схема укладки на паллет'!Область_печати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2026-03-25T09:04:51Z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0x01010043F493EEE1CDE241BDD4188E49A01DF3</vt:lpwstr>
  </property>
  <property fmtid="{D5CDD505-2E9C-101B-9397-08002B2CF9AE}" pid="3" name="SV_QUERY_LIST_4F35BF76-6C0D-4D9B-82B2-816C12CF3733">
    <vt:lpwstr>empty_477D106A-C0D6-4607-AEBD-E2C9D60EA279</vt:lpwstr>
  </property>
  <property fmtid="{D5CDD505-2E9C-101B-9397-08002B2CF9AE}" pid="4" name="SV_HIDDEN_GRID_QUERY_LIST_4F35BF76-6C0D-4D9B-82B2-816C12CF3733">
    <vt:lpwstr>empty_477D106A-C0D6-4607-AEBD-E2C9D60EA279</vt:lpwstr>
  </property>
</Properties>
</file>