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1075" windowHeight="13095" activeTab="4"/>
  </bookViews>
  <sheets>
    <sheet name="All pins" sheetId="1" r:id="rId1"/>
    <sheet name="Edge pins sorted" sheetId="4" r:id="rId2"/>
    <sheet name="LCD pins sorted" sheetId="5" r:id="rId3"/>
    <sheet name="schematic" sheetId="6" r:id="rId4"/>
    <sheet name="pulse calcs" sheetId="7" r:id="rId5"/>
    <sheet name="Temp LUT" sheetId="8" r:id="rId6"/>
    <sheet name="Sheet1" sheetId="9" r:id="rId7"/>
  </sheets>
  <definedNames>
    <definedName name="_xlnm._FilterDatabase" localSheetId="0" hidden="1">'All pins'!$A$1:$H$85</definedName>
  </definedNames>
  <calcPr calcId="145621"/>
</workbook>
</file>

<file path=xl/calcChain.xml><?xml version="1.0" encoding="utf-8"?>
<calcChain xmlns="http://schemas.openxmlformats.org/spreadsheetml/2006/main">
  <c r="K6" i="9" l="1"/>
  <c r="G9" i="8" l="1"/>
  <c r="H9" i="8" s="1"/>
  <c r="G10" i="8"/>
  <c r="G11" i="8"/>
  <c r="G12" i="8"/>
  <c r="G13" i="8"/>
  <c r="G14" i="8"/>
  <c r="G15" i="8"/>
  <c r="G16" i="8"/>
  <c r="H16" i="8" s="1"/>
  <c r="G17" i="8"/>
  <c r="G18" i="8"/>
  <c r="G19" i="8"/>
  <c r="G20" i="8"/>
  <c r="G21" i="8"/>
  <c r="G22" i="8"/>
  <c r="G23" i="8"/>
  <c r="G24" i="8"/>
  <c r="H24" i="8" s="1"/>
  <c r="G25" i="8"/>
  <c r="G26" i="8"/>
  <c r="G27" i="8"/>
  <c r="G28" i="8"/>
  <c r="G29" i="8"/>
  <c r="G30" i="8"/>
  <c r="G31" i="8"/>
  <c r="G32" i="8"/>
  <c r="H32" i="8" s="1"/>
  <c r="G33" i="8"/>
  <c r="G34" i="8"/>
  <c r="G35" i="8"/>
  <c r="G36" i="8"/>
  <c r="G37" i="8"/>
  <c r="G38" i="8"/>
  <c r="G39" i="8"/>
  <c r="G40" i="8"/>
  <c r="H40" i="8" s="1"/>
  <c r="G41" i="8"/>
  <c r="H41" i="8" s="1"/>
  <c r="G42" i="8"/>
  <c r="G43" i="8"/>
  <c r="G44" i="8"/>
  <c r="G45" i="8"/>
  <c r="G46" i="8"/>
  <c r="G8" i="8"/>
  <c r="H25" i="8"/>
  <c r="H8" i="8"/>
  <c r="H46" i="8"/>
  <c r="F45" i="8"/>
  <c r="H45" i="8" s="1"/>
  <c r="F44" i="8"/>
  <c r="F43" i="8"/>
  <c r="H43" i="8" s="1"/>
  <c r="F42" i="8"/>
  <c r="H42" i="8" s="1"/>
  <c r="F41" i="8"/>
  <c r="F40" i="8"/>
  <c r="F39" i="8"/>
  <c r="H39" i="8" s="1"/>
  <c r="F38" i="8"/>
  <c r="H38" i="8" s="1"/>
  <c r="F37" i="8"/>
  <c r="H37" i="8" s="1"/>
  <c r="F36" i="8"/>
  <c r="F35" i="8"/>
  <c r="H35" i="8" s="1"/>
  <c r="F34" i="8"/>
  <c r="H34" i="8" s="1"/>
  <c r="F33" i="8"/>
  <c r="F32" i="8"/>
  <c r="F31" i="8"/>
  <c r="H31" i="8" s="1"/>
  <c r="F30" i="8"/>
  <c r="H30" i="8" s="1"/>
  <c r="F29" i="8"/>
  <c r="H29" i="8" s="1"/>
  <c r="F28" i="8"/>
  <c r="F27" i="8"/>
  <c r="H27" i="8" s="1"/>
  <c r="F26" i="8"/>
  <c r="H26" i="8" s="1"/>
  <c r="F25" i="8"/>
  <c r="F24" i="8"/>
  <c r="F23" i="8"/>
  <c r="H23" i="8" s="1"/>
  <c r="F22" i="8"/>
  <c r="H22" i="8" s="1"/>
  <c r="F21" i="8"/>
  <c r="H21" i="8" s="1"/>
  <c r="F20" i="8"/>
  <c r="F19" i="8"/>
  <c r="H19" i="8" s="1"/>
  <c r="F18" i="8"/>
  <c r="H18" i="8" s="1"/>
  <c r="F17" i="8"/>
  <c r="F16" i="8"/>
  <c r="F15" i="8"/>
  <c r="H15" i="8" s="1"/>
  <c r="F14" i="8"/>
  <c r="H14" i="8" s="1"/>
  <c r="F13" i="8"/>
  <c r="H13" i="8" s="1"/>
  <c r="F12" i="8"/>
  <c r="F11" i="8"/>
  <c r="H11" i="8" s="1"/>
  <c r="F10" i="8"/>
  <c r="H10" i="8" s="1"/>
  <c r="F9" i="8"/>
  <c r="F8" i="8"/>
  <c r="D6" i="7"/>
  <c r="E6" i="7" s="1"/>
  <c r="F6" i="7" s="1"/>
  <c r="G6" i="7" s="1"/>
  <c r="J6" i="7"/>
  <c r="V11" i="7"/>
  <c r="V25" i="7"/>
  <c r="V6" i="7"/>
  <c r="V7" i="7"/>
  <c r="V8" i="7"/>
  <c r="V9" i="7"/>
  <c r="V10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5" i="7"/>
  <c r="P10" i="7"/>
  <c r="Q10" i="7" s="1"/>
  <c r="R10" i="7" s="1"/>
  <c r="S10" i="7" s="1"/>
  <c r="O6" i="7"/>
  <c r="P6" i="7" s="1"/>
  <c r="Q6" i="7" s="1"/>
  <c r="R6" i="7" s="1"/>
  <c r="S6" i="7" s="1"/>
  <c r="O7" i="7"/>
  <c r="P7" i="7" s="1"/>
  <c r="Q7" i="7" s="1"/>
  <c r="R7" i="7" s="1"/>
  <c r="S7" i="7" s="1"/>
  <c r="O8" i="7"/>
  <c r="P8" i="7" s="1"/>
  <c r="Q8" i="7" s="1"/>
  <c r="R8" i="7" s="1"/>
  <c r="S8" i="7" s="1"/>
  <c r="O9" i="7"/>
  <c r="P9" i="7" s="1"/>
  <c r="Q9" i="7" s="1"/>
  <c r="R9" i="7" s="1"/>
  <c r="S9" i="7" s="1"/>
  <c r="O10" i="7"/>
  <c r="O11" i="7"/>
  <c r="P11" i="7" s="1"/>
  <c r="Q11" i="7" s="1"/>
  <c r="R11" i="7" s="1"/>
  <c r="S11" i="7" s="1"/>
  <c r="O12" i="7"/>
  <c r="P12" i="7" s="1"/>
  <c r="Q12" i="7" s="1"/>
  <c r="R12" i="7" s="1"/>
  <c r="S12" i="7" s="1"/>
  <c r="O13" i="7"/>
  <c r="P13" i="7" s="1"/>
  <c r="Q13" i="7" s="1"/>
  <c r="R13" i="7" s="1"/>
  <c r="S13" i="7" s="1"/>
  <c r="O14" i="7"/>
  <c r="P14" i="7" s="1"/>
  <c r="Q14" i="7" s="1"/>
  <c r="R14" i="7" s="1"/>
  <c r="S14" i="7" s="1"/>
  <c r="O15" i="7"/>
  <c r="P15" i="7" s="1"/>
  <c r="Q15" i="7" s="1"/>
  <c r="R15" i="7" s="1"/>
  <c r="S15" i="7" s="1"/>
  <c r="O16" i="7"/>
  <c r="P16" i="7" s="1"/>
  <c r="Q16" i="7" s="1"/>
  <c r="R16" i="7" s="1"/>
  <c r="S16" i="7" s="1"/>
  <c r="O17" i="7"/>
  <c r="P17" i="7" s="1"/>
  <c r="Q17" i="7" s="1"/>
  <c r="R17" i="7" s="1"/>
  <c r="S17" i="7" s="1"/>
  <c r="O18" i="7"/>
  <c r="P18" i="7" s="1"/>
  <c r="Q18" i="7" s="1"/>
  <c r="R18" i="7" s="1"/>
  <c r="S18" i="7" s="1"/>
  <c r="O19" i="7"/>
  <c r="P19" i="7" s="1"/>
  <c r="Q19" i="7" s="1"/>
  <c r="R19" i="7" s="1"/>
  <c r="S19" i="7" s="1"/>
  <c r="O20" i="7"/>
  <c r="P20" i="7" s="1"/>
  <c r="Q20" i="7" s="1"/>
  <c r="R20" i="7" s="1"/>
  <c r="S20" i="7" s="1"/>
  <c r="O21" i="7"/>
  <c r="P21" i="7" s="1"/>
  <c r="Q21" i="7" s="1"/>
  <c r="R21" i="7" s="1"/>
  <c r="S21" i="7" s="1"/>
  <c r="O22" i="7"/>
  <c r="P22" i="7" s="1"/>
  <c r="Q22" i="7" s="1"/>
  <c r="R22" i="7" s="1"/>
  <c r="S22" i="7" s="1"/>
  <c r="O23" i="7"/>
  <c r="P23" i="7" s="1"/>
  <c r="Q23" i="7" s="1"/>
  <c r="R23" i="7" s="1"/>
  <c r="S23" i="7" s="1"/>
  <c r="O24" i="7"/>
  <c r="P24" i="7" s="1"/>
  <c r="Q24" i="7" s="1"/>
  <c r="R24" i="7" s="1"/>
  <c r="S24" i="7" s="1"/>
  <c r="O25" i="7"/>
  <c r="P25" i="7" s="1"/>
  <c r="Q25" i="7" s="1"/>
  <c r="R25" i="7" s="1"/>
  <c r="S25" i="7" s="1"/>
  <c r="O5" i="7"/>
  <c r="P5" i="7" s="1"/>
  <c r="Q5" i="7" s="1"/>
  <c r="R5" i="7" s="1"/>
  <c r="S5" i="7" s="1"/>
  <c r="J5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E12" i="7"/>
  <c r="F12" i="7" s="1"/>
  <c r="G12" i="7" s="1"/>
  <c r="E26" i="7"/>
  <c r="F26" i="7" s="1"/>
  <c r="G26" i="7" s="1"/>
  <c r="E5" i="7"/>
  <c r="F5" i="7" s="1"/>
  <c r="G5" i="7" s="1"/>
  <c r="D7" i="7"/>
  <c r="E7" i="7" s="1"/>
  <c r="F7" i="7" s="1"/>
  <c r="G7" i="7" s="1"/>
  <c r="D8" i="7"/>
  <c r="E8" i="7" s="1"/>
  <c r="F8" i="7" s="1"/>
  <c r="G8" i="7" s="1"/>
  <c r="D9" i="7"/>
  <c r="E9" i="7" s="1"/>
  <c r="F9" i="7" s="1"/>
  <c r="G9" i="7" s="1"/>
  <c r="D10" i="7"/>
  <c r="E10" i="7" s="1"/>
  <c r="F10" i="7" s="1"/>
  <c r="G10" i="7" s="1"/>
  <c r="D11" i="7"/>
  <c r="E11" i="7" s="1"/>
  <c r="F11" i="7" s="1"/>
  <c r="G11" i="7" s="1"/>
  <c r="D12" i="7"/>
  <c r="D13" i="7"/>
  <c r="E13" i="7" s="1"/>
  <c r="F13" i="7" s="1"/>
  <c r="G13" i="7" s="1"/>
  <c r="D14" i="7"/>
  <c r="E14" i="7" s="1"/>
  <c r="F14" i="7" s="1"/>
  <c r="G14" i="7" s="1"/>
  <c r="D15" i="7"/>
  <c r="E15" i="7" s="1"/>
  <c r="F15" i="7" s="1"/>
  <c r="G15" i="7" s="1"/>
  <c r="D16" i="7"/>
  <c r="E16" i="7" s="1"/>
  <c r="F16" i="7" s="1"/>
  <c r="G16" i="7" s="1"/>
  <c r="D17" i="7"/>
  <c r="E17" i="7" s="1"/>
  <c r="F17" i="7" s="1"/>
  <c r="G17" i="7" s="1"/>
  <c r="D18" i="7"/>
  <c r="E18" i="7" s="1"/>
  <c r="F18" i="7" s="1"/>
  <c r="G18" i="7" s="1"/>
  <c r="D19" i="7"/>
  <c r="E19" i="7" s="1"/>
  <c r="F19" i="7" s="1"/>
  <c r="G19" i="7" s="1"/>
  <c r="D20" i="7"/>
  <c r="E20" i="7" s="1"/>
  <c r="F20" i="7" s="1"/>
  <c r="G20" i="7" s="1"/>
  <c r="D21" i="7"/>
  <c r="E21" i="7" s="1"/>
  <c r="F21" i="7" s="1"/>
  <c r="G21" i="7" s="1"/>
  <c r="D22" i="7"/>
  <c r="E22" i="7" s="1"/>
  <c r="F22" i="7" s="1"/>
  <c r="G22" i="7" s="1"/>
  <c r="D23" i="7"/>
  <c r="E23" i="7" s="1"/>
  <c r="F23" i="7" s="1"/>
  <c r="G23" i="7" s="1"/>
  <c r="D24" i="7"/>
  <c r="E24" i="7" s="1"/>
  <c r="F24" i="7" s="1"/>
  <c r="G24" i="7" s="1"/>
  <c r="D25" i="7"/>
  <c r="E25" i="7" s="1"/>
  <c r="F25" i="7" s="1"/>
  <c r="G25" i="7" s="1"/>
  <c r="D26" i="7"/>
  <c r="D5" i="7"/>
  <c r="H17" i="8" l="1"/>
  <c r="H33" i="8"/>
  <c r="H12" i="8"/>
  <c r="H20" i="8"/>
  <c r="H28" i="8"/>
  <c r="H36" i="8"/>
  <c r="H44" i="8"/>
  <c r="B85" i="5"/>
  <c r="B84" i="5"/>
  <c r="B83" i="5"/>
  <c r="B82" i="5"/>
  <c r="B81" i="5"/>
  <c r="B80" i="5"/>
  <c r="B79" i="5"/>
  <c r="B78" i="5"/>
  <c r="B5" i="5"/>
  <c r="B4" i="5"/>
  <c r="B77" i="5"/>
  <c r="B76" i="5"/>
  <c r="B75" i="5"/>
  <c r="B74" i="5"/>
  <c r="B73" i="5"/>
  <c r="B72" i="5"/>
  <c r="B71" i="5"/>
  <c r="B38" i="5"/>
  <c r="B37" i="5"/>
  <c r="B40" i="5"/>
  <c r="B36" i="5"/>
  <c r="B35" i="5"/>
  <c r="B39" i="5"/>
  <c r="B70" i="5"/>
  <c r="B21" i="5"/>
  <c r="B20" i="5"/>
  <c r="B26" i="5"/>
  <c r="B69" i="5"/>
  <c r="B9" i="5"/>
  <c r="B8" i="5"/>
  <c r="B6" i="5"/>
  <c r="B31" i="5"/>
  <c r="B28" i="5"/>
  <c r="B30" i="5"/>
  <c r="B27" i="5"/>
  <c r="B32" i="5"/>
  <c r="B29" i="5"/>
  <c r="B68" i="5"/>
  <c r="B67" i="5"/>
  <c r="B25" i="5"/>
  <c r="B24" i="5"/>
  <c r="B23" i="5"/>
  <c r="B22" i="5"/>
  <c r="B17" i="5"/>
  <c r="B66" i="5"/>
  <c r="B65" i="5"/>
  <c r="B14" i="5"/>
  <c r="B13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34" i="5"/>
  <c r="B33" i="5"/>
  <c r="B50" i="5"/>
  <c r="B49" i="5"/>
  <c r="B48" i="5"/>
  <c r="B47" i="5"/>
  <c r="B46" i="5"/>
  <c r="B16" i="5"/>
  <c r="B15" i="5"/>
  <c r="B45" i="5"/>
  <c r="B12" i="5"/>
  <c r="B7" i="5"/>
  <c r="B19" i="5"/>
  <c r="B18" i="5"/>
  <c r="B11" i="5"/>
  <c r="B10" i="5"/>
  <c r="B3" i="5"/>
  <c r="B2" i="5"/>
  <c r="B44" i="5"/>
  <c r="B43" i="5"/>
  <c r="B42" i="5"/>
  <c r="B41" i="5"/>
  <c r="B2" i="4"/>
  <c r="B37" i="4"/>
  <c r="B3" i="4"/>
  <c r="B34" i="4"/>
  <c r="B28" i="4"/>
  <c r="B29" i="4"/>
  <c r="B35" i="4"/>
  <c r="B3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20" i="4"/>
  <c r="B66" i="4"/>
  <c r="B65" i="4"/>
  <c r="B64" i="4"/>
  <c r="B63" i="4"/>
  <c r="B62" i="4"/>
  <c r="B61" i="4"/>
  <c r="B60" i="4"/>
  <c r="B59" i="4"/>
  <c r="B58" i="4"/>
  <c r="B19" i="4"/>
  <c r="B18" i="4"/>
  <c r="B57" i="4"/>
  <c r="B56" i="4"/>
  <c r="B55" i="4"/>
  <c r="B54" i="4"/>
  <c r="B53" i="4"/>
  <c r="B4" i="4"/>
  <c r="B5" i="4"/>
  <c r="B52" i="4"/>
  <c r="B51" i="4"/>
  <c r="B6" i="4"/>
  <c r="B50" i="4"/>
  <c r="B49" i="4"/>
  <c r="B21" i="4"/>
  <c r="B22" i="4"/>
  <c r="B23" i="4"/>
  <c r="B24" i="4"/>
  <c r="B25" i="4"/>
  <c r="B26" i="4"/>
  <c r="B27" i="4"/>
  <c r="B33" i="4"/>
  <c r="B32" i="4"/>
  <c r="B48" i="4"/>
  <c r="B47" i="4"/>
  <c r="B46" i="4"/>
  <c r="B45" i="4"/>
  <c r="B17" i="4"/>
  <c r="B16" i="4"/>
  <c r="B15" i="4"/>
  <c r="B14" i="4"/>
  <c r="B7" i="4"/>
  <c r="B44" i="4"/>
  <c r="B43" i="4"/>
  <c r="B42" i="4"/>
  <c r="B41" i="4"/>
  <c r="B40" i="4"/>
  <c r="B10" i="4"/>
  <c r="B11" i="4"/>
  <c r="B12" i="4"/>
  <c r="B13" i="4"/>
  <c r="B30" i="4"/>
  <c r="B31" i="4"/>
  <c r="B38" i="4"/>
  <c r="B39" i="4"/>
  <c r="B9" i="4"/>
  <c r="B8" i="4"/>
  <c r="B33" i="1"/>
  <c r="B2" i="1"/>
  <c r="B37" i="1"/>
  <c r="B3" i="1"/>
  <c r="B34" i="1"/>
  <c r="B28" i="1"/>
  <c r="B29" i="1"/>
  <c r="B35" i="1"/>
  <c r="B36" i="1"/>
  <c r="B85" i="1"/>
  <c r="B84" i="1"/>
  <c r="B83" i="1"/>
  <c r="B82" i="1"/>
  <c r="B81" i="1"/>
  <c r="B80" i="1"/>
  <c r="B79" i="1"/>
  <c r="B78" i="1"/>
  <c r="B77" i="1"/>
  <c r="B66" i="1"/>
  <c r="B65" i="1"/>
  <c r="B64" i="1"/>
  <c r="B63" i="1"/>
  <c r="B62" i="1"/>
  <c r="B61" i="1"/>
  <c r="B76" i="1"/>
  <c r="B75" i="1"/>
  <c r="B74" i="1"/>
  <c r="B73" i="1"/>
  <c r="B72" i="1"/>
  <c r="B71" i="1"/>
  <c r="B60" i="1"/>
  <c r="B70" i="1"/>
  <c r="B69" i="1"/>
  <c r="B68" i="1"/>
  <c r="B67" i="1"/>
  <c r="B20" i="1"/>
  <c r="B59" i="1"/>
  <c r="B58" i="1"/>
  <c r="B23" i="1"/>
  <c r="B24" i="1"/>
  <c r="B25" i="1"/>
  <c r="B19" i="1"/>
  <c r="B18" i="1"/>
  <c r="B26" i="1"/>
  <c r="B57" i="1"/>
  <c r="B56" i="1"/>
  <c r="B55" i="1"/>
  <c r="B54" i="1"/>
  <c r="B53" i="1"/>
  <c r="B4" i="1"/>
  <c r="B5" i="1"/>
  <c r="B52" i="1"/>
  <c r="B51" i="1"/>
  <c r="B6" i="1"/>
  <c r="B27" i="1"/>
  <c r="B50" i="1"/>
  <c r="B49" i="1"/>
  <c r="B21" i="1"/>
  <c r="B22" i="1"/>
  <c r="B10" i="1"/>
  <c r="B11" i="1"/>
  <c r="B12" i="1"/>
  <c r="B13" i="1"/>
  <c r="B30" i="1"/>
  <c r="B31" i="1"/>
  <c r="B32" i="1"/>
  <c r="B48" i="1"/>
  <c r="B38" i="1"/>
  <c r="B47" i="1"/>
  <c r="B46" i="1"/>
  <c r="B45" i="1"/>
  <c r="B17" i="1"/>
  <c r="B16" i="1"/>
  <c r="B15" i="1"/>
  <c r="B14" i="1"/>
  <c r="B7" i="1"/>
  <c r="B44" i="1"/>
  <c r="B39" i="1"/>
  <c r="B43" i="1"/>
  <c r="B42" i="1"/>
  <c r="B41" i="1"/>
  <c r="B40" i="1"/>
  <c r="B9" i="1"/>
  <c r="B8" i="1"/>
</calcChain>
</file>

<file path=xl/sharedStrings.xml><?xml version="1.0" encoding="utf-8"?>
<sst xmlns="http://schemas.openxmlformats.org/spreadsheetml/2006/main" count="629" uniqueCount="257">
  <si>
    <t>P0[0] / CAN_RD_1 / U3_TXD / I2C1_SDA / U0_TXD</t>
  </si>
  <si>
    <t>P0[1] / CAN_TD_1 / U3_RXD / I2C1_SCL / U0_RXD</t>
  </si>
  <si>
    <t>P0[10] / U2_TXD / I2C2_SDA / T3_MAT_0 / unused / unused / unused / LCD_VD_5</t>
  </si>
  <si>
    <t>P0[11] / U2_RXD / I2C2_SCL / T3_MAT_1 / unused / unused / unused / LCD_VD_10</t>
  </si>
  <si>
    <t>P0[13] / USB_UP_LED2 / SSP1_MOSI / ADC0_IN[7]</t>
  </si>
  <si>
    <t>P0[19] / U1_DSR / SD_CLK / I2C1_SDA / unused / unused / unused / LCD_VD_13</t>
  </si>
  <si>
    <t>P0[2] / U0_TXD / U3_TXD</t>
  </si>
  <si>
    <t>P0[20] / U1_DTR / SD_CMD / I2C1_SCL / unused / unused / unused / LCD_VD_14</t>
  </si>
  <si>
    <t>P0[21] / U1_RI / SD_PWR / U4_OE / CAN_RD_1 / U4_CLK</t>
  </si>
  <si>
    <t>P0[23] / ADC0_IN[0] / I2S_RX_SCK / T3_CAP_0</t>
  </si>
  <si>
    <t>P0[24] / ADC0_IN[1] / I2S_RX_WS / T3_CAP_1</t>
  </si>
  <si>
    <t>P0[25] / ADC0_IN[2] / I2S_RX_SDA / U3_TXD</t>
  </si>
  <si>
    <t>P0[26] / ADC0_IN[3] / DAC_OUT / U3_RXD</t>
  </si>
  <si>
    <t>P0[27] / I2C0_SDA / USB_SDA1</t>
  </si>
  <si>
    <t>P0[28] / I2C0_SCL / USB_SCL1</t>
  </si>
  <si>
    <t>P0[29] / USB_D+1 / EINT_0</t>
  </si>
  <si>
    <t>P0[3] / U0_RXD / U3_RXD</t>
  </si>
  <si>
    <t>P0[30] / USB_D-1 / EINT_1</t>
  </si>
  <si>
    <t>P0[31] / USB_D+2</t>
  </si>
  <si>
    <t>P1[11] / ENET_RXD_2 / SD_DAT_2 / PWM0_6</t>
  </si>
  <si>
    <t>P1[13] / ENET_RX_DV</t>
  </si>
  <si>
    <t>P1[18] / USB_UP_LED1 / PWM1_1 / T1_CAP_0 / unused / SSP1_MISO</t>
  </si>
  <si>
    <t>P1[2] / ENET_TXD[2] / SD_CLK / PWM0_1</t>
  </si>
  <si>
    <t>P1[20] / USB_TX_DP1 / PWM1_2 / QEI_PHA / MC_FB0 / SSP0_SCK / LCD_VD_6 / LCD_VD_10</t>
  </si>
  <si>
    <t>P1[21] / USB_TX_DM1 / PWM1_3 / SSP0_SSEL / MC_ABORTn / unused / LCD_VD_7 / LCD_VD_11</t>
  </si>
  <si>
    <t>P1[22] / USB_RCV1 / USB_PWRD1 / T1_MAT_0 / MC_0B / SSP1_MOSI / LCD_VD_8 / LCD_VD_12</t>
  </si>
  <si>
    <t>P1[23] / USB_RX_DP1 / PWM1_4 / QEI_PHB / MC_FB1 / SSP0_MISO / LCD_VD_9 / LCD_VD_13</t>
  </si>
  <si>
    <t>P1[24] / USB_RX_DM1 / PWM1_5 / QEI_IDX / MC_FB2 / SSP0_MOSI / LCD_VD_10 / LCD_VD_14</t>
  </si>
  <si>
    <t>P1[25] / USB_LS1n / USB_HSTEN1n / T1_MAT_1 / MC_1A / CLKOUT / LCD_VD_11 / LCD_VD_15</t>
  </si>
  <si>
    <t>P1[26] / USB_SSPND1n / PWM1_6 / T0_CAP_0 / MC_1B / SSP1_SSEL / LCD_VD_12 / LCD_VD_20</t>
  </si>
  <si>
    <t>P1[27] / USB_INT1n / USB_OVRCR1n / T0_CAP_1 / CLKOUT / unused / LCD_VD_13 / LCD_VD_21</t>
  </si>
  <si>
    <t>P1[28] / USB_SCL1 / PWM1_CAP_0 / T0_MAT_0 / MC_2A / SSP0_SSEL / LCD_VD_14 / LCD_VD_22</t>
  </si>
  <si>
    <t>P1[29] / USB_SDA1 / PWM1_CAP_1 / T0_MAT_1 / MC_2B / U4_TXD / LCD_VD_15 / LCD_VD_23</t>
  </si>
  <si>
    <t>P1[3] / ENET_TXD[3] / SD_CMD / PWM0_2</t>
  </si>
  <si>
    <t>P1[30] / USB_PWRD2 / USB_VBUS / ADC0_IN[4] / I2C0_SDA / U3_OE</t>
  </si>
  <si>
    <t>P1[31] / USB_OVRCR2n / SSP1_SCK / ADC0_IN[5] / I2C0_SCL</t>
  </si>
  <si>
    <t>P2[0] / PWM1_1 / U1_TXD / unused / unused / unused / unused / LCD_PWR</t>
  </si>
  <si>
    <t>P2[1] / PWM1_2 / U1_RXD / unused / unused / unused / unused / LCD_LE</t>
  </si>
  <si>
    <t>P2[10] / EINT_0 / NMI</t>
  </si>
  <si>
    <t>P2[12] / EINT_2 / SD_DAT_2 / I2S_TX_WS / LCD_VD_4 / LCD_VD_3 / LCD_VD_8 / LCD_VD_18</t>
  </si>
  <si>
    <t>P2[13] / EINT_3 / SD_DAT_3 / I2S_TX_SDA / unused / LCD_VD_5 / LCD_VD_9 / LCD_VD_19</t>
  </si>
  <si>
    <t>P2[19] / EMC_CLK[1]</t>
  </si>
  <si>
    <t>P2[2] / PWM1_3 / U1_CTS / T2_MAT_3 / unused / TRACEDATA[3] / unused / LCD_DCLK</t>
  </si>
  <si>
    <t>P2[21] / EMC_DYCSn[1]</t>
  </si>
  <si>
    <t>P2[22] / EMC_DYCSn[2] / SSP0_SCK / T3_CAP_0</t>
  </si>
  <si>
    <t>P2[23] / EMC_DYCSn[3] / SSP0_SSEL / T3_CAP_1</t>
  </si>
  <si>
    <t>P2[25] / EMC_CKE[1]</t>
  </si>
  <si>
    <t>P2[26] / EMC_CKE[2] / SSP0_MISO / T3_MAT_0</t>
  </si>
  <si>
    <t>P2[27] / EMC_CKE[3] / SSP0_MOSI / T3_MAT_1</t>
  </si>
  <si>
    <t>P2[3] / PWM1_4 / U1_DCD / T2_MAT_2 / unused / TRACEDATA[2] / unused / LCD_FP</t>
  </si>
  <si>
    <t>P2[4] / PWM1_5 / U1_DSR / T2_MAT_1 / unused / TRACEDATA[1] / unused / LCD_ENAB_M</t>
  </si>
  <si>
    <t>P2[5] / PWM1_6 / U1_DTR / T2_MAT_0 / unused / TRACEDATA[0] / unused / LCD_LP</t>
  </si>
  <si>
    <t>P2[6] / PWM1_CAP_0 / U1_RI / T2_CAP_0 / U2_OE / TRACECLK / LCD_VD_0 / LCD_VD_4</t>
  </si>
  <si>
    <t>P2[8] / CAN_TD_2 / U2_TXD / U1_CTS / ENET_MDC / unused / LCD_VD_2 / LCD_VD_6</t>
  </si>
  <si>
    <t>P2[9] / USB_CONNECT1 / U2_RXD / U4_RXD / ENET_MDIO / unused / LCD_VD_3 / LCD_VD_7</t>
  </si>
  <si>
    <t>P4[17] / EMC_A[17]</t>
  </si>
  <si>
    <t>P4[18] / EMC_A[18]</t>
  </si>
  <si>
    <t>P4[19] / EMC_A[19]</t>
  </si>
  <si>
    <t>P4[20] / EMC_A[20] / I2C2_SDA / SSP1_SCK</t>
  </si>
  <si>
    <t>P4[21] / EMC_A[21] / I2C2_SCL / SSP1_SSEL</t>
  </si>
  <si>
    <t>P4[22] / EMC_A[22] / U2_TXD / SSP1_MISO</t>
  </si>
  <si>
    <t>P4[23] / EMC_A[23] / U2_RXD / SSP1_MOSI</t>
  </si>
  <si>
    <t>P4[28] / EMC_BLSn[2] / U3_TXD / T2_MAT_0 / unused / LCD_VD_6 / LCD_VD_10 / LCD_VD_2</t>
  </si>
  <si>
    <t>P4[29] / EMC_BLSn[3] / U3_RXD / T2_MAT_1 / I2C2_SCL / LCD_VD_7 / LCD_VD_11 / LCD_VD_3</t>
  </si>
  <si>
    <t>P5[0] / EMC_A[24] / SSP2_MOSI / T2_MAT_2</t>
  </si>
  <si>
    <t>P5[1] / EMC_A[25] / SSP2_MISO / T2_MAT_3</t>
  </si>
  <si>
    <t>P5[2] / EMC_A[26] / SSP2_SCK / T3_MAT_2 / unused / I2C0_SDA</t>
  </si>
  <si>
    <t>P5[3] / EMC_A[27] / SSP2_SSEL / unused / U4_RXD / I2C0_SCL</t>
  </si>
  <si>
    <t>P5[4] / U0_OE / unused / T3_MAT_3 / U4_TXD</t>
  </si>
  <si>
    <t>RESETn</t>
  </si>
  <si>
    <t>RTC_ALARM</t>
  </si>
  <si>
    <t>USB_D-2</t>
  </si>
  <si>
    <t>Vbat</t>
  </si>
  <si>
    <t>P0[4] / I2S_RX_SCK / CAN_RD_2 / T2_CAP_0 / unused / CMP_ROSC / unused / LCD_VD_0</t>
  </si>
  <si>
    <t>P0[5] / I2S_RX_WS / CAN_TD_2 / T2_CAP_1 / unused / CMP_RESET / unused / LCD_VD_1</t>
  </si>
  <si>
    <t>P0[6] / I2S_RX_SDA / SSP1_SSEL / T2_MAT_0 / U1_RTS / CMP_ROSC / unused / LCD_VD_8</t>
  </si>
  <si>
    <t>P0[7] / I2S_TX_SCK / SSP1_SCK / T2_MAT_1 / RTC_EV0 / CMP_VREF / unused / LCD_VD_9</t>
  </si>
  <si>
    <t>P0[8] / I2S_TX_WS / SSP1_MISO / T2_MAT_2 / RTC_EV1 / CMP1_IN3 / unused / LCD_VD_16</t>
  </si>
  <si>
    <t>P0[9] / I2S_TX_SDA / SSP1_MOSI / T2_MAT_3 / RTC_EV2 / CMP1_IN2 / unused / LCD_VD_17</t>
  </si>
  <si>
    <t>P1[5] / ENET_TX_ER / SD_PWR / PWM0_3 / CMP1_IN1</t>
  </si>
  <si>
    <t>P1[6] / ENET_TX_CLK / SD_DAT_0 / PWM0_4 / CMP0_IN3</t>
  </si>
  <si>
    <t>P1[7] / ENET_COL / SD_DAT_1 / PWM0_5 / CMP1_IN0</t>
  </si>
  <si>
    <t>P1[12] / ENET_RXD_3 / SD_DAT_3 / PWM0_CAP_0 / CMP1_OUT</t>
  </si>
  <si>
    <t>P2[11] / EINT_1 / SD_DAT_1 / I2S_TX_SCK / unused / unused / unused / LCD_CLKIN</t>
  </si>
  <si>
    <t>Pin Name</t>
  </si>
  <si>
    <t>HDK UART TX</t>
  </si>
  <si>
    <t>HDK UART RX</t>
  </si>
  <si>
    <t>LCD_VD0</t>
  </si>
  <si>
    <t>LCD_VD1</t>
  </si>
  <si>
    <t>LCD_VD4</t>
  </si>
  <si>
    <t>USB Host interface</t>
  </si>
  <si>
    <t>USB Device or external interface</t>
  </si>
  <si>
    <t>LCD PWR</t>
  </si>
  <si>
    <t>LCD LE</t>
  </si>
  <si>
    <t>LCD DCLK</t>
  </si>
  <si>
    <t>LCD VSYNC</t>
  </si>
  <si>
    <t>LCD DNAB</t>
  </si>
  <si>
    <t>LCD HSYNC</t>
  </si>
  <si>
    <t>LCD_VD6</t>
  </si>
  <si>
    <t>LCD_VD7</t>
  </si>
  <si>
    <t>LCD CLKIN</t>
  </si>
  <si>
    <t>LCD_VD5</t>
  </si>
  <si>
    <t>LCD_VD10</t>
  </si>
  <si>
    <t>LCD_VD13</t>
  </si>
  <si>
    <t>LCD_VD14</t>
  </si>
  <si>
    <t>LCD_VD8</t>
  </si>
  <si>
    <t>LCD_VD9</t>
  </si>
  <si>
    <t>LCD_VD16</t>
  </si>
  <si>
    <t>LCD_VD17</t>
  </si>
  <si>
    <t>LCD I2C interface (I2C#0)</t>
  </si>
  <si>
    <t>LCD_VD2</t>
  </si>
  <si>
    <t>LCD_VD3</t>
  </si>
  <si>
    <t>LCD_VD11</t>
  </si>
  <si>
    <t>LCD_VD12</t>
  </si>
  <si>
    <t>LCD_VD15</t>
  </si>
  <si>
    <t>LCD_VD18</t>
  </si>
  <si>
    <t>LCD_VD19</t>
  </si>
  <si>
    <t>LCD_VD20</t>
  </si>
  <si>
    <t>LCD_VD21</t>
  </si>
  <si>
    <t>LCD_VD22</t>
  </si>
  <si>
    <t>LCD_VD23</t>
  </si>
  <si>
    <t>Display connector pins</t>
  </si>
  <si>
    <t>Edge connector pins</t>
  </si>
  <si>
    <t>Xbee RESET</t>
  </si>
  <si>
    <t>Xbee CD/DOUT_EN</t>
  </si>
  <si>
    <t>Xbee DTR/SLEEP_RQ</t>
  </si>
  <si>
    <t>Xbee CTS</t>
  </si>
  <si>
    <t>Xbee RTS</t>
  </si>
  <si>
    <t>Xbee DIN, using UART2</t>
  </si>
  <si>
    <t>Xbee DOUT, using UART2</t>
  </si>
  <si>
    <t>Xbee connector pins</t>
  </si>
  <si>
    <t>LCD GPIO</t>
  </si>
  <si>
    <t>LCD SPI-SCK, using SPI0</t>
  </si>
  <si>
    <t>LCD SPI-SSEL,using SPI0</t>
  </si>
  <si>
    <t>LCD SPI-MISO, using SPI0</t>
  </si>
  <si>
    <t>LCD SPI-MOSI, using SPI0</t>
  </si>
  <si>
    <t>Controls mbed LED#4</t>
  </si>
  <si>
    <t>Controls mbed LED#3</t>
  </si>
  <si>
    <t>Controls mbed LED#1</t>
  </si>
  <si>
    <t>Controls mbed LED#2</t>
  </si>
  <si>
    <t>Comments</t>
  </si>
  <si>
    <t>Only used for 24-bit color depth</t>
  </si>
  <si>
    <t>Note that SPI0 is also used by LCD interface</t>
  </si>
  <si>
    <t>Signal can also exist at edge connector pin 7</t>
  </si>
  <si>
    <t>Signal can also exist at edge connector pin 6</t>
  </si>
  <si>
    <t>Signal can also exist at edge connector pin 5</t>
  </si>
  <si>
    <t>Note that I2C0 is also used by LCD interface</t>
  </si>
  <si>
    <t>Usage</t>
  </si>
  <si>
    <t>Pin Functionality</t>
  </si>
  <si>
    <t>Also used for trace data3</t>
  </si>
  <si>
    <t>Also used for trace clock</t>
  </si>
  <si>
    <t>Also used for trace data2</t>
  </si>
  <si>
    <t>Also used for trace data1</t>
  </si>
  <si>
    <t>Also used for trace data0</t>
  </si>
  <si>
    <t>Must not be pulled low at reset, will enable ISP</t>
  </si>
  <si>
    <t>HDK UART0 TX</t>
  </si>
  <si>
    <t>HDK UART0 RX</t>
  </si>
  <si>
    <t>Digital Dashboard</t>
  </si>
  <si>
    <t>Vin 11</t>
  </si>
  <si>
    <t>Vin 10</t>
  </si>
  <si>
    <t>Vin 9</t>
  </si>
  <si>
    <t>NC</t>
  </si>
  <si>
    <t>Vin 7</t>
  </si>
  <si>
    <t>Vin 8</t>
  </si>
  <si>
    <t>Vin 6</t>
  </si>
  <si>
    <t>Vin 5</t>
  </si>
  <si>
    <t>Vin 4</t>
  </si>
  <si>
    <t>Vin 3</t>
  </si>
  <si>
    <t>Vin 2</t>
  </si>
  <si>
    <t>Vin 1</t>
  </si>
  <si>
    <t>Vin 0</t>
  </si>
  <si>
    <t>AGND</t>
  </si>
  <si>
    <t>Vin 12</t>
  </si>
  <si>
    <t>Vin 13</t>
  </si>
  <si>
    <t>Vin 14</t>
  </si>
  <si>
    <t>Vin 15</t>
  </si>
  <si>
    <t>REF IN</t>
  </si>
  <si>
    <t>VDD</t>
  </si>
  <si>
    <t>/CS</t>
  </si>
  <si>
    <t>DIN</t>
  </si>
  <si>
    <t>V DRIVE</t>
  </si>
  <si>
    <t>SCLK</t>
  </si>
  <si>
    <t>DOUT</t>
  </si>
  <si>
    <t>Water T</t>
  </si>
  <si>
    <t>Oil T</t>
  </si>
  <si>
    <t>Oil Press</t>
  </si>
  <si>
    <t>GND</t>
  </si>
  <si>
    <t>P8</t>
  </si>
  <si>
    <t>P13</t>
  </si>
  <si>
    <t>P12</t>
  </si>
  <si>
    <t>P11</t>
  </si>
  <si>
    <t>2.5V</t>
  </si>
  <si>
    <t>AD7490</t>
  </si>
  <si>
    <t>External</t>
  </si>
  <si>
    <t>P44 (3.3V)</t>
  </si>
  <si>
    <t>P2 (5V)</t>
  </si>
  <si>
    <t>P1 (GND)</t>
  </si>
  <si>
    <t>P22 (GND)</t>
  </si>
  <si>
    <t>LED Strip</t>
  </si>
  <si>
    <t>SCL</t>
  </si>
  <si>
    <t>SDA</t>
  </si>
  <si>
    <t>VCC</t>
  </si>
  <si>
    <t>P9 (SDA)</t>
  </si>
  <si>
    <t>P10 (SCL)</t>
  </si>
  <si>
    <t>Using SPI1</t>
  </si>
  <si>
    <t>Using I2C1, address 0x70</t>
  </si>
  <si>
    <t>Interrupt, tach input</t>
  </si>
  <si>
    <t>rpm</t>
  </si>
  <si>
    <t>Interrupt, vehicle speed input</t>
  </si>
  <si>
    <t>pulses/min</t>
  </si>
  <si>
    <t>pulses/sec</t>
  </si>
  <si>
    <t>period (s)</t>
  </si>
  <si>
    <t>period(us)</t>
  </si>
  <si>
    <t>speed (mph)</t>
  </si>
  <si>
    <t>rev/s</t>
  </si>
  <si>
    <t>tireCirc</t>
  </si>
  <si>
    <t>inches</t>
  </si>
  <si>
    <t>speed (in/s)</t>
  </si>
  <si>
    <t>pulses/s</t>
  </si>
  <si>
    <t>period (us)</t>
  </si>
  <si>
    <t>speed(mph)</t>
  </si>
  <si>
    <t>P43 (5V)</t>
  </si>
  <si>
    <t>tireCirc:</t>
  </si>
  <si>
    <t>Temp</t>
  </si>
  <si>
    <t>Voltage</t>
  </si>
  <si>
    <t>2.2K</t>
  </si>
  <si>
    <t>degC</t>
  </si>
  <si>
    <t>degF</t>
  </si>
  <si>
    <t>Ohms</t>
  </si>
  <si>
    <t>Resistance</t>
  </si>
  <si>
    <t>Rpullup:</t>
  </si>
  <si>
    <t>ADC Dec</t>
  </si>
  <si>
    <t>ADC Hex</t>
  </si>
  <si>
    <t>12bit ADC</t>
  </si>
  <si>
    <t>R1</t>
  </si>
  <si>
    <t>R2</t>
  </si>
  <si>
    <t>Vin</t>
  </si>
  <si>
    <t>Vout</t>
  </si>
  <si>
    <t>Main Connector</t>
  </si>
  <si>
    <t>Signal</t>
  </si>
  <si>
    <t>water temp</t>
  </si>
  <si>
    <t>oil temp</t>
  </si>
  <si>
    <t>oil pressure</t>
  </si>
  <si>
    <t>throttle</t>
  </si>
  <si>
    <t>steering</t>
  </si>
  <si>
    <t>wideband</t>
  </si>
  <si>
    <t>SD Card</t>
  </si>
  <si>
    <t>potential LCD</t>
  </si>
  <si>
    <t>I2C1</t>
  </si>
  <si>
    <t>ADC /CS</t>
  </si>
  <si>
    <t>Record button</t>
  </si>
  <si>
    <t>button #1</t>
  </si>
  <si>
    <t>button #2</t>
  </si>
  <si>
    <t>SD Card - CD</t>
  </si>
  <si>
    <t>SPI2 - accelerometer</t>
  </si>
  <si>
    <t>SPI1: ADC</t>
  </si>
  <si>
    <t>GPS 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</si>
</sst>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3" borderId="0" xfId="0" applyFill="1"/>
    <xf numFmtId="0" fontId="1" fillId="2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quotePrefix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1</xdr:row>
      <xdr:rowOff>161925</xdr:rowOff>
    </xdr:from>
    <xdr:to>
      <xdr:col>16</xdr:col>
      <xdr:colOff>94784</xdr:colOff>
      <xdr:row>19</xdr:row>
      <xdr:rowOff>37687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352425"/>
          <a:ext cx="3733334" cy="3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17</xdr:row>
      <xdr:rowOff>95250</xdr:rowOff>
    </xdr:from>
    <xdr:to>
      <xdr:col>12</xdr:col>
      <xdr:colOff>381000</xdr:colOff>
      <xdr:row>26</xdr:row>
      <xdr:rowOff>130194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3333750"/>
          <a:ext cx="4533900" cy="1749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3" zoomScale="85" zoomScaleNormal="85" workbookViewId="0">
      <selection activeCell="C83" sqref="C83"/>
    </sheetView>
  </sheetViews>
  <sheetFormatPr defaultRowHeight="15" x14ac:dyDescent="0.25"/>
  <cols>
    <col min="1" max="1" width="78.5703125" bestFit="1" customWidth="1"/>
    <col min="2" max="2" width="14.28515625" bestFit="1" customWidth="1"/>
    <col min="3" max="3" width="21.140625" style="7" bestFit="1" customWidth="1"/>
    <col min="4" max="4" width="11.28515625" customWidth="1"/>
    <col min="5" max="6" width="10.85546875" bestFit="1" customWidth="1"/>
    <col min="7" max="7" width="33.140625" bestFit="1" customWidth="1"/>
    <col min="8" max="8" width="49.140625" bestFit="1" customWidth="1"/>
  </cols>
  <sheetData>
    <row r="1" spans="1:8" ht="33.75" x14ac:dyDescent="0.25">
      <c r="A1" s="1" t="s">
        <v>148</v>
      </c>
      <c r="B1" s="1" t="s">
        <v>84</v>
      </c>
      <c r="C1" s="6" t="s">
        <v>157</v>
      </c>
      <c r="D1" s="3" t="s">
        <v>122</v>
      </c>
      <c r="E1" s="5" t="s">
        <v>121</v>
      </c>
      <c r="F1" s="5" t="s">
        <v>130</v>
      </c>
      <c r="G1" s="5" t="s">
        <v>147</v>
      </c>
      <c r="H1" s="5" t="s">
        <v>140</v>
      </c>
    </row>
    <row r="2" spans="1:8" x14ac:dyDescent="0.25">
      <c r="A2" s="2" t="s">
        <v>72</v>
      </c>
      <c r="B2" s="2" t="str">
        <f t="shared" ref="B2:B33" si="0">TRIM(LOWER(SUBSTITUTE(SUBSTITUTE(SUBSTITUTE(SUBSTITUTE(SUBSTITUTE(SUBSTITUTE(IFERROR(LEFT(A2, FIND(" /",A2)-1),A2),"-","m"),"+","p"),"(","_"),")",""),"[","_"),"]","")))</f>
        <v>vbat</v>
      </c>
      <c r="C2" s="2"/>
      <c r="D2">
        <v>3</v>
      </c>
    </row>
    <row r="3" spans="1:8" x14ac:dyDescent="0.25">
      <c r="A3" s="2" t="s">
        <v>69</v>
      </c>
      <c r="B3" s="2" t="str">
        <f t="shared" si="0"/>
        <v>resetn</v>
      </c>
      <c r="C3" s="2"/>
      <c r="D3">
        <v>4</v>
      </c>
    </row>
    <row r="4" spans="1:8" x14ac:dyDescent="0.25">
      <c r="A4" s="2" t="s">
        <v>27</v>
      </c>
      <c r="B4" s="2" t="str">
        <f t="shared" si="0"/>
        <v>p1_24</v>
      </c>
      <c r="C4" s="2" t="s">
        <v>247</v>
      </c>
      <c r="D4">
        <v>5</v>
      </c>
      <c r="H4" t="s">
        <v>142</v>
      </c>
    </row>
    <row r="5" spans="1:8" x14ac:dyDescent="0.25">
      <c r="A5" s="2" t="s">
        <v>26</v>
      </c>
      <c r="B5" s="2" t="str">
        <f t="shared" si="0"/>
        <v>p1_23</v>
      </c>
      <c r="C5" s="2" t="s">
        <v>247</v>
      </c>
      <c r="D5">
        <v>6</v>
      </c>
      <c r="H5" t="s">
        <v>142</v>
      </c>
    </row>
    <row r="6" spans="1:8" x14ac:dyDescent="0.25">
      <c r="A6" s="2" t="s">
        <v>23</v>
      </c>
      <c r="B6" s="2" t="str">
        <f t="shared" si="0"/>
        <v>p1_20</v>
      </c>
      <c r="C6" s="2" t="s">
        <v>247</v>
      </c>
      <c r="D6">
        <v>7</v>
      </c>
      <c r="H6" t="s">
        <v>142</v>
      </c>
    </row>
    <row r="7" spans="1:8" x14ac:dyDescent="0.25">
      <c r="A7" s="2" t="s">
        <v>8</v>
      </c>
      <c r="B7" s="2" t="str">
        <f t="shared" si="0"/>
        <v>p0_21</v>
      </c>
      <c r="C7" s="2" t="s">
        <v>249</v>
      </c>
      <c r="D7">
        <v>8</v>
      </c>
    </row>
    <row r="8" spans="1:8" x14ac:dyDescent="0.25">
      <c r="A8" s="2" t="s">
        <v>0</v>
      </c>
      <c r="B8" s="2" t="str">
        <f t="shared" si="0"/>
        <v>p0_0</v>
      </c>
      <c r="C8" s="2" t="s">
        <v>248</v>
      </c>
      <c r="D8">
        <v>9</v>
      </c>
    </row>
    <row r="9" spans="1:8" x14ac:dyDescent="0.25">
      <c r="A9" s="2" t="s">
        <v>1</v>
      </c>
      <c r="B9" s="2" t="str">
        <f t="shared" si="0"/>
        <v>p0_1</v>
      </c>
      <c r="C9" s="2" t="s">
        <v>248</v>
      </c>
      <c r="D9">
        <v>10</v>
      </c>
    </row>
    <row r="10" spans="1:8" x14ac:dyDescent="0.25">
      <c r="A10" s="2" t="s">
        <v>78</v>
      </c>
      <c r="B10" s="2" t="str">
        <f t="shared" si="0"/>
        <v>p0_9</v>
      </c>
      <c r="C10" s="2" t="s">
        <v>255</v>
      </c>
      <c r="D10">
        <v>11</v>
      </c>
      <c r="E10">
        <v>30</v>
      </c>
      <c r="G10" t="s">
        <v>108</v>
      </c>
      <c r="H10" t="s">
        <v>141</v>
      </c>
    </row>
    <row r="11" spans="1:8" x14ac:dyDescent="0.25">
      <c r="A11" s="2" t="s">
        <v>77</v>
      </c>
      <c r="B11" s="2" t="str">
        <f t="shared" si="0"/>
        <v>p0_8</v>
      </c>
      <c r="C11" s="2" t="s">
        <v>255</v>
      </c>
      <c r="D11">
        <v>12</v>
      </c>
      <c r="E11">
        <v>29</v>
      </c>
      <c r="G11" t="s">
        <v>107</v>
      </c>
      <c r="H11" t="s">
        <v>141</v>
      </c>
    </row>
    <row r="12" spans="1:8" x14ac:dyDescent="0.25">
      <c r="A12" s="2" t="s">
        <v>76</v>
      </c>
      <c r="B12" s="2" t="str">
        <f t="shared" si="0"/>
        <v>p0_7</v>
      </c>
      <c r="C12" s="2" t="s">
        <v>255</v>
      </c>
      <c r="D12">
        <v>13</v>
      </c>
      <c r="E12">
        <v>17</v>
      </c>
      <c r="G12" t="s">
        <v>106</v>
      </c>
      <c r="H12" t="s">
        <v>141</v>
      </c>
    </row>
    <row r="13" spans="1:8" x14ac:dyDescent="0.25">
      <c r="A13" s="2" t="s">
        <v>75</v>
      </c>
      <c r="B13" s="2" t="str">
        <f t="shared" si="0"/>
        <v>p0_6</v>
      </c>
      <c r="C13" s="2" t="s">
        <v>206</v>
      </c>
      <c r="D13">
        <v>14</v>
      </c>
      <c r="E13">
        <v>16</v>
      </c>
      <c r="G13" t="s">
        <v>105</v>
      </c>
      <c r="H13" t="s">
        <v>141</v>
      </c>
    </row>
    <row r="14" spans="1:8" ht="22.5" x14ac:dyDescent="0.25">
      <c r="A14" s="2" t="s">
        <v>9</v>
      </c>
      <c r="B14" s="2" t="str">
        <f t="shared" si="0"/>
        <v>p0_23</v>
      </c>
      <c r="C14" s="2" t="s">
        <v>208</v>
      </c>
      <c r="D14">
        <v>15</v>
      </c>
    </row>
    <row r="15" spans="1:8" x14ac:dyDescent="0.25">
      <c r="A15" s="2" t="s">
        <v>10</v>
      </c>
      <c r="B15" s="2" t="str">
        <f t="shared" si="0"/>
        <v>p0_24</v>
      </c>
      <c r="C15" s="2" t="s">
        <v>250</v>
      </c>
      <c r="D15">
        <v>16</v>
      </c>
    </row>
    <row r="16" spans="1:8" x14ac:dyDescent="0.25">
      <c r="A16" s="2" t="s">
        <v>11</v>
      </c>
      <c r="B16" s="2" t="str">
        <f t="shared" si="0"/>
        <v>p0_25</v>
      </c>
      <c r="C16" s="2" t="s">
        <v>251</v>
      </c>
      <c r="D16">
        <v>17</v>
      </c>
    </row>
    <row r="17" spans="1:8" x14ac:dyDescent="0.25">
      <c r="A17" s="2" t="s">
        <v>12</v>
      </c>
      <c r="B17" s="2" t="str">
        <f t="shared" si="0"/>
        <v>p0_26</v>
      </c>
      <c r="C17" s="2" t="s">
        <v>252</v>
      </c>
      <c r="D17">
        <v>18</v>
      </c>
    </row>
    <row r="18" spans="1:8" x14ac:dyDescent="0.25">
      <c r="A18" s="2" t="s">
        <v>34</v>
      </c>
      <c r="B18" s="2" t="str">
        <f t="shared" si="0"/>
        <v>p1_30</v>
      </c>
      <c r="C18" s="2"/>
      <c r="D18">
        <v>19</v>
      </c>
    </row>
    <row r="19" spans="1:8" x14ac:dyDescent="0.25">
      <c r="A19" s="2" t="s">
        <v>35</v>
      </c>
      <c r="B19" s="2" t="str">
        <f t="shared" si="0"/>
        <v>p1_31</v>
      </c>
      <c r="C19" s="2"/>
      <c r="D19">
        <v>20</v>
      </c>
    </row>
    <row r="20" spans="1:8" x14ac:dyDescent="0.25">
      <c r="A20" s="2" t="s">
        <v>38</v>
      </c>
      <c r="B20" s="2" t="str">
        <f t="shared" si="0"/>
        <v>p2_10</v>
      </c>
      <c r="C20" s="2"/>
      <c r="D20">
        <v>23</v>
      </c>
      <c r="H20" t="s">
        <v>154</v>
      </c>
    </row>
    <row r="21" spans="1:8" x14ac:dyDescent="0.25">
      <c r="A21" s="2" t="s">
        <v>82</v>
      </c>
      <c r="B21" s="2" t="str">
        <f t="shared" si="0"/>
        <v>p1_12</v>
      </c>
      <c r="C21" s="2" t="s">
        <v>246</v>
      </c>
      <c r="D21">
        <v>24</v>
      </c>
    </row>
    <row r="22" spans="1:8" x14ac:dyDescent="0.25">
      <c r="A22" s="2" t="s">
        <v>19</v>
      </c>
      <c r="B22" s="2" t="str">
        <f t="shared" si="0"/>
        <v>p1_11</v>
      </c>
      <c r="C22" s="2" t="s">
        <v>246</v>
      </c>
      <c r="D22">
        <v>25</v>
      </c>
    </row>
    <row r="23" spans="1:8" x14ac:dyDescent="0.25">
      <c r="A23" s="2" t="s">
        <v>81</v>
      </c>
      <c r="B23" s="2" t="str">
        <f t="shared" si="0"/>
        <v>p1_7</v>
      </c>
      <c r="C23" s="2" t="s">
        <v>246</v>
      </c>
      <c r="D23">
        <v>26</v>
      </c>
    </row>
    <row r="24" spans="1:8" x14ac:dyDescent="0.25">
      <c r="A24" s="2" t="s">
        <v>80</v>
      </c>
      <c r="B24" s="2" t="str">
        <f t="shared" si="0"/>
        <v>p1_6</v>
      </c>
      <c r="C24" s="2" t="s">
        <v>246</v>
      </c>
      <c r="D24">
        <v>27</v>
      </c>
    </row>
    <row r="25" spans="1:8" x14ac:dyDescent="0.25">
      <c r="A25" s="2" t="s">
        <v>79</v>
      </c>
      <c r="B25" s="2" t="str">
        <f t="shared" si="0"/>
        <v>p1_5</v>
      </c>
      <c r="C25" s="2" t="s">
        <v>246</v>
      </c>
      <c r="D25">
        <v>28</v>
      </c>
    </row>
    <row r="26" spans="1:8" x14ac:dyDescent="0.25">
      <c r="A26" s="2" t="s">
        <v>33</v>
      </c>
      <c r="B26" s="2" t="str">
        <f t="shared" si="0"/>
        <v>p1_3</v>
      </c>
      <c r="C26" s="2" t="s">
        <v>246</v>
      </c>
      <c r="D26">
        <v>29</v>
      </c>
    </row>
    <row r="27" spans="1:8" x14ac:dyDescent="0.25">
      <c r="A27" s="2" t="s">
        <v>22</v>
      </c>
      <c r="B27" s="2" t="str">
        <f t="shared" si="0"/>
        <v>p1_2</v>
      </c>
      <c r="C27" s="2" t="s">
        <v>246</v>
      </c>
      <c r="D27">
        <v>30</v>
      </c>
    </row>
    <row r="28" spans="1:8" x14ac:dyDescent="0.25">
      <c r="A28" s="2" t="s">
        <v>67</v>
      </c>
      <c r="B28" s="2" t="str">
        <f t="shared" si="0"/>
        <v>p5_3</v>
      </c>
      <c r="C28" s="2"/>
      <c r="D28">
        <v>31</v>
      </c>
      <c r="H28" t="s">
        <v>146</v>
      </c>
    </row>
    <row r="29" spans="1:8" x14ac:dyDescent="0.25">
      <c r="A29" s="2" t="s">
        <v>66</v>
      </c>
      <c r="B29" s="2" t="str">
        <f t="shared" si="0"/>
        <v>p5_2</v>
      </c>
      <c r="C29" s="2" t="s">
        <v>254</v>
      </c>
      <c r="D29">
        <v>32</v>
      </c>
      <c r="H29" t="s">
        <v>146</v>
      </c>
    </row>
    <row r="30" spans="1:8" x14ac:dyDescent="0.25">
      <c r="A30" s="2" t="s">
        <v>74</v>
      </c>
      <c r="B30" s="2" t="str">
        <f t="shared" si="0"/>
        <v>p0_5</v>
      </c>
      <c r="C30" s="2" t="s">
        <v>253</v>
      </c>
      <c r="D30">
        <v>33</v>
      </c>
      <c r="E30">
        <v>2</v>
      </c>
      <c r="G30" t="s">
        <v>88</v>
      </c>
      <c r="H30" t="s">
        <v>141</v>
      </c>
    </row>
    <row r="31" spans="1:8" x14ac:dyDescent="0.25">
      <c r="A31" s="2" t="s">
        <v>73</v>
      </c>
      <c r="B31" s="2" t="str">
        <f t="shared" si="0"/>
        <v>p0_4</v>
      </c>
      <c r="C31" s="2"/>
      <c r="D31">
        <v>34</v>
      </c>
      <c r="E31">
        <v>1</v>
      </c>
      <c r="G31" t="s">
        <v>87</v>
      </c>
      <c r="H31" t="s">
        <v>141</v>
      </c>
    </row>
    <row r="32" spans="1:8" x14ac:dyDescent="0.25">
      <c r="A32" s="2" t="s">
        <v>18</v>
      </c>
      <c r="B32" s="2" t="str">
        <f t="shared" si="0"/>
        <v>p0_31</v>
      </c>
      <c r="C32" s="2"/>
      <c r="D32">
        <v>35</v>
      </c>
      <c r="G32" t="s">
        <v>91</v>
      </c>
    </row>
    <row r="33" spans="1:7" x14ac:dyDescent="0.25">
      <c r="A33" s="2" t="s">
        <v>71</v>
      </c>
      <c r="B33" s="2" t="str">
        <f t="shared" si="0"/>
        <v>usb_dm2</v>
      </c>
      <c r="C33" s="2"/>
      <c r="D33">
        <v>36</v>
      </c>
      <c r="G33" t="s">
        <v>91</v>
      </c>
    </row>
    <row r="34" spans="1:7" x14ac:dyDescent="0.25">
      <c r="A34" s="2" t="s">
        <v>68</v>
      </c>
      <c r="B34" s="2" t="str">
        <f t="shared" ref="B34:B65" si="1">TRIM(LOWER(SUBSTITUTE(SUBSTITUTE(SUBSTITUTE(SUBSTITUTE(SUBSTITUTE(SUBSTITUTE(IFERROR(LEFT(A34, FIND(" /",A34)-1),A34),"-","m"),"+","p"),"(","_"),")",""),"[","_"),"]","")))</f>
        <v>p5_4</v>
      </c>
      <c r="C34" s="2"/>
      <c r="D34">
        <v>37</v>
      </c>
    </row>
    <row r="35" spans="1:7" x14ac:dyDescent="0.25">
      <c r="A35" s="2" t="s">
        <v>65</v>
      </c>
      <c r="B35" s="2" t="str">
        <f t="shared" si="1"/>
        <v>p5_1</v>
      </c>
      <c r="C35" s="2" t="s">
        <v>254</v>
      </c>
      <c r="D35">
        <v>38</v>
      </c>
    </row>
    <row r="36" spans="1:7" x14ac:dyDescent="0.25">
      <c r="A36" s="2" t="s">
        <v>64</v>
      </c>
      <c r="B36" s="2" t="str">
        <f t="shared" si="1"/>
        <v>p5_0</v>
      </c>
      <c r="C36" s="2" t="s">
        <v>254</v>
      </c>
      <c r="D36">
        <v>39</v>
      </c>
    </row>
    <row r="37" spans="1:7" x14ac:dyDescent="0.25">
      <c r="A37" s="2" t="s">
        <v>70</v>
      </c>
      <c r="B37" s="2" t="str">
        <f t="shared" si="1"/>
        <v>rtc_alarm</v>
      </c>
      <c r="C37" s="2"/>
      <c r="D37">
        <v>40</v>
      </c>
    </row>
    <row r="38" spans="1:7" x14ac:dyDescent="0.25">
      <c r="A38" s="2" t="s">
        <v>16</v>
      </c>
      <c r="B38" s="2" t="str">
        <f t="shared" si="1"/>
        <v>p0_3</v>
      </c>
      <c r="C38" s="2"/>
      <c r="D38">
        <v>41</v>
      </c>
      <c r="G38" t="s">
        <v>156</v>
      </c>
    </row>
    <row r="39" spans="1:7" x14ac:dyDescent="0.25">
      <c r="A39" s="2" t="s">
        <v>6</v>
      </c>
      <c r="B39" s="2" t="str">
        <f t="shared" si="1"/>
        <v>p0_2</v>
      </c>
      <c r="C39" s="2"/>
      <c r="D39">
        <v>42</v>
      </c>
      <c r="G39" t="s">
        <v>155</v>
      </c>
    </row>
    <row r="40" spans="1:7" x14ac:dyDescent="0.25">
      <c r="A40" s="2" t="s">
        <v>2</v>
      </c>
      <c r="B40" s="2" t="str">
        <f t="shared" si="1"/>
        <v>p0_10</v>
      </c>
      <c r="C40" s="2"/>
      <c r="E40">
        <v>10</v>
      </c>
      <c r="G40" t="s">
        <v>101</v>
      </c>
    </row>
    <row r="41" spans="1:7" x14ac:dyDescent="0.25">
      <c r="A41" s="2" t="s">
        <v>3</v>
      </c>
      <c r="B41" s="2" t="str">
        <f t="shared" si="1"/>
        <v>p0_11</v>
      </c>
      <c r="C41" s="2"/>
      <c r="E41">
        <v>18</v>
      </c>
      <c r="G41" t="s">
        <v>102</v>
      </c>
    </row>
    <row r="42" spans="1:7" x14ac:dyDescent="0.25">
      <c r="A42" s="2" t="s">
        <v>4</v>
      </c>
      <c r="B42" s="2" t="str">
        <f t="shared" si="1"/>
        <v>p0_13</v>
      </c>
      <c r="C42" s="2"/>
      <c r="G42" t="s">
        <v>139</v>
      </c>
    </row>
    <row r="43" spans="1:7" x14ac:dyDescent="0.25">
      <c r="A43" s="2" t="s">
        <v>5</v>
      </c>
      <c r="B43" s="2" t="str">
        <f t="shared" si="1"/>
        <v>p0_19</v>
      </c>
      <c r="C43" s="2"/>
      <c r="E43">
        <v>24</v>
      </c>
      <c r="G43" t="s">
        <v>103</v>
      </c>
    </row>
    <row r="44" spans="1:7" x14ac:dyDescent="0.25">
      <c r="A44" s="2" t="s">
        <v>7</v>
      </c>
      <c r="B44" s="2" t="str">
        <f t="shared" si="1"/>
        <v>p0_20</v>
      </c>
      <c r="C44" s="2"/>
      <c r="E44">
        <v>26</v>
      </c>
      <c r="G44" t="s">
        <v>104</v>
      </c>
    </row>
    <row r="45" spans="1:7" x14ac:dyDescent="0.25">
      <c r="A45" s="2" t="s">
        <v>13</v>
      </c>
      <c r="B45" s="2" t="str">
        <f t="shared" si="1"/>
        <v>p0_27</v>
      </c>
      <c r="C45" s="2"/>
      <c r="E45">
        <v>54</v>
      </c>
      <c r="G45" t="s">
        <v>109</v>
      </c>
    </row>
    <row r="46" spans="1:7" x14ac:dyDescent="0.25">
      <c r="A46" s="2" t="s">
        <v>14</v>
      </c>
      <c r="B46" s="2" t="str">
        <f t="shared" si="1"/>
        <v>p0_28</v>
      </c>
      <c r="C46" s="2"/>
      <c r="E46">
        <v>55</v>
      </c>
      <c r="G46" t="s">
        <v>109</v>
      </c>
    </row>
    <row r="47" spans="1:7" x14ac:dyDescent="0.25">
      <c r="A47" s="2" t="s">
        <v>15</v>
      </c>
      <c r="B47" s="2" t="str">
        <f t="shared" si="1"/>
        <v>p0_29</v>
      </c>
      <c r="C47" s="2"/>
      <c r="G47" t="s">
        <v>90</v>
      </c>
    </row>
    <row r="48" spans="1:7" x14ac:dyDescent="0.25">
      <c r="A48" s="2" t="s">
        <v>17</v>
      </c>
      <c r="B48" s="2" t="str">
        <f t="shared" si="1"/>
        <v>p0_30</v>
      </c>
      <c r="C48" s="2"/>
      <c r="G48" t="s">
        <v>90</v>
      </c>
    </row>
    <row r="49" spans="1:8" x14ac:dyDescent="0.25">
      <c r="A49" s="2" t="s">
        <v>20</v>
      </c>
      <c r="B49" s="2" t="str">
        <f t="shared" si="1"/>
        <v>p1_13</v>
      </c>
      <c r="C49" s="2"/>
      <c r="G49" t="s">
        <v>137</v>
      </c>
    </row>
    <row r="50" spans="1:8" x14ac:dyDescent="0.25">
      <c r="A50" s="2" t="s">
        <v>21</v>
      </c>
      <c r="B50" s="2" t="str">
        <f t="shared" si="1"/>
        <v>p1_18</v>
      </c>
      <c r="C50" s="2"/>
      <c r="G50" t="s">
        <v>138</v>
      </c>
    </row>
    <row r="51" spans="1:8" x14ac:dyDescent="0.25">
      <c r="A51" s="2" t="s">
        <v>24</v>
      </c>
      <c r="B51" s="2" t="str">
        <f t="shared" si="1"/>
        <v>p1_21</v>
      </c>
      <c r="C51" s="2"/>
      <c r="E51">
        <v>20</v>
      </c>
      <c r="G51" t="s">
        <v>112</v>
      </c>
    </row>
    <row r="52" spans="1:8" x14ac:dyDescent="0.25">
      <c r="A52" s="2" t="s">
        <v>25</v>
      </c>
      <c r="B52" s="2" t="str">
        <f t="shared" si="1"/>
        <v>p1_22</v>
      </c>
      <c r="C52" s="2"/>
      <c r="E52">
        <v>22</v>
      </c>
      <c r="G52" t="s">
        <v>113</v>
      </c>
    </row>
    <row r="53" spans="1:8" x14ac:dyDescent="0.25">
      <c r="A53" s="2" t="s">
        <v>28</v>
      </c>
      <c r="B53" s="2" t="str">
        <f t="shared" si="1"/>
        <v>p1_25</v>
      </c>
      <c r="C53" s="2"/>
      <c r="E53">
        <v>28</v>
      </c>
      <c r="G53" t="s">
        <v>114</v>
      </c>
    </row>
    <row r="54" spans="1:8" x14ac:dyDescent="0.25">
      <c r="A54" s="2" t="s">
        <v>29</v>
      </c>
      <c r="B54" s="2" t="str">
        <f t="shared" si="1"/>
        <v>p1_26</v>
      </c>
      <c r="C54" s="2"/>
      <c r="E54">
        <v>36</v>
      </c>
      <c r="G54" t="s">
        <v>117</v>
      </c>
    </row>
    <row r="55" spans="1:8" x14ac:dyDescent="0.25">
      <c r="A55" s="2" t="s">
        <v>30</v>
      </c>
      <c r="B55" s="2" t="str">
        <f t="shared" si="1"/>
        <v>p1_27</v>
      </c>
      <c r="C55" s="2"/>
      <c r="E55">
        <v>38</v>
      </c>
      <c r="G55" t="s">
        <v>118</v>
      </c>
    </row>
    <row r="56" spans="1:8" x14ac:dyDescent="0.25">
      <c r="A56" s="2" t="s">
        <v>31</v>
      </c>
      <c r="B56" s="2" t="str">
        <f t="shared" si="1"/>
        <v>p1_28</v>
      </c>
      <c r="C56" s="2"/>
      <c r="E56">
        <v>40</v>
      </c>
      <c r="G56" t="s">
        <v>119</v>
      </c>
    </row>
    <row r="57" spans="1:8" x14ac:dyDescent="0.25">
      <c r="A57" s="2" t="s">
        <v>32</v>
      </c>
      <c r="B57" s="2" t="str">
        <f t="shared" si="1"/>
        <v>p1_29</v>
      </c>
      <c r="C57" s="2"/>
      <c r="E57">
        <v>42</v>
      </c>
      <c r="G57" t="s">
        <v>120</v>
      </c>
    </row>
    <row r="58" spans="1:8" x14ac:dyDescent="0.25">
      <c r="A58" s="2" t="s">
        <v>36</v>
      </c>
      <c r="B58" s="2" t="str">
        <f t="shared" si="1"/>
        <v>p2_0</v>
      </c>
      <c r="C58" s="2"/>
      <c r="E58">
        <v>49</v>
      </c>
      <c r="G58" t="s">
        <v>92</v>
      </c>
    </row>
    <row r="59" spans="1:8" x14ac:dyDescent="0.25">
      <c r="A59" s="2" t="s">
        <v>37</v>
      </c>
      <c r="B59" s="2" t="str">
        <f t="shared" si="1"/>
        <v>p2_1</v>
      </c>
      <c r="C59" s="2"/>
      <c r="E59">
        <v>53</v>
      </c>
      <c r="G59" t="s">
        <v>93</v>
      </c>
    </row>
    <row r="60" spans="1:8" x14ac:dyDescent="0.25">
      <c r="A60" s="2" t="s">
        <v>42</v>
      </c>
      <c r="B60" s="2" t="str">
        <f t="shared" si="1"/>
        <v>p2_2</v>
      </c>
      <c r="C60" s="2"/>
      <c r="E60">
        <v>46</v>
      </c>
      <c r="G60" t="s">
        <v>94</v>
      </c>
      <c r="H60" t="s">
        <v>149</v>
      </c>
    </row>
    <row r="61" spans="1:8" x14ac:dyDescent="0.25">
      <c r="A61" s="2" t="s">
        <v>49</v>
      </c>
      <c r="B61" s="2" t="str">
        <f t="shared" si="1"/>
        <v>p2_3</v>
      </c>
      <c r="C61" s="2"/>
      <c r="E61">
        <v>50</v>
      </c>
      <c r="G61" t="s">
        <v>95</v>
      </c>
      <c r="H61" t="s">
        <v>151</v>
      </c>
    </row>
    <row r="62" spans="1:8" x14ac:dyDescent="0.25">
      <c r="A62" s="2" t="s">
        <v>50</v>
      </c>
      <c r="B62" s="2" t="str">
        <f t="shared" si="1"/>
        <v>p2_4</v>
      </c>
      <c r="C62" s="2"/>
      <c r="E62">
        <v>48</v>
      </c>
      <c r="G62" t="s">
        <v>96</v>
      </c>
      <c r="H62" t="s">
        <v>152</v>
      </c>
    </row>
    <row r="63" spans="1:8" x14ac:dyDescent="0.25">
      <c r="A63" s="2" t="s">
        <v>51</v>
      </c>
      <c r="B63" s="2" t="str">
        <f t="shared" si="1"/>
        <v>p2_5</v>
      </c>
      <c r="C63" s="2"/>
      <c r="E63">
        <v>52</v>
      </c>
      <c r="G63" t="s">
        <v>97</v>
      </c>
      <c r="H63" t="s">
        <v>153</v>
      </c>
    </row>
    <row r="64" spans="1:8" x14ac:dyDescent="0.25">
      <c r="A64" s="2" t="s">
        <v>52</v>
      </c>
      <c r="B64" s="2" t="str">
        <f t="shared" si="1"/>
        <v>p2_6</v>
      </c>
      <c r="C64" s="2"/>
      <c r="E64">
        <v>8</v>
      </c>
      <c r="G64" t="s">
        <v>89</v>
      </c>
      <c r="H64" t="s">
        <v>150</v>
      </c>
    </row>
    <row r="65" spans="1:8" x14ac:dyDescent="0.25">
      <c r="A65" s="2" t="s">
        <v>53</v>
      </c>
      <c r="B65" s="2" t="str">
        <f t="shared" si="1"/>
        <v>p2_8</v>
      </c>
      <c r="C65" s="2"/>
      <c r="E65">
        <v>12</v>
      </c>
      <c r="G65" t="s">
        <v>98</v>
      </c>
    </row>
    <row r="66" spans="1:8" x14ac:dyDescent="0.25">
      <c r="A66" s="2" t="s">
        <v>54</v>
      </c>
      <c r="B66" s="2" t="str">
        <f t="shared" ref="B66:B85" si="2">TRIM(LOWER(SUBSTITUTE(SUBSTITUTE(SUBSTITUTE(SUBSTITUTE(SUBSTITUTE(SUBSTITUTE(IFERROR(LEFT(A66, FIND(" /",A66)-1),A66),"-","m"),"+","p"),"(","_"),")",""),"[","_"),"]","")))</f>
        <v>p2_9</v>
      </c>
      <c r="C66" s="2"/>
      <c r="E66">
        <v>14</v>
      </c>
      <c r="G66" t="s">
        <v>99</v>
      </c>
    </row>
    <row r="67" spans="1:8" x14ac:dyDescent="0.25">
      <c r="A67" s="2" t="s">
        <v>83</v>
      </c>
      <c r="B67" s="2" t="str">
        <f t="shared" si="2"/>
        <v>p2_11</v>
      </c>
      <c r="C67" s="2"/>
      <c r="E67">
        <v>44</v>
      </c>
      <c r="G67" t="s">
        <v>100</v>
      </c>
    </row>
    <row r="68" spans="1:8" x14ac:dyDescent="0.25">
      <c r="A68" s="2" t="s">
        <v>39</v>
      </c>
      <c r="B68" s="2" t="str">
        <f t="shared" si="2"/>
        <v>p2_12</v>
      </c>
      <c r="C68" s="2"/>
      <c r="E68">
        <v>32</v>
      </c>
      <c r="G68" t="s">
        <v>115</v>
      </c>
    </row>
    <row r="69" spans="1:8" x14ac:dyDescent="0.25">
      <c r="A69" s="2" t="s">
        <v>40</v>
      </c>
      <c r="B69" s="2" t="str">
        <f t="shared" si="2"/>
        <v>p2_13</v>
      </c>
      <c r="C69" s="2"/>
      <c r="E69">
        <v>34</v>
      </c>
      <c r="G69" t="s">
        <v>116</v>
      </c>
    </row>
    <row r="70" spans="1:8" x14ac:dyDescent="0.25">
      <c r="A70" s="2" t="s">
        <v>41</v>
      </c>
      <c r="B70" s="2" t="str">
        <f t="shared" si="2"/>
        <v>p2_19</v>
      </c>
      <c r="C70" s="2"/>
      <c r="G70" t="s">
        <v>136</v>
      </c>
    </row>
    <row r="71" spans="1:8" x14ac:dyDescent="0.25">
      <c r="A71" s="2" t="s">
        <v>43</v>
      </c>
      <c r="B71" s="2" t="str">
        <f t="shared" si="2"/>
        <v>p2_21</v>
      </c>
      <c r="C71" s="2"/>
      <c r="E71">
        <v>60</v>
      </c>
      <c r="G71" t="s">
        <v>131</v>
      </c>
    </row>
    <row r="72" spans="1:8" x14ac:dyDescent="0.25">
      <c r="A72" s="2" t="s">
        <v>44</v>
      </c>
      <c r="B72" s="2" t="str">
        <f t="shared" si="2"/>
        <v>p2_22</v>
      </c>
      <c r="C72" s="2"/>
      <c r="E72">
        <v>56</v>
      </c>
      <c r="G72" t="s">
        <v>132</v>
      </c>
      <c r="H72" t="s">
        <v>143</v>
      </c>
    </row>
    <row r="73" spans="1:8" x14ac:dyDescent="0.25">
      <c r="A73" s="2" t="s">
        <v>45</v>
      </c>
      <c r="B73" s="2" t="str">
        <f t="shared" si="2"/>
        <v>p2_23</v>
      </c>
      <c r="C73" s="2"/>
      <c r="E73">
        <v>57</v>
      </c>
      <c r="G73" t="s">
        <v>133</v>
      </c>
    </row>
    <row r="74" spans="1:8" x14ac:dyDescent="0.25">
      <c r="A74" s="2" t="s">
        <v>46</v>
      </c>
      <c r="B74" s="2" t="str">
        <f t="shared" si="2"/>
        <v>p2_25</v>
      </c>
      <c r="C74" s="2"/>
      <c r="E74">
        <v>61</v>
      </c>
      <c r="G74" t="s">
        <v>131</v>
      </c>
    </row>
    <row r="75" spans="1:8" x14ac:dyDescent="0.25">
      <c r="A75" s="2" t="s">
        <v>47</v>
      </c>
      <c r="B75" s="2" t="str">
        <f t="shared" si="2"/>
        <v>p2_26</v>
      </c>
      <c r="C75" s="2"/>
      <c r="E75">
        <v>58</v>
      </c>
      <c r="G75" t="s">
        <v>134</v>
      </c>
      <c r="H75" t="s">
        <v>144</v>
      </c>
    </row>
    <row r="76" spans="1:8" x14ac:dyDescent="0.25">
      <c r="A76" s="2" t="s">
        <v>48</v>
      </c>
      <c r="B76" s="2" t="str">
        <f t="shared" si="2"/>
        <v>p2_27</v>
      </c>
      <c r="C76" s="2"/>
      <c r="E76">
        <v>59</v>
      </c>
      <c r="G76" t="s">
        <v>135</v>
      </c>
      <c r="H76" t="s">
        <v>145</v>
      </c>
    </row>
    <row r="77" spans="1:8" x14ac:dyDescent="0.25">
      <c r="A77" s="2" t="s">
        <v>55</v>
      </c>
      <c r="B77" s="2" t="str">
        <f t="shared" si="2"/>
        <v>p4_17</v>
      </c>
      <c r="C77" s="2"/>
      <c r="F77">
        <v>5</v>
      </c>
      <c r="G77" t="s">
        <v>123</v>
      </c>
    </row>
    <row r="78" spans="1:8" x14ac:dyDescent="0.25">
      <c r="A78" s="2" t="s">
        <v>56</v>
      </c>
      <c r="B78" s="2" t="str">
        <f t="shared" si="2"/>
        <v>p4_18</v>
      </c>
      <c r="C78" s="2"/>
      <c r="F78">
        <v>4</v>
      </c>
      <c r="G78" t="s">
        <v>124</v>
      </c>
    </row>
    <row r="79" spans="1:8" x14ac:dyDescent="0.25">
      <c r="A79" s="2" t="s">
        <v>57</v>
      </c>
      <c r="B79" s="2" t="str">
        <f t="shared" si="2"/>
        <v>p4_19</v>
      </c>
      <c r="C79" s="2"/>
      <c r="F79">
        <v>9</v>
      </c>
      <c r="G79" t="s">
        <v>125</v>
      </c>
    </row>
    <row r="80" spans="1:8" x14ac:dyDescent="0.25">
      <c r="A80" s="2" t="s">
        <v>58</v>
      </c>
      <c r="B80" s="2" t="str">
        <f t="shared" si="2"/>
        <v>p4_20</v>
      </c>
      <c r="C80" s="2"/>
      <c r="F80">
        <v>12</v>
      </c>
      <c r="G80" t="s">
        <v>126</v>
      </c>
    </row>
    <row r="81" spans="1:7" x14ac:dyDescent="0.25">
      <c r="A81" s="2" t="s">
        <v>59</v>
      </c>
      <c r="B81" s="2" t="str">
        <f t="shared" si="2"/>
        <v>p4_21</v>
      </c>
      <c r="C81" s="2"/>
      <c r="F81">
        <v>16</v>
      </c>
      <c r="G81" t="s">
        <v>127</v>
      </c>
    </row>
    <row r="82" spans="1:7" x14ac:dyDescent="0.25">
      <c r="A82" s="2" t="s">
        <v>60</v>
      </c>
      <c r="B82" s="2" t="str">
        <f t="shared" si="2"/>
        <v>p4_22</v>
      </c>
      <c r="C82" s="2" t="s">
        <v>256</v>
      </c>
      <c r="F82">
        <v>3</v>
      </c>
      <c r="G82" t="s">
        <v>128</v>
      </c>
    </row>
    <row r="83" spans="1:7" x14ac:dyDescent="0.25">
      <c r="A83" s="2" t="s">
        <v>61</v>
      </c>
      <c r="B83" s="2" t="str">
        <f t="shared" si="2"/>
        <v>p4_23</v>
      </c>
      <c r="C83" s="2" t="s">
        <v>256</v>
      </c>
      <c r="F83">
        <v>2</v>
      </c>
      <c r="G83" t="s">
        <v>129</v>
      </c>
    </row>
    <row r="84" spans="1:7" x14ac:dyDescent="0.25">
      <c r="A84" s="2" t="s">
        <v>62</v>
      </c>
      <c r="B84" s="2" t="str">
        <f t="shared" si="2"/>
        <v>p4_28</v>
      </c>
      <c r="C84" s="2"/>
      <c r="E84">
        <v>4</v>
      </c>
      <c r="G84" t="s">
        <v>110</v>
      </c>
    </row>
    <row r="85" spans="1:7" x14ac:dyDescent="0.25">
      <c r="A85" s="2" t="s">
        <v>63</v>
      </c>
      <c r="B85" s="2" t="str">
        <f t="shared" si="2"/>
        <v>p4_29</v>
      </c>
      <c r="C85" s="2"/>
      <c r="E85">
        <v>6</v>
      </c>
      <c r="G85" t="s">
        <v>111</v>
      </c>
    </row>
  </sheetData>
  <autoFilter ref="A1:H85">
    <sortState ref="A2:I85">
      <sortCondition ref="D1:D85"/>
    </sortState>
  </autoFilter>
  <conditionalFormatting sqref="A2:B85">
    <cfRule type="cellIs" dxfId="19" priority="9" stopIfTrue="1" operator="equal">
      <formula>""</formula>
    </cfRule>
  </conditionalFormatting>
  <conditionalFormatting sqref="A2:B85">
    <cfRule type="expression" dxfId="18" priority="4" stopIfTrue="1">
      <formula>OR(LEFT(#REF!,3)="vdd",LEFT(#REF!,3)="vss",LEFT(#REF!,3)="vba")</formula>
    </cfRule>
  </conditionalFormatting>
  <conditionalFormatting sqref="B2:B85">
    <cfRule type="expression" dxfId="17" priority="3">
      <formula>NOT(ISFORMULA(B2))</formula>
    </cfRule>
  </conditionalFormatting>
  <conditionalFormatting sqref="A2:B85">
    <cfRule type="expression" dxfId="16" priority="14" stopIfTrue="1">
      <formula>$Z2&lt;&gt;"X"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0" zoomScale="85" zoomScaleNormal="85" workbookViewId="0">
      <selection activeCell="E23" sqref="E23"/>
    </sheetView>
  </sheetViews>
  <sheetFormatPr defaultRowHeight="15" x14ac:dyDescent="0.25"/>
  <cols>
    <col min="1" max="1" width="78.5703125" bestFit="1" customWidth="1"/>
    <col min="2" max="2" width="14.28515625" bestFit="1" customWidth="1"/>
    <col min="3" max="3" width="11.28515625" customWidth="1"/>
    <col min="4" max="5" width="10.85546875" bestFit="1" customWidth="1"/>
    <col min="6" max="6" width="33.140625" bestFit="1" customWidth="1"/>
    <col min="7" max="7" width="49.140625" bestFit="1" customWidth="1"/>
  </cols>
  <sheetData>
    <row r="1" spans="1:7" ht="33.75" x14ac:dyDescent="0.25">
      <c r="A1" s="1" t="s">
        <v>148</v>
      </c>
      <c r="B1" s="1" t="s">
        <v>84</v>
      </c>
      <c r="C1" s="3" t="s">
        <v>122</v>
      </c>
      <c r="D1" s="5" t="s">
        <v>121</v>
      </c>
      <c r="E1" s="5" t="s">
        <v>130</v>
      </c>
      <c r="F1" s="5" t="s">
        <v>147</v>
      </c>
      <c r="G1" s="5" t="s">
        <v>140</v>
      </c>
    </row>
    <row r="2" spans="1:7" x14ac:dyDescent="0.25">
      <c r="A2" s="2" t="s">
        <v>72</v>
      </c>
      <c r="B2" s="2" t="str">
        <f t="shared" ref="B2:B33" si="0">TRIM(LOWER(SUBSTITUTE(SUBSTITUTE(SUBSTITUTE(SUBSTITUTE(SUBSTITUTE(SUBSTITUTE(IFERROR(LEFT(A2, FIND(" /",A2)-1),A2),"-","m"),"+","p"),"(","_"),")",""),"[","_"),"]","")))</f>
        <v>vbat</v>
      </c>
      <c r="C2" s="4">
        <v>3</v>
      </c>
    </row>
    <row r="3" spans="1:7" x14ac:dyDescent="0.25">
      <c r="A3" s="2" t="s">
        <v>69</v>
      </c>
      <c r="B3" s="2" t="str">
        <f t="shared" si="0"/>
        <v>resetn</v>
      </c>
      <c r="C3" s="4">
        <v>4</v>
      </c>
    </row>
    <row r="4" spans="1:7" x14ac:dyDescent="0.25">
      <c r="A4" s="2" t="s">
        <v>27</v>
      </c>
      <c r="B4" s="2" t="str">
        <f t="shared" si="0"/>
        <v>p1_24</v>
      </c>
      <c r="C4" s="4">
        <v>5</v>
      </c>
      <c r="G4" t="s">
        <v>142</v>
      </c>
    </row>
    <row r="5" spans="1:7" x14ac:dyDescent="0.25">
      <c r="A5" s="2" t="s">
        <v>26</v>
      </c>
      <c r="B5" s="2" t="str">
        <f t="shared" si="0"/>
        <v>p1_23</v>
      </c>
      <c r="C5" s="4">
        <v>6</v>
      </c>
      <c r="G5" t="s">
        <v>142</v>
      </c>
    </row>
    <row r="6" spans="1:7" x14ac:dyDescent="0.25">
      <c r="A6" s="2" t="s">
        <v>23</v>
      </c>
      <c r="B6" s="2" t="str">
        <f t="shared" si="0"/>
        <v>p1_20</v>
      </c>
      <c r="C6" s="4">
        <v>7</v>
      </c>
      <c r="G6" t="s">
        <v>142</v>
      </c>
    </row>
    <row r="7" spans="1:7" x14ac:dyDescent="0.25">
      <c r="A7" s="2" t="s">
        <v>8</v>
      </c>
      <c r="B7" s="2" t="str">
        <f t="shared" si="0"/>
        <v>p0_21</v>
      </c>
      <c r="C7" s="4">
        <v>8</v>
      </c>
    </row>
    <row r="8" spans="1:7" x14ac:dyDescent="0.25">
      <c r="A8" s="2" t="s">
        <v>0</v>
      </c>
      <c r="B8" s="2" t="str">
        <f t="shared" si="0"/>
        <v>p0_0</v>
      </c>
      <c r="C8" s="4">
        <v>9</v>
      </c>
    </row>
    <row r="9" spans="1:7" x14ac:dyDescent="0.25">
      <c r="A9" s="2" t="s">
        <v>1</v>
      </c>
      <c r="B9" s="2" t="str">
        <f t="shared" si="0"/>
        <v>p0_1</v>
      </c>
      <c r="C9" s="4">
        <v>10</v>
      </c>
    </row>
    <row r="10" spans="1:7" x14ac:dyDescent="0.25">
      <c r="A10" s="2" t="s">
        <v>78</v>
      </c>
      <c r="B10" s="2" t="str">
        <f t="shared" si="0"/>
        <v>p0_9</v>
      </c>
      <c r="C10" s="4">
        <v>11</v>
      </c>
      <c r="D10">
        <v>30</v>
      </c>
      <c r="F10" t="s">
        <v>108</v>
      </c>
      <c r="G10" t="s">
        <v>141</v>
      </c>
    </row>
    <row r="11" spans="1:7" x14ac:dyDescent="0.25">
      <c r="A11" s="2" t="s">
        <v>77</v>
      </c>
      <c r="B11" s="2" t="str">
        <f t="shared" si="0"/>
        <v>p0_8</v>
      </c>
      <c r="C11" s="4">
        <v>12</v>
      </c>
      <c r="D11">
        <v>29</v>
      </c>
      <c r="F11" t="s">
        <v>107</v>
      </c>
      <c r="G11" t="s">
        <v>141</v>
      </c>
    </row>
    <row r="12" spans="1:7" x14ac:dyDescent="0.25">
      <c r="A12" s="2" t="s">
        <v>76</v>
      </c>
      <c r="B12" s="2" t="str">
        <f t="shared" si="0"/>
        <v>p0_7</v>
      </c>
      <c r="C12" s="4">
        <v>13</v>
      </c>
      <c r="D12">
        <v>17</v>
      </c>
      <c r="F12" t="s">
        <v>106</v>
      </c>
      <c r="G12" t="s">
        <v>141</v>
      </c>
    </row>
    <row r="13" spans="1:7" x14ac:dyDescent="0.25">
      <c r="A13" s="2" t="s">
        <v>75</v>
      </c>
      <c r="B13" s="2" t="str">
        <f t="shared" si="0"/>
        <v>p0_6</v>
      </c>
      <c r="C13" s="4">
        <v>14</v>
      </c>
      <c r="D13">
        <v>16</v>
      </c>
      <c r="F13" t="s">
        <v>105</v>
      </c>
      <c r="G13" t="s">
        <v>141</v>
      </c>
    </row>
    <row r="14" spans="1:7" x14ac:dyDescent="0.25">
      <c r="A14" s="2" t="s">
        <v>9</v>
      </c>
      <c r="B14" s="2" t="str">
        <f t="shared" si="0"/>
        <v>p0_23</v>
      </c>
      <c r="C14" s="4">
        <v>15</v>
      </c>
    </row>
    <row r="15" spans="1:7" x14ac:dyDescent="0.25">
      <c r="A15" s="2" t="s">
        <v>10</v>
      </c>
      <c r="B15" s="2" t="str">
        <f t="shared" si="0"/>
        <v>p0_24</v>
      </c>
      <c r="C15" s="4">
        <v>16</v>
      </c>
    </row>
    <row r="16" spans="1:7" x14ac:dyDescent="0.25">
      <c r="A16" s="2" t="s">
        <v>11</v>
      </c>
      <c r="B16" s="2" t="str">
        <f t="shared" si="0"/>
        <v>p0_25</v>
      </c>
      <c r="C16" s="4">
        <v>17</v>
      </c>
    </row>
    <row r="17" spans="1:7" x14ac:dyDescent="0.25">
      <c r="A17" s="2" t="s">
        <v>12</v>
      </c>
      <c r="B17" s="2" t="str">
        <f t="shared" si="0"/>
        <v>p0_26</v>
      </c>
      <c r="C17" s="4">
        <v>18</v>
      </c>
    </row>
    <row r="18" spans="1:7" x14ac:dyDescent="0.25">
      <c r="A18" s="2" t="s">
        <v>34</v>
      </c>
      <c r="B18" s="2" t="str">
        <f t="shared" si="0"/>
        <v>p1_30</v>
      </c>
      <c r="C18" s="4">
        <v>19</v>
      </c>
    </row>
    <row r="19" spans="1:7" x14ac:dyDescent="0.25">
      <c r="A19" s="2" t="s">
        <v>35</v>
      </c>
      <c r="B19" s="2" t="str">
        <f t="shared" si="0"/>
        <v>p1_31</v>
      </c>
      <c r="C19" s="4">
        <v>20</v>
      </c>
    </row>
    <row r="20" spans="1:7" x14ac:dyDescent="0.25">
      <c r="A20" s="2" t="s">
        <v>38</v>
      </c>
      <c r="B20" s="2" t="str">
        <f t="shared" si="0"/>
        <v>p2_10</v>
      </c>
      <c r="C20" s="4">
        <v>23</v>
      </c>
      <c r="G20" t="s">
        <v>154</v>
      </c>
    </row>
    <row r="21" spans="1:7" x14ac:dyDescent="0.25">
      <c r="A21" s="2" t="s">
        <v>82</v>
      </c>
      <c r="B21" s="2" t="str">
        <f t="shared" si="0"/>
        <v>p1_12</v>
      </c>
      <c r="C21" s="4">
        <v>24</v>
      </c>
    </row>
    <row r="22" spans="1:7" x14ac:dyDescent="0.25">
      <c r="A22" s="2" t="s">
        <v>19</v>
      </c>
      <c r="B22" s="2" t="str">
        <f t="shared" si="0"/>
        <v>p1_11</v>
      </c>
      <c r="C22" s="4">
        <v>25</v>
      </c>
    </row>
    <row r="23" spans="1:7" x14ac:dyDescent="0.25">
      <c r="A23" s="2" t="s">
        <v>81</v>
      </c>
      <c r="B23" s="2" t="str">
        <f t="shared" si="0"/>
        <v>p1_7</v>
      </c>
      <c r="C23" s="4">
        <v>26</v>
      </c>
    </row>
    <row r="24" spans="1:7" x14ac:dyDescent="0.25">
      <c r="A24" s="2" t="s">
        <v>80</v>
      </c>
      <c r="B24" s="2" t="str">
        <f t="shared" si="0"/>
        <v>p1_6</v>
      </c>
      <c r="C24" s="4">
        <v>27</v>
      </c>
    </row>
    <row r="25" spans="1:7" x14ac:dyDescent="0.25">
      <c r="A25" s="2" t="s">
        <v>79</v>
      </c>
      <c r="B25" s="2" t="str">
        <f t="shared" si="0"/>
        <v>p1_5</v>
      </c>
      <c r="C25" s="4">
        <v>28</v>
      </c>
    </row>
    <row r="26" spans="1:7" x14ac:dyDescent="0.25">
      <c r="A26" s="2" t="s">
        <v>33</v>
      </c>
      <c r="B26" s="2" t="str">
        <f t="shared" si="0"/>
        <v>p1_3</v>
      </c>
      <c r="C26" s="4">
        <v>29</v>
      </c>
    </row>
    <row r="27" spans="1:7" x14ac:dyDescent="0.25">
      <c r="A27" s="2" t="s">
        <v>22</v>
      </c>
      <c r="B27" s="2" t="str">
        <f t="shared" si="0"/>
        <v>p1_2</v>
      </c>
      <c r="C27" s="4">
        <v>30</v>
      </c>
    </row>
    <row r="28" spans="1:7" x14ac:dyDescent="0.25">
      <c r="A28" s="2" t="s">
        <v>67</v>
      </c>
      <c r="B28" s="2" t="str">
        <f t="shared" si="0"/>
        <v>p5_3</v>
      </c>
      <c r="C28" s="4">
        <v>31</v>
      </c>
      <c r="G28" t="s">
        <v>146</v>
      </c>
    </row>
    <row r="29" spans="1:7" x14ac:dyDescent="0.25">
      <c r="A29" s="2" t="s">
        <v>66</v>
      </c>
      <c r="B29" s="2" t="str">
        <f t="shared" si="0"/>
        <v>p5_2</v>
      </c>
      <c r="C29" s="4">
        <v>32</v>
      </c>
      <c r="G29" t="s">
        <v>146</v>
      </c>
    </row>
    <row r="30" spans="1:7" x14ac:dyDescent="0.25">
      <c r="A30" s="2" t="s">
        <v>74</v>
      </c>
      <c r="B30" s="2" t="str">
        <f t="shared" si="0"/>
        <v>p0_5</v>
      </c>
      <c r="C30" s="4">
        <v>33</v>
      </c>
      <c r="D30">
        <v>2</v>
      </c>
      <c r="F30" t="s">
        <v>88</v>
      </c>
      <c r="G30" t="s">
        <v>141</v>
      </c>
    </row>
    <row r="31" spans="1:7" x14ac:dyDescent="0.25">
      <c r="A31" s="2" t="s">
        <v>73</v>
      </c>
      <c r="B31" s="2" t="str">
        <f t="shared" si="0"/>
        <v>p0_4</v>
      </c>
      <c r="C31" s="4">
        <v>34</v>
      </c>
      <c r="D31">
        <v>1</v>
      </c>
      <c r="F31" t="s">
        <v>87</v>
      </c>
      <c r="G31" t="s">
        <v>141</v>
      </c>
    </row>
    <row r="32" spans="1:7" x14ac:dyDescent="0.25">
      <c r="A32" s="2" t="s">
        <v>18</v>
      </c>
      <c r="B32" s="2" t="str">
        <f t="shared" si="0"/>
        <v>p0_31</v>
      </c>
      <c r="C32" s="4">
        <v>35</v>
      </c>
      <c r="F32" t="s">
        <v>91</v>
      </c>
    </row>
    <row r="33" spans="1:6" x14ac:dyDescent="0.25">
      <c r="A33" s="2" t="s">
        <v>71</v>
      </c>
      <c r="B33" s="2" t="str">
        <f t="shared" si="0"/>
        <v>usb_dm2</v>
      </c>
      <c r="C33" s="4">
        <v>36</v>
      </c>
      <c r="F33" t="s">
        <v>91</v>
      </c>
    </row>
    <row r="34" spans="1:6" x14ac:dyDescent="0.25">
      <c r="A34" s="2" t="s">
        <v>68</v>
      </c>
      <c r="B34" s="2" t="str">
        <f t="shared" ref="B34:B65" si="1">TRIM(LOWER(SUBSTITUTE(SUBSTITUTE(SUBSTITUTE(SUBSTITUTE(SUBSTITUTE(SUBSTITUTE(IFERROR(LEFT(A34, FIND(" /",A34)-1),A34),"-","m"),"+","p"),"(","_"),")",""),"[","_"),"]","")))</f>
        <v>p5_4</v>
      </c>
      <c r="C34" s="4">
        <v>37</v>
      </c>
    </row>
    <row r="35" spans="1:6" x14ac:dyDescent="0.25">
      <c r="A35" s="2" t="s">
        <v>65</v>
      </c>
      <c r="B35" s="2" t="str">
        <f t="shared" si="1"/>
        <v>p5_1</v>
      </c>
      <c r="C35" s="4">
        <v>38</v>
      </c>
    </row>
    <row r="36" spans="1:6" x14ac:dyDescent="0.25">
      <c r="A36" s="2" t="s">
        <v>64</v>
      </c>
      <c r="B36" s="2" t="str">
        <f t="shared" si="1"/>
        <v>p5_0</v>
      </c>
      <c r="C36" s="4">
        <v>39</v>
      </c>
    </row>
    <row r="37" spans="1:6" x14ac:dyDescent="0.25">
      <c r="A37" s="2" t="s">
        <v>70</v>
      </c>
      <c r="B37" s="2" t="str">
        <f t="shared" si="1"/>
        <v>rtc_alarm</v>
      </c>
      <c r="C37" s="4">
        <v>40</v>
      </c>
    </row>
    <row r="38" spans="1:6" x14ac:dyDescent="0.25">
      <c r="A38" s="2" t="s">
        <v>16</v>
      </c>
      <c r="B38" s="2" t="str">
        <f t="shared" si="1"/>
        <v>p0_3</v>
      </c>
      <c r="C38" s="4">
        <v>41</v>
      </c>
      <c r="F38" t="s">
        <v>86</v>
      </c>
    </row>
    <row r="39" spans="1:6" x14ac:dyDescent="0.25">
      <c r="A39" s="2" t="s">
        <v>6</v>
      </c>
      <c r="B39" s="2" t="str">
        <f t="shared" si="1"/>
        <v>p0_2</v>
      </c>
      <c r="C39" s="4">
        <v>42</v>
      </c>
      <c r="F39" t="s">
        <v>85</v>
      </c>
    </row>
    <row r="40" spans="1:6" x14ac:dyDescent="0.25">
      <c r="A40" s="2" t="s">
        <v>2</v>
      </c>
      <c r="B40" s="2" t="str">
        <f t="shared" si="1"/>
        <v>p0_10</v>
      </c>
      <c r="D40">
        <v>10</v>
      </c>
      <c r="F40" t="s">
        <v>101</v>
      </c>
    </row>
    <row r="41" spans="1:6" x14ac:dyDescent="0.25">
      <c r="A41" s="2" t="s">
        <v>3</v>
      </c>
      <c r="B41" s="2" t="str">
        <f t="shared" si="1"/>
        <v>p0_11</v>
      </c>
      <c r="D41">
        <v>18</v>
      </c>
      <c r="F41" t="s">
        <v>102</v>
      </c>
    </row>
    <row r="42" spans="1:6" x14ac:dyDescent="0.25">
      <c r="A42" s="2" t="s">
        <v>4</v>
      </c>
      <c r="B42" s="2" t="str">
        <f t="shared" si="1"/>
        <v>p0_13</v>
      </c>
      <c r="F42" t="s">
        <v>139</v>
      </c>
    </row>
    <row r="43" spans="1:6" x14ac:dyDescent="0.25">
      <c r="A43" s="2" t="s">
        <v>5</v>
      </c>
      <c r="B43" s="2" t="str">
        <f t="shared" si="1"/>
        <v>p0_19</v>
      </c>
      <c r="D43">
        <v>24</v>
      </c>
      <c r="F43" t="s">
        <v>103</v>
      </c>
    </row>
    <row r="44" spans="1:6" x14ac:dyDescent="0.25">
      <c r="A44" s="2" t="s">
        <v>7</v>
      </c>
      <c r="B44" s="2" t="str">
        <f t="shared" si="1"/>
        <v>p0_20</v>
      </c>
      <c r="D44">
        <v>26</v>
      </c>
      <c r="F44" t="s">
        <v>104</v>
      </c>
    </row>
    <row r="45" spans="1:6" x14ac:dyDescent="0.25">
      <c r="A45" s="2" t="s">
        <v>13</v>
      </c>
      <c r="B45" s="2" t="str">
        <f t="shared" si="1"/>
        <v>p0_27</v>
      </c>
      <c r="D45">
        <v>54</v>
      </c>
      <c r="F45" t="s">
        <v>109</v>
      </c>
    </row>
    <row r="46" spans="1:6" x14ac:dyDescent="0.25">
      <c r="A46" s="2" t="s">
        <v>14</v>
      </c>
      <c r="B46" s="2" t="str">
        <f t="shared" si="1"/>
        <v>p0_28</v>
      </c>
      <c r="D46">
        <v>55</v>
      </c>
      <c r="F46" t="s">
        <v>109</v>
      </c>
    </row>
    <row r="47" spans="1:6" x14ac:dyDescent="0.25">
      <c r="A47" s="2" t="s">
        <v>15</v>
      </c>
      <c r="B47" s="2" t="str">
        <f t="shared" si="1"/>
        <v>p0_29</v>
      </c>
      <c r="F47" t="s">
        <v>90</v>
      </c>
    </row>
    <row r="48" spans="1:6" x14ac:dyDescent="0.25">
      <c r="A48" s="2" t="s">
        <v>17</v>
      </c>
      <c r="B48" s="2" t="str">
        <f t="shared" si="1"/>
        <v>p0_30</v>
      </c>
      <c r="F48" t="s">
        <v>90</v>
      </c>
    </row>
    <row r="49" spans="1:7" x14ac:dyDescent="0.25">
      <c r="A49" s="2" t="s">
        <v>20</v>
      </c>
      <c r="B49" s="2" t="str">
        <f t="shared" si="1"/>
        <v>p1_13</v>
      </c>
      <c r="F49" t="s">
        <v>137</v>
      </c>
    </row>
    <row r="50" spans="1:7" x14ac:dyDescent="0.25">
      <c r="A50" s="2" t="s">
        <v>21</v>
      </c>
      <c r="B50" s="2" t="str">
        <f t="shared" si="1"/>
        <v>p1_18</v>
      </c>
      <c r="F50" t="s">
        <v>138</v>
      </c>
    </row>
    <row r="51" spans="1:7" x14ac:dyDescent="0.25">
      <c r="A51" s="2" t="s">
        <v>24</v>
      </c>
      <c r="B51" s="2" t="str">
        <f t="shared" si="1"/>
        <v>p1_21</v>
      </c>
      <c r="D51">
        <v>20</v>
      </c>
      <c r="F51" t="s">
        <v>112</v>
      </c>
    </row>
    <row r="52" spans="1:7" x14ac:dyDescent="0.25">
      <c r="A52" s="2" t="s">
        <v>25</v>
      </c>
      <c r="B52" s="2" t="str">
        <f t="shared" si="1"/>
        <v>p1_22</v>
      </c>
      <c r="D52">
        <v>22</v>
      </c>
      <c r="F52" t="s">
        <v>113</v>
      </c>
    </row>
    <row r="53" spans="1:7" x14ac:dyDescent="0.25">
      <c r="A53" s="2" t="s">
        <v>28</v>
      </c>
      <c r="B53" s="2" t="str">
        <f t="shared" si="1"/>
        <v>p1_25</v>
      </c>
      <c r="D53">
        <v>28</v>
      </c>
      <c r="F53" t="s">
        <v>114</v>
      </c>
    </row>
    <row r="54" spans="1:7" x14ac:dyDescent="0.25">
      <c r="A54" s="2" t="s">
        <v>29</v>
      </c>
      <c r="B54" s="2" t="str">
        <f t="shared" si="1"/>
        <v>p1_26</v>
      </c>
      <c r="D54">
        <v>36</v>
      </c>
      <c r="F54" t="s">
        <v>117</v>
      </c>
    </row>
    <row r="55" spans="1:7" x14ac:dyDescent="0.25">
      <c r="A55" s="2" t="s">
        <v>30</v>
      </c>
      <c r="B55" s="2" t="str">
        <f t="shared" si="1"/>
        <v>p1_27</v>
      </c>
      <c r="D55">
        <v>38</v>
      </c>
      <c r="F55" t="s">
        <v>118</v>
      </c>
    </row>
    <row r="56" spans="1:7" x14ac:dyDescent="0.25">
      <c r="A56" s="2" t="s">
        <v>31</v>
      </c>
      <c r="B56" s="2" t="str">
        <f t="shared" si="1"/>
        <v>p1_28</v>
      </c>
      <c r="D56">
        <v>40</v>
      </c>
      <c r="F56" t="s">
        <v>119</v>
      </c>
    </row>
    <row r="57" spans="1:7" x14ac:dyDescent="0.25">
      <c r="A57" s="2" t="s">
        <v>32</v>
      </c>
      <c r="B57" s="2" t="str">
        <f t="shared" si="1"/>
        <v>p1_29</v>
      </c>
      <c r="D57">
        <v>42</v>
      </c>
      <c r="F57" t="s">
        <v>120</v>
      </c>
    </row>
    <row r="58" spans="1:7" x14ac:dyDescent="0.25">
      <c r="A58" s="2" t="s">
        <v>36</v>
      </c>
      <c r="B58" s="2" t="str">
        <f t="shared" si="1"/>
        <v>p2_0</v>
      </c>
      <c r="D58">
        <v>49</v>
      </c>
      <c r="F58" t="s">
        <v>92</v>
      </c>
    </row>
    <row r="59" spans="1:7" x14ac:dyDescent="0.25">
      <c r="A59" s="2" t="s">
        <v>37</v>
      </c>
      <c r="B59" s="2" t="str">
        <f t="shared" si="1"/>
        <v>p2_1</v>
      </c>
      <c r="D59">
        <v>53</v>
      </c>
      <c r="F59" t="s">
        <v>93</v>
      </c>
    </row>
    <row r="60" spans="1:7" x14ac:dyDescent="0.25">
      <c r="A60" s="2" t="s">
        <v>42</v>
      </c>
      <c r="B60" s="2" t="str">
        <f t="shared" si="1"/>
        <v>p2_2</v>
      </c>
      <c r="D60">
        <v>46</v>
      </c>
      <c r="F60" t="s">
        <v>94</v>
      </c>
      <c r="G60" t="s">
        <v>149</v>
      </c>
    </row>
    <row r="61" spans="1:7" x14ac:dyDescent="0.25">
      <c r="A61" s="2" t="s">
        <v>49</v>
      </c>
      <c r="B61" s="2" t="str">
        <f t="shared" si="1"/>
        <v>p2_3</v>
      </c>
      <c r="D61">
        <v>50</v>
      </c>
      <c r="F61" t="s">
        <v>95</v>
      </c>
      <c r="G61" t="s">
        <v>151</v>
      </c>
    </row>
    <row r="62" spans="1:7" x14ac:dyDescent="0.25">
      <c r="A62" s="2" t="s">
        <v>50</v>
      </c>
      <c r="B62" s="2" t="str">
        <f t="shared" si="1"/>
        <v>p2_4</v>
      </c>
      <c r="D62">
        <v>48</v>
      </c>
      <c r="F62" t="s">
        <v>96</v>
      </c>
      <c r="G62" t="s">
        <v>152</v>
      </c>
    </row>
    <row r="63" spans="1:7" x14ac:dyDescent="0.25">
      <c r="A63" s="2" t="s">
        <v>51</v>
      </c>
      <c r="B63" s="2" t="str">
        <f t="shared" si="1"/>
        <v>p2_5</v>
      </c>
      <c r="D63">
        <v>52</v>
      </c>
      <c r="F63" t="s">
        <v>97</v>
      </c>
      <c r="G63" t="s">
        <v>153</v>
      </c>
    </row>
    <row r="64" spans="1:7" x14ac:dyDescent="0.25">
      <c r="A64" s="2" t="s">
        <v>52</v>
      </c>
      <c r="B64" s="2" t="str">
        <f t="shared" si="1"/>
        <v>p2_6</v>
      </c>
      <c r="D64">
        <v>8</v>
      </c>
      <c r="F64" t="s">
        <v>89</v>
      </c>
      <c r="G64" t="s">
        <v>150</v>
      </c>
    </row>
    <row r="65" spans="1:7" x14ac:dyDescent="0.25">
      <c r="A65" s="2" t="s">
        <v>53</v>
      </c>
      <c r="B65" s="2" t="str">
        <f t="shared" si="1"/>
        <v>p2_8</v>
      </c>
      <c r="D65">
        <v>12</v>
      </c>
      <c r="F65" t="s">
        <v>98</v>
      </c>
    </row>
    <row r="66" spans="1:7" x14ac:dyDescent="0.25">
      <c r="A66" s="2" t="s">
        <v>54</v>
      </c>
      <c r="B66" s="2" t="str">
        <f t="shared" ref="B66:B85" si="2">TRIM(LOWER(SUBSTITUTE(SUBSTITUTE(SUBSTITUTE(SUBSTITUTE(SUBSTITUTE(SUBSTITUTE(IFERROR(LEFT(A66, FIND(" /",A66)-1),A66),"-","m"),"+","p"),"(","_"),")",""),"[","_"),"]","")))</f>
        <v>p2_9</v>
      </c>
      <c r="D66">
        <v>14</v>
      </c>
      <c r="F66" t="s">
        <v>99</v>
      </c>
    </row>
    <row r="67" spans="1:7" x14ac:dyDescent="0.25">
      <c r="A67" s="2" t="s">
        <v>83</v>
      </c>
      <c r="B67" s="2" t="str">
        <f t="shared" si="2"/>
        <v>p2_11</v>
      </c>
      <c r="D67">
        <v>44</v>
      </c>
      <c r="F67" t="s">
        <v>100</v>
      </c>
    </row>
    <row r="68" spans="1:7" x14ac:dyDescent="0.25">
      <c r="A68" s="2" t="s">
        <v>39</v>
      </c>
      <c r="B68" s="2" t="str">
        <f t="shared" si="2"/>
        <v>p2_12</v>
      </c>
      <c r="D68">
        <v>32</v>
      </c>
      <c r="F68" t="s">
        <v>115</v>
      </c>
    </row>
    <row r="69" spans="1:7" x14ac:dyDescent="0.25">
      <c r="A69" s="2" t="s">
        <v>40</v>
      </c>
      <c r="B69" s="2" t="str">
        <f t="shared" si="2"/>
        <v>p2_13</v>
      </c>
      <c r="D69">
        <v>34</v>
      </c>
      <c r="F69" t="s">
        <v>116</v>
      </c>
    </row>
    <row r="70" spans="1:7" x14ac:dyDescent="0.25">
      <c r="A70" s="2" t="s">
        <v>41</v>
      </c>
      <c r="B70" s="2" t="str">
        <f t="shared" si="2"/>
        <v>p2_19</v>
      </c>
      <c r="F70" t="s">
        <v>136</v>
      </c>
    </row>
    <row r="71" spans="1:7" x14ac:dyDescent="0.25">
      <c r="A71" s="2" t="s">
        <v>43</v>
      </c>
      <c r="B71" s="2" t="str">
        <f t="shared" si="2"/>
        <v>p2_21</v>
      </c>
      <c r="D71">
        <v>60</v>
      </c>
      <c r="F71" t="s">
        <v>131</v>
      </c>
    </row>
    <row r="72" spans="1:7" x14ac:dyDescent="0.25">
      <c r="A72" s="2" t="s">
        <v>44</v>
      </c>
      <c r="B72" s="2" t="str">
        <f t="shared" si="2"/>
        <v>p2_22</v>
      </c>
      <c r="D72">
        <v>56</v>
      </c>
      <c r="F72" t="s">
        <v>132</v>
      </c>
      <c r="G72" t="s">
        <v>143</v>
      </c>
    </row>
    <row r="73" spans="1:7" x14ac:dyDescent="0.25">
      <c r="A73" s="2" t="s">
        <v>45</v>
      </c>
      <c r="B73" s="2" t="str">
        <f t="shared" si="2"/>
        <v>p2_23</v>
      </c>
      <c r="D73">
        <v>57</v>
      </c>
      <c r="F73" t="s">
        <v>133</v>
      </c>
    </row>
    <row r="74" spans="1:7" x14ac:dyDescent="0.25">
      <c r="A74" s="2" t="s">
        <v>46</v>
      </c>
      <c r="B74" s="2" t="str">
        <f t="shared" si="2"/>
        <v>p2_25</v>
      </c>
      <c r="D74">
        <v>61</v>
      </c>
      <c r="F74" t="s">
        <v>131</v>
      </c>
    </row>
    <row r="75" spans="1:7" x14ac:dyDescent="0.25">
      <c r="A75" s="2" t="s">
        <v>47</v>
      </c>
      <c r="B75" s="2" t="str">
        <f t="shared" si="2"/>
        <v>p2_26</v>
      </c>
      <c r="D75">
        <v>58</v>
      </c>
      <c r="F75" t="s">
        <v>134</v>
      </c>
      <c r="G75" t="s">
        <v>144</v>
      </c>
    </row>
    <row r="76" spans="1:7" x14ac:dyDescent="0.25">
      <c r="A76" s="2" t="s">
        <v>48</v>
      </c>
      <c r="B76" s="2" t="str">
        <f t="shared" si="2"/>
        <v>p2_27</v>
      </c>
      <c r="D76">
        <v>59</v>
      </c>
      <c r="F76" t="s">
        <v>135</v>
      </c>
      <c r="G76" t="s">
        <v>145</v>
      </c>
    </row>
    <row r="77" spans="1:7" x14ac:dyDescent="0.25">
      <c r="A77" s="2" t="s">
        <v>55</v>
      </c>
      <c r="B77" s="2" t="str">
        <f t="shared" si="2"/>
        <v>p4_17</v>
      </c>
      <c r="E77">
        <v>5</v>
      </c>
      <c r="F77" t="s">
        <v>123</v>
      </c>
    </row>
    <row r="78" spans="1:7" x14ac:dyDescent="0.25">
      <c r="A78" s="2" t="s">
        <v>56</v>
      </c>
      <c r="B78" s="2" t="str">
        <f t="shared" si="2"/>
        <v>p4_18</v>
      </c>
      <c r="E78">
        <v>4</v>
      </c>
      <c r="F78" t="s">
        <v>124</v>
      </c>
    </row>
    <row r="79" spans="1:7" x14ac:dyDescent="0.25">
      <c r="A79" s="2" t="s">
        <v>57</v>
      </c>
      <c r="B79" s="2" t="str">
        <f t="shared" si="2"/>
        <v>p4_19</v>
      </c>
      <c r="E79">
        <v>9</v>
      </c>
      <c r="F79" t="s">
        <v>125</v>
      </c>
    </row>
    <row r="80" spans="1:7" x14ac:dyDescent="0.25">
      <c r="A80" s="2" t="s">
        <v>58</v>
      </c>
      <c r="B80" s="2" t="str">
        <f t="shared" si="2"/>
        <v>p4_20</v>
      </c>
      <c r="E80">
        <v>12</v>
      </c>
      <c r="F80" t="s">
        <v>126</v>
      </c>
    </row>
    <row r="81" spans="1:6" x14ac:dyDescent="0.25">
      <c r="A81" s="2" t="s">
        <v>59</v>
      </c>
      <c r="B81" s="2" t="str">
        <f t="shared" si="2"/>
        <v>p4_21</v>
      </c>
      <c r="E81">
        <v>16</v>
      </c>
      <c r="F81" t="s">
        <v>127</v>
      </c>
    </row>
    <row r="82" spans="1:6" x14ac:dyDescent="0.25">
      <c r="A82" s="2" t="s">
        <v>60</v>
      </c>
      <c r="B82" s="2" t="str">
        <f t="shared" si="2"/>
        <v>p4_22</v>
      </c>
      <c r="E82">
        <v>3</v>
      </c>
      <c r="F82" t="s">
        <v>128</v>
      </c>
    </row>
    <row r="83" spans="1:6" x14ac:dyDescent="0.25">
      <c r="A83" s="2" t="s">
        <v>61</v>
      </c>
      <c r="B83" s="2" t="str">
        <f t="shared" si="2"/>
        <v>p4_23</v>
      </c>
      <c r="E83">
        <v>2</v>
      </c>
      <c r="F83" t="s">
        <v>129</v>
      </c>
    </row>
    <row r="84" spans="1:6" x14ac:dyDescent="0.25">
      <c r="A84" s="2" t="s">
        <v>62</v>
      </c>
      <c r="B84" s="2" t="str">
        <f t="shared" si="2"/>
        <v>p4_28</v>
      </c>
      <c r="D84">
        <v>4</v>
      </c>
      <c r="F84" t="s">
        <v>110</v>
      </c>
    </row>
    <row r="85" spans="1:6" x14ac:dyDescent="0.25">
      <c r="A85" s="2" t="s">
        <v>63</v>
      </c>
      <c r="B85" s="2" t="str">
        <f t="shared" si="2"/>
        <v>p4_29</v>
      </c>
      <c r="D85">
        <v>6</v>
      </c>
      <c r="F85" t="s">
        <v>111</v>
      </c>
    </row>
  </sheetData>
  <sortState ref="A2:G85">
    <sortCondition ref="C1"/>
  </sortState>
  <conditionalFormatting sqref="A2:B85">
    <cfRule type="cellIs" dxfId="15" priority="8" stopIfTrue="1" operator="equal">
      <formula>""</formula>
    </cfRule>
  </conditionalFormatting>
  <conditionalFormatting sqref="A2:B85">
    <cfRule type="expression" dxfId="14" priority="7" stopIfTrue="1">
      <formula>OR(LEFT(#REF!,3)="vdd",LEFT(#REF!,3)="vss",LEFT(#REF!,3)="vba")</formula>
    </cfRule>
  </conditionalFormatting>
  <conditionalFormatting sqref="B2:B85">
    <cfRule type="expression" dxfId="13" priority="6">
      <formula>NOT(ISFORMULA(B2))</formula>
    </cfRule>
  </conditionalFormatting>
  <conditionalFormatting sqref="A2:B85">
    <cfRule type="expression" dxfId="12" priority="5" stopIfTrue="1">
      <formula>$Y2&lt;&gt;"X"</formula>
    </cfRule>
  </conditionalFormatting>
  <conditionalFormatting sqref="A2:B85">
    <cfRule type="cellIs" dxfId="11" priority="4" stopIfTrue="1" operator="equal">
      <formula>""</formula>
    </cfRule>
  </conditionalFormatting>
  <conditionalFormatting sqref="A2:B85">
    <cfRule type="expression" dxfId="10" priority="3" stopIfTrue="1">
      <formula>OR(LEFT(#REF!,3)="vdd",LEFT(#REF!,3)="vss",LEFT(#REF!,3)="vba")</formula>
    </cfRule>
  </conditionalFormatting>
  <conditionalFormatting sqref="B2:B85">
    <cfRule type="expression" dxfId="9" priority="2">
      <formula>NOT(ISFORMULA(B2))</formula>
    </cfRule>
  </conditionalFormatting>
  <conditionalFormatting sqref="A2:B85">
    <cfRule type="expression" dxfId="8" priority="1" stopIfTrue="1">
      <formula>$Y2&lt;&gt;"X"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zoomScale="85" zoomScaleNormal="85" workbookViewId="0">
      <selection activeCell="E18" sqref="E18"/>
    </sheetView>
  </sheetViews>
  <sheetFormatPr defaultRowHeight="15" x14ac:dyDescent="0.25"/>
  <cols>
    <col min="1" max="1" width="78.5703125" bestFit="1" customWidth="1"/>
    <col min="2" max="2" width="14.28515625" bestFit="1" customWidth="1"/>
    <col min="3" max="3" width="11.28515625" customWidth="1"/>
    <col min="4" max="5" width="10.85546875" bestFit="1" customWidth="1"/>
    <col min="6" max="6" width="33.140625" bestFit="1" customWidth="1"/>
    <col min="7" max="7" width="49.140625" bestFit="1" customWidth="1"/>
  </cols>
  <sheetData>
    <row r="1" spans="1:7" ht="33.75" x14ac:dyDescent="0.25">
      <c r="A1" s="1" t="s">
        <v>148</v>
      </c>
      <c r="B1" s="1" t="s">
        <v>84</v>
      </c>
      <c r="C1" s="3" t="s">
        <v>122</v>
      </c>
      <c r="D1" s="5" t="s">
        <v>121</v>
      </c>
      <c r="E1" s="5" t="s">
        <v>130</v>
      </c>
      <c r="F1" s="5" t="s">
        <v>147</v>
      </c>
      <c r="G1" s="5" t="s">
        <v>140</v>
      </c>
    </row>
    <row r="2" spans="1:7" x14ac:dyDescent="0.25">
      <c r="A2" s="2" t="s">
        <v>73</v>
      </c>
      <c r="B2" s="2" t="str">
        <f t="shared" ref="B2:B33" si="0">TRIM(LOWER(SUBSTITUTE(SUBSTITUTE(SUBSTITUTE(SUBSTITUTE(SUBSTITUTE(SUBSTITUTE(IFERROR(LEFT(A2, FIND(" /",A2)-1),A2),"-","m"),"+","p"),"(","_"),")",""),"[","_"),"]","")))</f>
        <v>p0_4</v>
      </c>
      <c r="C2">
        <v>34</v>
      </c>
      <c r="D2" s="4">
        <v>1</v>
      </c>
      <c r="F2" t="s">
        <v>87</v>
      </c>
      <c r="G2" t="s">
        <v>141</v>
      </c>
    </row>
    <row r="3" spans="1:7" x14ac:dyDescent="0.25">
      <c r="A3" s="2" t="s">
        <v>74</v>
      </c>
      <c r="B3" s="2" t="str">
        <f t="shared" si="0"/>
        <v>p0_5</v>
      </c>
      <c r="C3">
        <v>33</v>
      </c>
      <c r="D3" s="4">
        <v>2</v>
      </c>
      <c r="F3" t="s">
        <v>88</v>
      </c>
      <c r="G3" t="s">
        <v>141</v>
      </c>
    </row>
    <row r="4" spans="1:7" x14ac:dyDescent="0.25">
      <c r="A4" s="2" t="s">
        <v>62</v>
      </c>
      <c r="B4" s="2" t="str">
        <f t="shared" si="0"/>
        <v>p4_28</v>
      </c>
      <c r="D4" s="4">
        <v>4</v>
      </c>
      <c r="F4" t="s">
        <v>110</v>
      </c>
    </row>
    <row r="5" spans="1:7" x14ac:dyDescent="0.25">
      <c r="A5" s="2" t="s">
        <v>63</v>
      </c>
      <c r="B5" s="2" t="str">
        <f t="shared" si="0"/>
        <v>p4_29</v>
      </c>
      <c r="D5" s="4">
        <v>6</v>
      </c>
      <c r="F5" t="s">
        <v>111</v>
      </c>
    </row>
    <row r="6" spans="1:7" x14ac:dyDescent="0.25">
      <c r="A6" s="2" t="s">
        <v>52</v>
      </c>
      <c r="B6" s="2" t="str">
        <f t="shared" si="0"/>
        <v>p2_6</v>
      </c>
      <c r="D6" s="4">
        <v>8</v>
      </c>
      <c r="F6" t="s">
        <v>89</v>
      </c>
      <c r="G6" t="s">
        <v>150</v>
      </c>
    </row>
    <row r="7" spans="1:7" x14ac:dyDescent="0.25">
      <c r="A7" s="2" t="s">
        <v>2</v>
      </c>
      <c r="B7" s="2" t="str">
        <f t="shared" si="0"/>
        <v>p0_10</v>
      </c>
      <c r="D7" s="4">
        <v>10</v>
      </c>
      <c r="F7" t="s">
        <v>101</v>
      </c>
    </row>
    <row r="8" spans="1:7" x14ac:dyDescent="0.25">
      <c r="A8" s="2" t="s">
        <v>53</v>
      </c>
      <c r="B8" s="2" t="str">
        <f t="shared" si="0"/>
        <v>p2_8</v>
      </c>
      <c r="D8" s="4">
        <v>12</v>
      </c>
      <c r="F8" t="s">
        <v>98</v>
      </c>
    </row>
    <row r="9" spans="1:7" x14ac:dyDescent="0.25">
      <c r="A9" s="2" t="s">
        <v>54</v>
      </c>
      <c r="B9" s="2" t="str">
        <f t="shared" si="0"/>
        <v>p2_9</v>
      </c>
      <c r="D9" s="4">
        <v>14</v>
      </c>
      <c r="F9" t="s">
        <v>99</v>
      </c>
    </row>
    <row r="10" spans="1:7" x14ac:dyDescent="0.25">
      <c r="A10" s="2" t="s">
        <v>75</v>
      </c>
      <c r="B10" s="2" t="str">
        <f t="shared" si="0"/>
        <v>p0_6</v>
      </c>
      <c r="C10">
        <v>14</v>
      </c>
      <c r="D10" s="4">
        <v>16</v>
      </c>
      <c r="F10" t="s">
        <v>105</v>
      </c>
      <c r="G10" t="s">
        <v>141</v>
      </c>
    </row>
    <row r="11" spans="1:7" x14ac:dyDescent="0.25">
      <c r="A11" s="2" t="s">
        <v>76</v>
      </c>
      <c r="B11" s="2" t="str">
        <f t="shared" si="0"/>
        <v>p0_7</v>
      </c>
      <c r="C11">
        <v>13</v>
      </c>
      <c r="D11" s="4">
        <v>17</v>
      </c>
      <c r="F11" t="s">
        <v>106</v>
      </c>
      <c r="G11" t="s">
        <v>141</v>
      </c>
    </row>
    <row r="12" spans="1:7" x14ac:dyDescent="0.25">
      <c r="A12" s="2" t="s">
        <v>3</v>
      </c>
      <c r="B12" s="2" t="str">
        <f t="shared" si="0"/>
        <v>p0_11</v>
      </c>
      <c r="D12" s="4">
        <v>18</v>
      </c>
      <c r="F12" t="s">
        <v>102</v>
      </c>
    </row>
    <row r="13" spans="1:7" x14ac:dyDescent="0.25">
      <c r="A13" s="2" t="s">
        <v>24</v>
      </c>
      <c r="B13" s="2" t="str">
        <f t="shared" si="0"/>
        <v>p1_21</v>
      </c>
      <c r="D13" s="4">
        <v>20</v>
      </c>
      <c r="F13" t="s">
        <v>112</v>
      </c>
    </row>
    <row r="14" spans="1:7" x14ac:dyDescent="0.25">
      <c r="A14" s="2" t="s">
        <v>25</v>
      </c>
      <c r="B14" s="2" t="str">
        <f t="shared" si="0"/>
        <v>p1_22</v>
      </c>
      <c r="D14" s="4">
        <v>22</v>
      </c>
      <c r="F14" t="s">
        <v>113</v>
      </c>
    </row>
    <row r="15" spans="1:7" x14ac:dyDescent="0.25">
      <c r="A15" s="2" t="s">
        <v>5</v>
      </c>
      <c r="B15" s="2" t="str">
        <f t="shared" si="0"/>
        <v>p0_19</v>
      </c>
      <c r="D15" s="4">
        <v>24</v>
      </c>
      <c r="F15" t="s">
        <v>103</v>
      </c>
    </row>
    <row r="16" spans="1:7" x14ac:dyDescent="0.25">
      <c r="A16" s="2" t="s">
        <v>7</v>
      </c>
      <c r="B16" s="2" t="str">
        <f t="shared" si="0"/>
        <v>p0_20</v>
      </c>
      <c r="D16" s="4">
        <v>26</v>
      </c>
      <c r="F16" t="s">
        <v>104</v>
      </c>
    </row>
    <row r="17" spans="1:7" x14ac:dyDescent="0.25">
      <c r="A17" s="2" t="s">
        <v>28</v>
      </c>
      <c r="B17" s="2" t="str">
        <f t="shared" si="0"/>
        <v>p1_25</v>
      </c>
      <c r="D17" s="4">
        <v>28</v>
      </c>
      <c r="F17" t="s">
        <v>114</v>
      </c>
    </row>
    <row r="18" spans="1:7" x14ac:dyDescent="0.25">
      <c r="A18" s="2" t="s">
        <v>77</v>
      </c>
      <c r="B18" s="2" t="str">
        <f t="shared" si="0"/>
        <v>p0_8</v>
      </c>
      <c r="C18">
        <v>12</v>
      </c>
      <c r="D18" s="4">
        <v>29</v>
      </c>
      <c r="F18" t="s">
        <v>107</v>
      </c>
      <c r="G18" t="s">
        <v>141</v>
      </c>
    </row>
    <row r="19" spans="1:7" x14ac:dyDescent="0.25">
      <c r="A19" s="2" t="s">
        <v>78</v>
      </c>
      <c r="B19" s="2" t="str">
        <f t="shared" si="0"/>
        <v>p0_9</v>
      </c>
      <c r="C19">
        <v>11</v>
      </c>
      <c r="D19" s="4">
        <v>30</v>
      </c>
      <c r="F19" t="s">
        <v>108</v>
      </c>
      <c r="G19" t="s">
        <v>141</v>
      </c>
    </row>
    <row r="20" spans="1:7" x14ac:dyDescent="0.25">
      <c r="A20" s="2" t="s">
        <v>39</v>
      </c>
      <c r="B20" s="2" t="str">
        <f t="shared" si="0"/>
        <v>p2_12</v>
      </c>
      <c r="D20" s="4">
        <v>32</v>
      </c>
      <c r="F20" t="s">
        <v>115</v>
      </c>
    </row>
    <row r="21" spans="1:7" x14ac:dyDescent="0.25">
      <c r="A21" s="2" t="s">
        <v>40</v>
      </c>
      <c r="B21" s="2" t="str">
        <f t="shared" si="0"/>
        <v>p2_13</v>
      </c>
      <c r="D21" s="4">
        <v>34</v>
      </c>
      <c r="F21" t="s">
        <v>116</v>
      </c>
    </row>
    <row r="22" spans="1:7" x14ac:dyDescent="0.25">
      <c r="A22" s="2" t="s">
        <v>29</v>
      </c>
      <c r="B22" s="2" t="str">
        <f t="shared" si="0"/>
        <v>p1_26</v>
      </c>
      <c r="D22" s="4">
        <v>36</v>
      </c>
      <c r="F22" t="s">
        <v>117</v>
      </c>
    </row>
    <row r="23" spans="1:7" x14ac:dyDescent="0.25">
      <c r="A23" s="2" t="s">
        <v>30</v>
      </c>
      <c r="B23" s="2" t="str">
        <f t="shared" si="0"/>
        <v>p1_27</v>
      </c>
      <c r="D23" s="4">
        <v>38</v>
      </c>
      <c r="F23" t="s">
        <v>118</v>
      </c>
    </row>
    <row r="24" spans="1:7" x14ac:dyDescent="0.25">
      <c r="A24" s="2" t="s">
        <v>31</v>
      </c>
      <c r="B24" s="2" t="str">
        <f t="shared" si="0"/>
        <v>p1_28</v>
      </c>
      <c r="D24" s="4">
        <v>40</v>
      </c>
      <c r="F24" t="s">
        <v>119</v>
      </c>
    </row>
    <row r="25" spans="1:7" x14ac:dyDescent="0.25">
      <c r="A25" s="2" t="s">
        <v>32</v>
      </c>
      <c r="B25" s="2" t="str">
        <f t="shared" si="0"/>
        <v>p1_29</v>
      </c>
      <c r="D25" s="4">
        <v>42</v>
      </c>
      <c r="F25" t="s">
        <v>120</v>
      </c>
    </row>
    <row r="26" spans="1:7" x14ac:dyDescent="0.25">
      <c r="A26" s="2" t="s">
        <v>83</v>
      </c>
      <c r="B26" s="2" t="str">
        <f t="shared" si="0"/>
        <v>p2_11</v>
      </c>
      <c r="D26" s="4">
        <v>44</v>
      </c>
      <c r="F26" t="s">
        <v>100</v>
      </c>
    </row>
    <row r="27" spans="1:7" x14ac:dyDescent="0.25">
      <c r="A27" s="2" t="s">
        <v>42</v>
      </c>
      <c r="B27" s="2" t="str">
        <f t="shared" si="0"/>
        <v>p2_2</v>
      </c>
      <c r="D27" s="4">
        <v>46</v>
      </c>
      <c r="F27" t="s">
        <v>94</v>
      </c>
      <c r="G27" t="s">
        <v>149</v>
      </c>
    </row>
    <row r="28" spans="1:7" x14ac:dyDescent="0.25">
      <c r="A28" s="2" t="s">
        <v>50</v>
      </c>
      <c r="B28" s="2" t="str">
        <f t="shared" si="0"/>
        <v>p2_4</v>
      </c>
      <c r="D28" s="4">
        <v>48</v>
      </c>
      <c r="F28" t="s">
        <v>96</v>
      </c>
      <c r="G28" t="s">
        <v>152</v>
      </c>
    </row>
    <row r="29" spans="1:7" x14ac:dyDescent="0.25">
      <c r="A29" s="2" t="s">
        <v>36</v>
      </c>
      <c r="B29" s="2" t="str">
        <f t="shared" si="0"/>
        <v>p2_0</v>
      </c>
      <c r="D29" s="4">
        <v>49</v>
      </c>
      <c r="F29" t="s">
        <v>92</v>
      </c>
    </row>
    <row r="30" spans="1:7" x14ac:dyDescent="0.25">
      <c r="A30" s="2" t="s">
        <v>49</v>
      </c>
      <c r="B30" s="2" t="str">
        <f t="shared" si="0"/>
        <v>p2_3</v>
      </c>
      <c r="D30" s="4">
        <v>50</v>
      </c>
      <c r="F30" t="s">
        <v>95</v>
      </c>
      <c r="G30" t="s">
        <v>151</v>
      </c>
    </row>
    <row r="31" spans="1:7" x14ac:dyDescent="0.25">
      <c r="A31" s="2" t="s">
        <v>51</v>
      </c>
      <c r="B31" s="2" t="str">
        <f t="shared" si="0"/>
        <v>p2_5</v>
      </c>
      <c r="D31" s="4">
        <v>52</v>
      </c>
      <c r="F31" t="s">
        <v>97</v>
      </c>
      <c r="G31" t="s">
        <v>153</v>
      </c>
    </row>
    <row r="32" spans="1:7" x14ac:dyDescent="0.25">
      <c r="A32" s="2" t="s">
        <v>37</v>
      </c>
      <c r="B32" s="2" t="str">
        <f t="shared" si="0"/>
        <v>p2_1</v>
      </c>
      <c r="D32" s="4">
        <v>53</v>
      </c>
      <c r="F32" t="s">
        <v>93</v>
      </c>
    </row>
    <row r="33" spans="1:7" x14ac:dyDescent="0.25">
      <c r="A33" s="2" t="s">
        <v>13</v>
      </c>
      <c r="B33" s="2" t="str">
        <f t="shared" si="0"/>
        <v>p0_27</v>
      </c>
      <c r="D33" s="4">
        <v>54</v>
      </c>
      <c r="F33" t="s">
        <v>109</v>
      </c>
    </row>
    <row r="34" spans="1:7" x14ac:dyDescent="0.25">
      <c r="A34" s="2" t="s">
        <v>14</v>
      </c>
      <c r="B34" s="2" t="str">
        <f t="shared" ref="B34:B65" si="1">TRIM(LOWER(SUBSTITUTE(SUBSTITUTE(SUBSTITUTE(SUBSTITUTE(SUBSTITUTE(SUBSTITUTE(IFERROR(LEFT(A34, FIND(" /",A34)-1),A34),"-","m"),"+","p"),"(","_"),")",""),"[","_"),"]","")))</f>
        <v>p0_28</v>
      </c>
      <c r="D34" s="4">
        <v>55</v>
      </c>
      <c r="F34" t="s">
        <v>109</v>
      </c>
    </row>
    <row r="35" spans="1:7" x14ac:dyDescent="0.25">
      <c r="A35" s="2" t="s">
        <v>44</v>
      </c>
      <c r="B35" s="2" t="str">
        <f t="shared" si="1"/>
        <v>p2_22</v>
      </c>
      <c r="D35" s="4">
        <v>56</v>
      </c>
      <c r="F35" t="s">
        <v>132</v>
      </c>
      <c r="G35" t="s">
        <v>143</v>
      </c>
    </row>
    <row r="36" spans="1:7" x14ac:dyDescent="0.25">
      <c r="A36" s="2" t="s">
        <v>45</v>
      </c>
      <c r="B36" s="2" t="str">
        <f t="shared" si="1"/>
        <v>p2_23</v>
      </c>
      <c r="D36" s="4">
        <v>57</v>
      </c>
      <c r="F36" t="s">
        <v>133</v>
      </c>
    </row>
    <row r="37" spans="1:7" x14ac:dyDescent="0.25">
      <c r="A37" s="2" t="s">
        <v>47</v>
      </c>
      <c r="B37" s="2" t="str">
        <f t="shared" si="1"/>
        <v>p2_26</v>
      </c>
      <c r="D37" s="4">
        <v>58</v>
      </c>
      <c r="F37" t="s">
        <v>134</v>
      </c>
      <c r="G37" t="s">
        <v>144</v>
      </c>
    </row>
    <row r="38" spans="1:7" x14ac:dyDescent="0.25">
      <c r="A38" s="2" t="s">
        <v>48</v>
      </c>
      <c r="B38" s="2" t="str">
        <f t="shared" si="1"/>
        <v>p2_27</v>
      </c>
      <c r="D38" s="4">
        <v>59</v>
      </c>
      <c r="F38" t="s">
        <v>135</v>
      </c>
      <c r="G38" t="s">
        <v>145</v>
      </c>
    </row>
    <row r="39" spans="1:7" x14ac:dyDescent="0.25">
      <c r="A39" s="2" t="s">
        <v>43</v>
      </c>
      <c r="B39" s="2" t="str">
        <f t="shared" si="1"/>
        <v>p2_21</v>
      </c>
      <c r="D39" s="4">
        <v>60</v>
      </c>
      <c r="F39" t="s">
        <v>131</v>
      </c>
    </row>
    <row r="40" spans="1:7" x14ac:dyDescent="0.25">
      <c r="A40" s="2" t="s">
        <v>46</v>
      </c>
      <c r="B40" s="2" t="str">
        <f t="shared" si="1"/>
        <v>p2_25</v>
      </c>
      <c r="D40" s="4">
        <v>61</v>
      </c>
      <c r="F40" t="s">
        <v>131</v>
      </c>
    </row>
    <row r="41" spans="1:7" x14ac:dyDescent="0.25">
      <c r="A41" s="2" t="s">
        <v>0</v>
      </c>
      <c r="B41" s="2" t="str">
        <f t="shared" si="1"/>
        <v>p0_0</v>
      </c>
      <c r="C41">
        <v>9</v>
      </c>
    </row>
    <row r="42" spans="1:7" x14ac:dyDescent="0.25">
      <c r="A42" s="2" t="s">
        <v>1</v>
      </c>
      <c r="B42" s="2" t="str">
        <f t="shared" si="1"/>
        <v>p0_1</v>
      </c>
      <c r="C42">
        <v>10</v>
      </c>
    </row>
    <row r="43" spans="1:7" x14ac:dyDescent="0.25">
      <c r="A43" s="2" t="s">
        <v>6</v>
      </c>
      <c r="B43" s="2" t="str">
        <f t="shared" si="1"/>
        <v>p0_2</v>
      </c>
      <c r="C43">
        <v>42</v>
      </c>
      <c r="F43" t="s">
        <v>85</v>
      </c>
    </row>
    <row r="44" spans="1:7" x14ac:dyDescent="0.25">
      <c r="A44" s="2" t="s">
        <v>16</v>
      </c>
      <c r="B44" s="2" t="str">
        <f t="shared" si="1"/>
        <v>p0_3</v>
      </c>
      <c r="C44">
        <v>41</v>
      </c>
      <c r="F44" t="s">
        <v>86</v>
      </c>
    </row>
    <row r="45" spans="1:7" x14ac:dyDescent="0.25">
      <c r="A45" s="2" t="s">
        <v>4</v>
      </c>
      <c r="B45" s="2" t="str">
        <f t="shared" si="1"/>
        <v>p0_13</v>
      </c>
      <c r="F45" t="s">
        <v>139</v>
      </c>
    </row>
    <row r="46" spans="1:7" x14ac:dyDescent="0.25">
      <c r="A46" s="2" t="s">
        <v>8</v>
      </c>
      <c r="B46" s="2" t="str">
        <f t="shared" si="1"/>
        <v>p0_21</v>
      </c>
      <c r="C46">
        <v>8</v>
      </c>
    </row>
    <row r="47" spans="1:7" x14ac:dyDescent="0.25">
      <c r="A47" s="2" t="s">
        <v>9</v>
      </c>
      <c r="B47" s="2" t="str">
        <f t="shared" si="1"/>
        <v>p0_23</v>
      </c>
      <c r="C47">
        <v>15</v>
      </c>
    </row>
    <row r="48" spans="1:7" x14ac:dyDescent="0.25">
      <c r="A48" s="2" t="s">
        <v>10</v>
      </c>
      <c r="B48" s="2" t="str">
        <f t="shared" si="1"/>
        <v>p0_24</v>
      </c>
      <c r="C48">
        <v>16</v>
      </c>
    </row>
    <row r="49" spans="1:7" x14ac:dyDescent="0.25">
      <c r="A49" s="2" t="s">
        <v>11</v>
      </c>
      <c r="B49" s="2" t="str">
        <f t="shared" si="1"/>
        <v>p0_25</v>
      </c>
      <c r="C49">
        <v>17</v>
      </c>
    </row>
    <row r="50" spans="1:7" x14ac:dyDescent="0.25">
      <c r="A50" s="2" t="s">
        <v>12</v>
      </c>
      <c r="B50" s="2" t="str">
        <f t="shared" si="1"/>
        <v>p0_26</v>
      </c>
      <c r="C50">
        <v>18</v>
      </c>
    </row>
    <row r="51" spans="1:7" x14ac:dyDescent="0.25">
      <c r="A51" s="2" t="s">
        <v>15</v>
      </c>
      <c r="B51" s="2" t="str">
        <f t="shared" si="1"/>
        <v>p0_29</v>
      </c>
      <c r="F51" t="s">
        <v>90</v>
      </c>
    </row>
    <row r="52" spans="1:7" x14ac:dyDescent="0.25">
      <c r="A52" s="2" t="s">
        <v>17</v>
      </c>
      <c r="B52" s="2" t="str">
        <f t="shared" si="1"/>
        <v>p0_30</v>
      </c>
      <c r="F52" t="s">
        <v>90</v>
      </c>
    </row>
    <row r="53" spans="1:7" x14ac:dyDescent="0.25">
      <c r="A53" s="2" t="s">
        <v>18</v>
      </c>
      <c r="B53" s="2" t="str">
        <f t="shared" si="1"/>
        <v>p0_31</v>
      </c>
      <c r="C53">
        <v>35</v>
      </c>
      <c r="F53" t="s">
        <v>91</v>
      </c>
    </row>
    <row r="54" spans="1:7" x14ac:dyDescent="0.25">
      <c r="A54" s="2" t="s">
        <v>71</v>
      </c>
      <c r="B54" s="2" t="str">
        <f t="shared" si="1"/>
        <v>usb_dm2</v>
      </c>
      <c r="C54">
        <v>36</v>
      </c>
      <c r="F54" t="s">
        <v>91</v>
      </c>
    </row>
    <row r="55" spans="1:7" x14ac:dyDescent="0.25">
      <c r="A55" s="2" t="s">
        <v>22</v>
      </c>
      <c r="B55" s="2" t="str">
        <f t="shared" si="1"/>
        <v>p1_2</v>
      </c>
      <c r="C55">
        <v>30</v>
      </c>
    </row>
    <row r="56" spans="1:7" x14ac:dyDescent="0.25">
      <c r="A56" s="2" t="s">
        <v>33</v>
      </c>
      <c r="B56" s="2" t="str">
        <f t="shared" si="1"/>
        <v>p1_3</v>
      </c>
      <c r="C56">
        <v>29</v>
      </c>
    </row>
    <row r="57" spans="1:7" x14ac:dyDescent="0.25">
      <c r="A57" s="2" t="s">
        <v>79</v>
      </c>
      <c r="B57" s="2" t="str">
        <f t="shared" si="1"/>
        <v>p1_5</v>
      </c>
      <c r="C57">
        <v>28</v>
      </c>
    </row>
    <row r="58" spans="1:7" x14ac:dyDescent="0.25">
      <c r="A58" s="2" t="s">
        <v>80</v>
      </c>
      <c r="B58" s="2" t="str">
        <f t="shared" si="1"/>
        <v>p1_6</v>
      </c>
      <c r="C58">
        <v>27</v>
      </c>
    </row>
    <row r="59" spans="1:7" x14ac:dyDescent="0.25">
      <c r="A59" s="2" t="s">
        <v>81</v>
      </c>
      <c r="B59" s="2" t="str">
        <f t="shared" si="1"/>
        <v>p1_7</v>
      </c>
      <c r="C59">
        <v>26</v>
      </c>
    </row>
    <row r="60" spans="1:7" x14ac:dyDescent="0.25">
      <c r="A60" s="2" t="s">
        <v>19</v>
      </c>
      <c r="B60" s="2" t="str">
        <f t="shared" si="1"/>
        <v>p1_11</v>
      </c>
      <c r="C60">
        <v>25</v>
      </c>
    </row>
    <row r="61" spans="1:7" x14ac:dyDescent="0.25">
      <c r="A61" s="2" t="s">
        <v>82</v>
      </c>
      <c r="B61" s="2" t="str">
        <f t="shared" si="1"/>
        <v>p1_12</v>
      </c>
      <c r="C61">
        <v>24</v>
      </c>
    </row>
    <row r="62" spans="1:7" x14ac:dyDescent="0.25">
      <c r="A62" s="2" t="s">
        <v>20</v>
      </c>
      <c r="B62" s="2" t="str">
        <f t="shared" si="1"/>
        <v>p1_13</v>
      </c>
      <c r="F62" t="s">
        <v>137</v>
      </c>
    </row>
    <row r="63" spans="1:7" x14ac:dyDescent="0.25">
      <c r="A63" s="2" t="s">
        <v>21</v>
      </c>
      <c r="B63" s="2" t="str">
        <f t="shared" si="1"/>
        <v>p1_18</v>
      </c>
      <c r="F63" t="s">
        <v>138</v>
      </c>
    </row>
    <row r="64" spans="1:7" x14ac:dyDescent="0.25">
      <c r="A64" s="2" t="s">
        <v>23</v>
      </c>
      <c r="B64" s="2" t="str">
        <f t="shared" si="1"/>
        <v>p1_20</v>
      </c>
      <c r="C64">
        <v>7</v>
      </c>
      <c r="G64" t="s">
        <v>142</v>
      </c>
    </row>
    <row r="65" spans="1:7" x14ac:dyDescent="0.25">
      <c r="A65" s="2" t="s">
        <v>26</v>
      </c>
      <c r="B65" s="2" t="str">
        <f t="shared" si="1"/>
        <v>p1_23</v>
      </c>
      <c r="C65">
        <v>6</v>
      </c>
      <c r="G65" t="s">
        <v>142</v>
      </c>
    </row>
    <row r="66" spans="1:7" x14ac:dyDescent="0.25">
      <c r="A66" s="2" t="s">
        <v>27</v>
      </c>
      <c r="B66" s="2" t="str">
        <f t="shared" ref="B66:B85" si="2">TRIM(LOWER(SUBSTITUTE(SUBSTITUTE(SUBSTITUTE(SUBSTITUTE(SUBSTITUTE(SUBSTITUTE(IFERROR(LEFT(A66, FIND(" /",A66)-1),A66),"-","m"),"+","p"),"(","_"),")",""),"[","_"),"]","")))</f>
        <v>p1_24</v>
      </c>
      <c r="C66">
        <v>5</v>
      </c>
      <c r="G66" t="s">
        <v>142</v>
      </c>
    </row>
    <row r="67" spans="1:7" x14ac:dyDescent="0.25">
      <c r="A67" s="2" t="s">
        <v>34</v>
      </c>
      <c r="B67" s="2" t="str">
        <f t="shared" si="2"/>
        <v>p1_30</v>
      </c>
      <c r="C67">
        <v>19</v>
      </c>
    </row>
    <row r="68" spans="1:7" x14ac:dyDescent="0.25">
      <c r="A68" s="2" t="s">
        <v>35</v>
      </c>
      <c r="B68" s="2" t="str">
        <f t="shared" si="2"/>
        <v>p1_31</v>
      </c>
      <c r="C68">
        <v>20</v>
      </c>
    </row>
    <row r="69" spans="1:7" x14ac:dyDescent="0.25">
      <c r="A69" s="2" t="s">
        <v>38</v>
      </c>
      <c r="B69" s="2" t="str">
        <f t="shared" si="2"/>
        <v>p2_10</v>
      </c>
      <c r="C69">
        <v>23</v>
      </c>
      <c r="G69" t="s">
        <v>154</v>
      </c>
    </row>
    <row r="70" spans="1:7" x14ac:dyDescent="0.25">
      <c r="A70" s="2" t="s">
        <v>41</v>
      </c>
      <c r="B70" s="2" t="str">
        <f t="shared" si="2"/>
        <v>p2_19</v>
      </c>
      <c r="F70" t="s">
        <v>136</v>
      </c>
    </row>
    <row r="71" spans="1:7" x14ac:dyDescent="0.25">
      <c r="A71" s="2" t="s">
        <v>55</v>
      </c>
      <c r="B71" s="2" t="str">
        <f t="shared" si="2"/>
        <v>p4_17</v>
      </c>
      <c r="E71">
        <v>5</v>
      </c>
      <c r="F71" t="s">
        <v>123</v>
      </c>
    </row>
    <row r="72" spans="1:7" x14ac:dyDescent="0.25">
      <c r="A72" s="2" t="s">
        <v>56</v>
      </c>
      <c r="B72" s="2" t="str">
        <f t="shared" si="2"/>
        <v>p4_18</v>
      </c>
      <c r="E72">
        <v>4</v>
      </c>
      <c r="F72" t="s">
        <v>124</v>
      </c>
    </row>
    <row r="73" spans="1:7" x14ac:dyDescent="0.25">
      <c r="A73" s="2" t="s">
        <v>57</v>
      </c>
      <c r="B73" s="2" t="str">
        <f t="shared" si="2"/>
        <v>p4_19</v>
      </c>
      <c r="E73">
        <v>9</v>
      </c>
      <c r="F73" t="s">
        <v>125</v>
      </c>
    </row>
    <row r="74" spans="1:7" x14ac:dyDescent="0.25">
      <c r="A74" s="2" t="s">
        <v>58</v>
      </c>
      <c r="B74" s="2" t="str">
        <f t="shared" si="2"/>
        <v>p4_20</v>
      </c>
      <c r="E74">
        <v>12</v>
      </c>
      <c r="F74" t="s">
        <v>126</v>
      </c>
    </row>
    <row r="75" spans="1:7" x14ac:dyDescent="0.25">
      <c r="A75" s="2" t="s">
        <v>59</v>
      </c>
      <c r="B75" s="2" t="str">
        <f t="shared" si="2"/>
        <v>p4_21</v>
      </c>
      <c r="E75">
        <v>16</v>
      </c>
      <c r="F75" t="s">
        <v>127</v>
      </c>
    </row>
    <row r="76" spans="1:7" x14ac:dyDescent="0.25">
      <c r="A76" s="2" t="s">
        <v>60</v>
      </c>
      <c r="B76" s="2" t="str">
        <f t="shared" si="2"/>
        <v>p4_22</v>
      </c>
      <c r="E76">
        <v>3</v>
      </c>
      <c r="F76" t="s">
        <v>128</v>
      </c>
    </row>
    <row r="77" spans="1:7" x14ac:dyDescent="0.25">
      <c r="A77" s="2" t="s">
        <v>61</v>
      </c>
      <c r="B77" s="2" t="str">
        <f t="shared" si="2"/>
        <v>p4_23</v>
      </c>
      <c r="E77">
        <v>2</v>
      </c>
      <c r="F77" t="s">
        <v>129</v>
      </c>
    </row>
    <row r="78" spans="1:7" x14ac:dyDescent="0.25">
      <c r="A78" s="2" t="s">
        <v>64</v>
      </c>
      <c r="B78" s="2" t="str">
        <f t="shared" si="2"/>
        <v>p5_0</v>
      </c>
      <c r="C78">
        <v>39</v>
      </c>
    </row>
    <row r="79" spans="1:7" x14ac:dyDescent="0.25">
      <c r="A79" s="2" t="s">
        <v>65</v>
      </c>
      <c r="B79" s="2" t="str">
        <f t="shared" si="2"/>
        <v>p5_1</v>
      </c>
      <c r="C79">
        <v>38</v>
      </c>
    </row>
    <row r="80" spans="1:7" x14ac:dyDescent="0.25">
      <c r="A80" s="2" t="s">
        <v>66</v>
      </c>
      <c r="B80" s="2" t="str">
        <f t="shared" si="2"/>
        <v>p5_2</v>
      </c>
      <c r="C80">
        <v>32</v>
      </c>
      <c r="G80" t="s">
        <v>146</v>
      </c>
    </row>
    <row r="81" spans="1:7" x14ac:dyDescent="0.25">
      <c r="A81" s="2" t="s">
        <v>67</v>
      </c>
      <c r="B81" s="2" t="str">
        <f t="shared" si="2"/>
        <v>p5_3</v>
      </c>
      <c r="C81">
        <v>31</v>
      </c>
      <c r="G81" t="s">
        <v>146</v>
      </c>
    </row>
    <row r="82" spans="1:7" x14ac:dyDescent="0.25">
      <c r="A82" s="2" t="s">
        <v>68</v>
      </c>
      <c r="B82" s="2" t="str">
        <f t="shared" si="2"/>
        <v>p5_4</v>
      </c>
      <c r="C82">
        <v>37</v>
      </c>
    </row>
    <row r="83" spans="1:7" x14ac:dyDescent="0.25">
      <c r="A83" s="2" t="s">
        <v>69</v>
      </c>
      <c r="B83" s="2" t="str">
        <f t="shared" si="2"/>
        <v>resetn</v>
      </c>
      <c r="C83">
        <v>4</v>
      </c>
    </row>
    <row r="84" spans="1:7" x14ac:dyDescent="0.25">
      <c r="A84" s="2" t="s">
        <v>70</v>
      </c>
      <c r="B84" s="2" t="str">
        <f t="shared" si="2"/>
        <v>rtc_alarm</v>
      </c>
      <c r="C84">
        <v>40</v>
      </c>
    </row>
    <row r="85" spans="1:7" x14ac:dyDescent="0.25">
      <c r="A85" s="2" t="s">
        <v>72</v>
      </c>
      <c r="B85" s="2" t="str">
        <f t="shared" si="2"/>
        <v>vbat</v>
      </c>
      <c r="C85">
        <v>3</v>
      </c>
    </row>
  </sheetData>
  <sortState ref="A2:G85">
    <sortCondition ref="D1"/>
  </sortState>
  <conditionalFormatting sqref="A2:B85">
    <cfRule type="cellIs" dxfId="7" priority="8" stopIfTrue="1" operator="equal">
      <formula>""</formula>
    </cfRule>
  </conditionalFormatting>
  <conditionalFormatting sqref="A2:B85">
    <cfRule type="expression" dxfId="6" priority="7" stopIfTrue="1">
      <formula>OR(LEFT(#REF!,3)="vdd",LEFT(#REF!,3)="vss",LEFT(#REF!,3)="vba")</formula>
    </cfRule>
  </conditionalFormatting>
  <conditionalFormatting sqref="B2:B85">
    <cfRule type="expression" dxfId="5" priority="6">
      <formula>NOT(ISFORMULA(B2))</formula>
    </cfRule>
  </conditionalFormatting>
  <conditionalFormatting sqref="A2:B85">
    <cfRule type="expression" dxfId="4" priority="5" stopIfTrue="1">
      <formula>$Y2&lt;&gt;"X"</formula>
    </cfRule>
  </conditionalFormatting>
  <conditionalFormatting sqref="A2:B85">
    <cfRule type="cellIs" dxfId="3" priority="4" stopIfTrue="1" operator="equal">
      <formula>""</formula>
    </cfRule>
  </conditionalFormatting>
  <conditionalFormatting sqref="A2:B85">
    <cfRule type="expression" dxfId="2" priority="3" stopIfTrue="1">
      <formula>OR(LEFT(#REF!,3)="vdd",LEFT(#REF!,3)="vss",LEFT(#REF!,3)="vba")</formula>
    </cfRule>
  </conditionalFormatting>
  <conditionalFormatting sqref="B2:B85">
    <cfRule type="expression" dxfId="1" priority="2">
      <formula>NOT(ISFORMULA(B2))</formula>
    </cfRule>
  </conditionalFormatting>
  <conditionalFormatting sqref="A2:B85">
    <cfRule type="expression" dxfId="0" priority="1" stopIfTrue="1">
      <formula>$Y2&lt;&gt;"X"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B26"/>
  <sheetViews>
    <sheetView workbookViewId="0">
      <selection activeCell="W30" sqref="W30"/>
    </sheetView>
  </sheetViews>
  <sheetFormatPr defaultRowHeight="15" x14ac:dyDescent="0.25"/>
  <cols>
    <col min="3" max="3" width="9.140625" style="17"/>
    <col min="9" max="9" width="9.85546875" style="17" bestFit="1" customWidth="1"/>
    <col min="19" max="19" width="14.5703125" bestFit="1" customWidth="1"/>
    <col min="21" max="21" width="16.85546875" bestFit="1" customWidth="1"/>
    <col min="22" max="22" width="10.28515625" bestFit="1" customWidth="1"/>
    <col min="23" max="23" width="12.140625" bestFit="1" customWidth="1"/>
    <col min="24" max="24" width="9.28515625" bestFit="1" customWidth="1"/>
    <col min="25" max="25" width="10.5703125" bestFit="1" customWidth="1"/>
    <col min="26" max="26" width="9.5703125" bestFit="1" customWidth="1"/>
    <col min="27" max="27" width="9.28515625" bestFit="1" customWidth="1"/>
  </cols>
  <sheetData>
    <row r="3" spans="3:28" ht="15.75" thickBot="1" x14ac:dyDescent="0.3">
      <c r="C3" s="17" t="s">
        <v>193</v>
      </c>
      <c r="D3" s="25" t="s">
        <v>192</v>
      </c>
      <c r="E3" s="25"/>
      <c r="F3" s="25"/>
      <c r="G3" s="25"/>
      <c r="H3" s="25"/>
      <c r="I3" s="17" t="s">
        <v>193</v>
      </c>
    </row>
    <row r="4" spans="3:28" x14ac:dyDescent="0.25">
      <c r="D4" s="12" t="s">
        <v>158</v>
      </c>
      <c r="E4" s="15">
        <v>1</v>
      </c>
      <c r="F4" s="8"/>
      <c r="G4" s="16">
        <v>28</v>
      </c>
      <c r="H4" s="13" t="s">
        <v>172</v>
      </c>
      <c r="U4" s="20"/>
      <c r="V4" s="20"/>
      <c r="W4" s="20"/>
      <c r="X4" s="20"/>
      <c r="Y4" s="20"/>
      <c r="Z4" s="20"/>
      <c r="AA4" s="20"/>
      <c r="AB4" s="20"/>
    </row>
    <row r="5" spans="3:28" x14ac:dyDescent="0.25">
      <c r="D5" s="12" t="s">
        <v>159</v>
      </c>
      <c r="E5" s="15">
        <v>2</v>
      </c>
      <c r="F5" s="9"/>
      <c r="G5" s="16">
        <v>27</v>
      </c>
      <c r="H5" s="13" t="s">
        <v>173</v>
      </c>
      <c r="K5" t="s">
        <v>204</v>
      </c>
      <c r="U5" s="20"/>
      <c r="V5" s="20"/>
      <c r="W5" s="20"/>
      <c r="X5" s="20"/>
      <c r="Y5" s="20"/>
      <c r="Z5" s="20"/>
      <c r="AA5" s="20"/>
      <c r="AB5" s="20"/>
    </row>
    <row r="6" spans="3:28" x14ac:dyDescent="0.25">
      <c r="D6" s="12" t="s">
        <v>160</v>
      </c>
      <c r="E6" s="15">
        <v>3</v>
      </c>
      <c r="F6" s="9"/>
      <c r="G6" s="16">
        <v>26</v>
      </c>
      <c r="H6" s="13" t="s">
        <v>174</v>
      </c>
      <c r="U6" s="20"/>
      <c r="V6" s="20"/>
      <c r="W6" s="20"/>
      <c r="X6" s="20"/>
      <c r="Y6" s="20"/>
      <c r="Z6" s="20"/>
      <c r="AA6" s="20"/>
      <c r="AB6" s="20"/>
    </row>
    <row r="7" spans="3:28" x14ac:dyDescent="0.25">
      <c r="C7" s="17" t="s">
        <v>186</v>
      </c>
      <c r="D7" s="12" t="s">
        <v>161</v>
      </c>
      <c r="E7" s="15">
        <v>4</v>
      </c>
      <c r="F7" s="9"/>
      <c r="G7" s="16">
        <v>25</v>
      </c>
      <c r="H7" s="13" t="s">
        <v>175</v>
      </c>
      <c r="U7" s="20"/>
      <c r="V7" s="20"/>
      <c r="W7" s="20"/>
      <c r="X7" s="20"/>
      <c r="Y7" s="20"/>
      <c r="Z7" s="20"/>
      <c r="AA7" s="20"/>
      <c r="AB7" s="20"/>
    </row>
    <row r="8" spans="3:28" x14ac:dyDescent="0.25">
      <c r="D8" s="12" t="s">
        <v>163</v>
      </c>
      <c r="E8" s="15">
        <v>5</v>
      </c>
      <c r="F8" s="9"/>
      <c r="G8" s="16">
        <v>24</v>
      </c>
      <c r="H8" s="13" t="s">
        <v>171</v>
      </c>
      <c r="I8" s="17" t="s">
        <v>196</v>
      </c>
      <c r="U8" s="20"/>
      <c r="V8" s="20"/>
      <c r="W8" s="20"/>
      <c r="X8" s="20"/>
      <c r="Y8" s="20"/>
      <c r="Z8" s="20"/>
      <c r="AA8" s="20"/>
      <c r="AB8" s="20"/>
    </row>
    <row r="9" spans="3:28" x14ac:dyDescent="0.25">
      <c r="D9" s="12" t="s">
        <v>162</v>
      </c>
      <c r="E9" s="15">
        <v>6</v>
      </c>
      <c r="F9" s="9"/>
      <c r="G9" s="16">
        <v>23</v>
      </c>
      <c r="H9" s="13" t="s">
        <v>176</v>
      </c>
      <c r="I9" s="17" t="s">
        <v>191</v>
      </c>
      <c r="U9" s="20"/>
      <c r="V9" s="20"/>
      <c r="W9" s="20"/>
      <c r="X9" s="20"/>
      <c r="Y9" s="20"/>
      <c r="Z9" s="20"/>
      <c r="AA9" s="20"/>
      <c r="AB9" s="20"/>
    </row>
    <row r="10" spans="3:28" x14ac:dyDescent="0.25">
      <c r="D10" s="12" t="s">
        <v>164</v>
      </c>
      <c r="E10" s="15">
        <v>7</v>
      </c>
      <c r="F10" s="9"/>
      <c r="G10" s="16">
        <v>22</v>
      </c>
      <c r="H10" s="13" t="s">
        <v>177</v>
      </c>
      <c r="I10" s="17" t="s">
        <v>195</v>
      </c>
      <c r="U10" s="20"/>
      <c r="V10" s="20"/>
      <c r="W10" s="20"/>
      <c r="X10" s="20"/>
      <c r="Y10" s="20"/>
      <c r="Z10" s="20"/>
      <c r="AA10" s="20"/>
      <c r="AB10" s="20"/>
    </row>
    <row r="11" spans="3:28" x14ac:dyDescent="0.25">
      <c r="D11" s="12" t="s">
        <v>165</v>
      </c>
      <c r="E11" s="15">
        <v>8</v>
      </c>
      <c r="F11" s="9"/>
      <c r="G11" s="16">
        <v>21</v>
      </c>
      <c r="H11" s="13" t="s">
        <v>171</v>
      </c>
      <c r="I11" s="17" t="s">
        <v>186</v>
      </c>
      <c r="U11" s="20"/>
      <c r="V11" s="20"/>
      <c r="W11" s="20"/>
      <c r="X11" s="20"/>
      <c r="Y11" s="20"/>
      <c r="Z11" s="20"/>
      <c r="AA11" s="20"/>
      <c r="AB11" s="20"/>
    </row>
    <row r="12" spans="3:28" x14ac:dyDescent="0.25">
      <c r="D12" s="12" t="s">
        <v>166</v>
      </c>
      <c r="E12" s="15">
        <v>9</v>
      </c>
      <c r="F12" s="9"/>
      <c r="G12" s="16">
        <v>20</v>
      </c>
      <c r="H12" s="14" t="s">
        <v>178</v>
      </c>
      <c r="I12" s="17" t="s">
        <v>187</v>
      </c>
      <c r="U12" s="20"/>
      <c r="V12" s="20"/>
      <c r="W12" s="20"/>
      <c r="X12" s="20"/>
      <c r="Y12" s="20"/>
      <c r="Z12" s="20"/>
      <c r="AA12" s="20"/>
      <c r="AB12" s="20"/>
    </row>
    <row r="13" spans="3:28" x14ac:dyDescent="0.25">
      <c r="D13" s="12" t="s">
        <v>167</v>
      </c>
      <c r="E13" s="15">
        <v>10</v>
      </c>
      <c r="F13" s="9"/>
      <c r="G13" s="16">
        <v>19</v>
      </c>
      <c r="H13" s="13" t="s">
        <v>179</v>
      </c>
      <c r="I13" s="17" t="s">
        <v>190</v>
      </c>
      <c r="U13" s="20"/>
      <c r="V13" s="20"/>
      <c r="W13" s="20"/>
      <c r="X13" s="20"/>
      <c r="Y13" s="20"/>
      <c r="Z13" s="20"/>
      <c r="AA13" s="20"/>
      <c r="AB13" s="20"/>
    </row>
    <row r="14" spans="3:28" x14ac:dyDescent="0.25">
      <c r="C14" s="17" t="s">
        <v>185</v>
      </c>
      <c r="D14" s="12" t="s">
        <v>168</v>
      </c>
      <c r="E14" s="15">
        <v>11</v>
      </c>
      <c r="F14" s="9"/>
      <c r="G14" s="16">
        <v>18</v>
      </c>
      <c r="H14" s="13" t="s">
        <v>161</v>
      </c>
      <c r="I14" s="17" t="s">
        <v>186</v>
      </c>
      <c r="U14" s="20"/>
      <c r="V14" s="20"/>
      <c r="W14" s="20"/>
      <c r="X14" s="20"/>
      <c r="Y14" s="20"/>
      <c r="Z14" s="20"/>
      <c r="AA14" s="20"/>
      <c r="AB14" s="20"/>
    </row>
    <row r="15" spans="3:28" x14ac:dyDescent="0.25">
      <c r="C15" s="17" t="s">
        <v>184</v>
      </c>
      <c r="D15" s="12" t="s">
        <v>169</v>
      </c>
      <c r="E15" s="15">
        <v>12</v>
      </c>
      <c r="F15" s="9"/>
      <c r="G15" s="16">
        <v>17</v>
      </c>
      <c r="H15" s="13" t="s">
        <v>180</v>
      </c>
      <c r="I15" s="17" t="s">
        <v>194</v>
      </c>
      <c r="U15" s="20"/>
      <c r="V15" s="20"/>
      <c r="W15" s="20"/>
      <c r="X15" s="20"/>
      <c r="Y15" s="20"/>
      <c r="Z15" s="20"/>
      <c r="AA15" s="20"/>
      <c r="AB15" s="20"/>
    </row>
    <row r="16" spans="3:28" x14ac:dyDescent="0.25">
      <c r="C16" s="17" t="s">
        <v>183</v>
      </c>
      <c r="D16" s="12" t="s">
        <v>170</v>
      </c>
      <c r="E16" s="15">
        <v>13</v>
      </c>
      <c r="F16" s="9"/>
      <c r="G16" s="16">
        <v>16</v>
      </c>
      <c r="H16" s="13" t="s">
        <v>181</v>
      </c>
      <c r="I16" s="17" t="s">
        <v>188</v>
      </c>
      <c r="U16" s="20"/>
      <c r="V16" s="20"/>
      <c r="W16" s="20"/>
      <c r="X16" s="20"/>
      <c r="Y16" s="20"/>
      <c r="Z16" s="20"/>
      <c r="AA16" s="20"/>
      <c r="AB16" s="20"/>
    </row>
    <row r="17" spans="3:28" ht="15.75" thickBot="1" x14ac:dyDescent="0.3">
      <c r="C17" s="17" t="s">
        <v>197</v>
      </c>
      <c r="D17" s="12" t="s">
        <v>171</v>
      </c>
      <c r="E17" s="15">
        <v>14</v>
      </c>
      <c r="F17" s="10"/>
      <c r="G17" s="16">
        <v>15</v>
      </c>
      <c r="H17" s="13" t="s">
        <v>182</v>
      </c>
      <c r="I17" s="17" t="s">
        <v>189</v>
      </c>
      <c r="U17" s="20"/>
      <c r="V17" s="20"/>
      <c r="W17" s="20"/>
      <c r="X17" s="20"/>
      <c r="Y17" s="20"/>
      <c r="Z17" s="20"/>
      <c r="AA17" s="20"/>
      <c r="AB17" s="20"/>
    </row>
    <row r="18" spans="3:28" x14ac:dyDescent="0.25">
      <c r="U18" s="20"/>
      <c r="V18" s="20"/>
      <c r="W18" s="20"/>
      <c r="X18" s="20"/>
      <c r="Y18" s="20"/>
      <c r="Z18" s="20"/>
      <c r="AA18" s="20"/>
      <c r="AB18" s="20"/>
    </row>
    <row r="19" spans="3:28" x14ac:dyDescent="0.25">
      <c r="U19" s="20"/>
      <c r="V19" s="20"/>
      <c r="W19" s="20"/>
      <c r="X19" s="20"/>
      <c r="Y19" s="20"/>
      <c r="Z19" s="20"/>
      <c r="AA19" s="20"/>
      <c r="AB19" s="20"/>
    </row>
    <row r="20" spans="3:28" x14ac:dyDescent="0.25">
      <c r="U20" s="20"/>
      <c r="V20" s="20"/>
      <c r="W20" s="20"/>
      <c r="X20" s="20"/>
      <c r="Y20" s="20"/>
      <c r="Z20" s="20"/>
      <c r="AA20" s="20"/>
      <c r="AB20" s="20"/>
    </row>
    <row r="21" spans="3:28" ht="15.75" thickBot="1" x14ac:dyDescent="0.3">
      <c r="C21" s="17" t="s">
        <v>193</v>
      </c>
      <c r="D21" s="25" t="s">
        <v>198</v>
      </c>
      <c r="E21" s="25"/>
      <c r="F21" s="25"/>
      <c r="G21" s="25"/>
      <c r="H21" s="25"/>
      <c r="U21" s="20"/>
      <c r="V21" s="20"/>
      <c r="W21" s="20"/>
      <c r="X21" s="20"/>
      <c r="Y21" s="20"/>
      <c r="Z21" s="20"/>
      <c r="AA21" s="20"/>
      <c r="AB21" s="20"/>
    </row>
    <row r="22" spans="3:28" x14ac:dyDescent="0.25">
      <c r="C22" s="17" t="s">
        <v>203</v>
      </c>
      <c r="D22" s="12" t="s">
        <v>199</v>
      </c>
      <c r="E22" s="15">
        <v>1</v>
      </c>
      <c r="F22" s="8"/>
      <c r="G22" s="19"/>
      <c r="H22" s="11" t="s">
        <v>205</v>
      </c>
      <c r="U22" s="20"/>
      <c r="V22" s="20"/>
      <c r="W22" s="20"/>
      <c r="X22" s="20"/>
      <c r="Y22" s="20"/>
      <c r="Z22" s="20"/>
      <c r="AA22" s="20"/>
      <c r="AB22" s="20"/>
    </row>
    <row r="23" spans="3:28" x14ac:dyDescent="0.25">
      <c r="C23" s="17" t="s">
        <v>202</v>
      </c>
      <c r="D23" s="12" t="s">
        <v>200</v>
      </c>
      <c r="E23" s="15">
        <v>2</v>
      </c>
      <c r="F23" s="9"/>
      <c r="G23" s="19"/>
      <c r="H23" s="11"/>
      <c r="U23" s="20"/>
      <c r="V23" s="20"/>
      <c r="W23" s="20"/>
      <c r="X23" s="20"/>
      <c r="Y23" s="20"/>
      <c r="Z23" s="20"/>
      <c r="AA23" s="20"/>
      <c r="AB23" s="20"/>
    </row>
    <row r="24" spans="3:28" x14ac:dyDescent="0.25">
      <c r="C24" s="17" t="s">
        <v>186</v>
      </c>
      <c r="D24" s="12" t="s">
        <v>186</v>
      </c>
      <c r="E24" s="15">
        <v>3</v>
      </c>
      <c r="F24" s="9"/>
      <c r="G24" s="19"/>
      <c r="H24" s="11"/>
      <c r="I24" s="18"/>
    </row>
    <row r="25" spans="3:28" ht="15.75" thickBot="1" x14ac:dyDescent="0.3">
      <c r="C25" s="17" t="s">
        <v>221</v>
      </c>
      <c r="D25" s="12" t="s">
        <v>201</v>
      </c>
      <c r="E25" s="15">
        <v>4</v>
      </c>
      <c r="F25" s="10"/>
      <c r="G25" s="19"/>
      <c r="H25" s="11"/>
    </row>
    <row r="26" spans="3:28" x14ac:dyDescent="0.25">
      <c r="G26" s="11"/>
      <c r="H26" s="11"/>
    </row>
  </sheetData>
  <mergeCells count="2">
    <mergeCell ref="D3:H3"/>
    <mergeCell ref="D21:H21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6"/>
  <sheetViews>
    <sheetView tabSelected="1" workbookViewId="0">
      <selection activeCell="A2" sqref="A1:XFD1048576"/>
    </sheetView>
  </sheetViews>
  <sheetFormatPr defaultRowHeight="15" x14ac:dyDescent="0.25"/>
  <cols>
    <col min="4" max="4" width="11" customWidth="1"/>
    <col min="5" max="5" width="10.42578125" bestFit="1" customWidth="1"/>
    <col min="6" max="6" width="9.140625" customWidth="1"/>
    <col min="7" max="7" width="10.28515625" bestFit="1" customWidth="1"/>
    <col min="9" max="9" width="10.28515625" bestFit="1" customWidth="1"/>
    <col min="14" max="14" width="12.28515625" bestFit="1" customWidth="1"/>
    <col min="15" max="15" width="12" hidden="1" customWidth="1"/>
    <col min="16" max="16" width="0" hidden="1" customWidth="1"/>
    <col min="18" max="18" width="0" hidden="1" customWidth="1"/>
    <col min="19" max="19" width="10.7109375" bestFit="1" customWidth="1"/>
    <col min="21" max="21" width="12" bestFit="1" customWidth="1"/>
  </cols>
  <sheetData>
    <row r="1" spans="3:22" x14ac:dyDescent="0.25">
      <c r="Q1" t="s">
        <v>222</v>
      </c>
      <c r="R1" t="s">
        <v>215</v>
      </c>
      <c r="S1">
        <v>77.7</v>
      </c>
      <c r="T1" t="s">
        <v>216</v>
      </c>
    </row>
    <row r="4" spans="3:22" x14ac:dyDescent="0.25">
      <c r="C4" t="s">
        <v>207</v>
      </c>
      <c r="D4" t="s">
        <v>209</v>
      </c>
      <c r="E4" t="s">
        <v>210</v>
      </c>
      <c r="F4" t="s">
        <v>211</v>
      </c>
      <c r="G4" t="s">
        <v>212</v>
      </c>
      <c r="I4" t="s">
        <v>212</v>
      </c>
      <c r="J4" t="s">
        <v>207</v>
      </c>
      <c r="N4" t="s">
        <v>213</v>
      </c>
      <c r="O4" t="s">
        <v>217</v>
      </c>
      <c r="P4" t="s">
        <v>214</v>
      </c>
      <c r="Q4" t="s">
        <v>218</v>
      </c>
      <c r="R4" t="s">
        <v>211</v>
      </c>
      <c r="S4" t="s">
        <v>219</v>
      </c>
      <c r="U4" t="s">
        <v>219</v>
      </c>
      <c r="V4" t="s">
        <v>220</v>
      </c>
    </row>
    <row r="5" spans="3:22" x14ac:dyDescent="0.25">
      <c r="C5">
        <v>1</v>
      </c>
      <c r="D5">
        <f>C5*3</f>
        <v>3</v>
      </c>
      <c r="E5">
        <f>D5/60</f>
        <v>0.05</v>
      </c>
      <c r="F5" s="21">
        <f>1/E5</f>
        <v>20</v>
      </c>
      <c r="G5" s="22">
        <f>F5*1000*1000</f>
        <v>20000000</v>
      </c>
      <c r="I5" s="22">
        <v>20000000</v>
      </c>
      <c r="J5">
        <f t="shared" ref="J5:J26" si="0">20000000/I5</f>
        <v>1</v>
      </c>
      <c r="N5">
        <v>200</v>
      </c>
      <c r="O5" s="23">
        <f>N5*5280*12/3600</f>
        <v>3520</v>
      </c>
      <c r="P5" s="23">
        <f>O5/$S$1</f>
        <v>45.3024453024453</v>
      </c>
      <c r="Q5" s="23">
        <f>P5*9</f>
        <v>407.72200772200767</v>
      </c>
      <c r="R5" s="23">
        <f>1/Q5</f>
        <v>2.4526515151515153E-3</v>
      </c>
      <c r="S5" s="22">
        <f>R5*1000000</f>
        <v>2452.6515151515155</v>
      </c>
      <c r="U5" s="22">
        <v>2452.6515151515155</v>
      </c>
      <c r="V5" s="23">
        <f>6313.13*$S$1/U5</f>
        <v>199.99995839999997</v>
      </c>
    </row>
    <row r="6" spans="3:22" x14ac:dyDescent="0.25">
      <c r="C6">
        <v>100</v>
      </c>
      <c r="D6">
        <f t="shared" ref="D6:D26" si="1">C6*3</f>
        <v>300</v>
      </c>
      <c r="E6">
        <f t="shared" ref="E6:E26" si="2">D6/60</f>
        <v>5</v>
      </c>
      <c r="F6" s="21">
        <f t="shared" ref="F6:F26" si="3">1/E6</f>
        <v>0.2</v>
      </c>
      <c r="G6" s="22">
        <f t="shared" ref="G6:G26" si="4">F6*1000*1000</f>
        <v>200000</v>
      </c>
      <c r="I6" s="22">
        <v>39999</v>
      </c>
      <c r="J6">
        <f t="shared" si="0"/>
        <v>500.01250031250783</v>
      </c>
      <c r="N6">
        <v>190</v>
      </c>
      <c r="O6" s="23">
        <f t="shared" ref="O6:O25" si="5">N6*5280*12/3600</f>
        <v>3344</v>
      </c>
      <c r="P6" s="23">
        <f t="shared" ref="P6:P25" si="6">O6/$S$1</f>
        <v>43.037323037323034</v>
      </c>
      <c r="Q6" s="23">
        <f t="shared" ref="Q6:Q25" si="7">P6*9</f>
        <v>387.33590733590734</v>
      </c>
      <c r="R6" s="23">
        <f t="shared" ref="R6:R25" si="8">1/Q6</f>
        <v>2.5817384370015947E-3</v>
      </c>
      <c r="S6" s="22">
        <f t="shared" ref="S6:S25" si="9">R6*1000000</f>
        <v>2581.7384370015948</v>
      </c>
      <c r="U6" s="22">
        <v>2581.7384370015948</v>
      </c>
      <c r="V6" s="23">
        <f t="shared" ref="V6:V25" si="10">6313.13*$S$1/U6</f>
        <v>189.99996048</v>
      </c>
    </row>
    <row r="7" spans="3:22" x14ac:dyDescent="0.25">
      <c r="C7">
        <v>500</v>
      </c>
      <c r="D7">
        <f t="shared" si="1"/>
        <v>1500</v>
      </c>
      <c r="E7">
        <f t="shared" si="2"/>
        <v>25</v>
      </c>
      <c r="F7" s="21">
        <f t="shared" si="3"/>
        <v>0.04</v>
      </c>
      <c r="G7" s="22">
        <f t="shared" si="4"/>
        <v>40000</v>
      </c>
      <c r="I7" s="22">
        <v>40000</v>
      </c>
      <c r="J7">
        <f t="shared" si="0"/>
        <v>500</v>
      </c>
      <c r="N7">
        <v>180</v>
      </c>
      <c r="O7" s="23">
        <f t="shared" si="5"/>
        <v>3168</v>
      </c>
      <c r="P7" s="23">
        <f t="shared" si="6"/>
        <v>40.772200772200769</v>
      </c>
      <c r="Q7" s="23">
        <f t="shared" si="7"/>
        <v>366.94980694980694</v>
      </c>
      <c r="R7" s="23">
        <f t="shared" si="8"/>
        <v>2.7251683501683501E-3</v>
      </c>
      <c r="S7" s="22">
        <f t="shared" si="9"/>
        <v>2725.1683501683501</v>
      </c>
      <c r="U7" s="22">
        <v>2725.1683501683501</v>
      </c>
      <c r="V7" s="23">
        <f t="shared" si="10"/>
        <v>179.99996256</v>
      </c>
    </row>
    <row r="8" spans="3:22" x14ac:dyDescent="0.25">
      <c r="C8">
        <v>1000</v>
      </c>
      <c r="D8">
        <f t="shared" si="1"/>
        <v>3000</v>
      </c>
      <c r="E8">
        <f t="shared" si="2"/>
        <v>50</v>
      </c>
      <c r="F8" s="21">
        <f t="shared" si="3"/>
        <v>0.02</v>
      </c>
      <c r="G8" s="22">
        <f t="shared" si="4"/>
        <v>20000</v>
      </c>
      <c r="I8" s="22">
        <v>20000</v>
      </c>
      <c r="J8">
        <f t="shared" si="0"/>
        <v>1000</v>
      </c>
      <c r="N8">
        <v>170</v>
      </c>
      <c r="O8" s="23">
        <f t="shared" si="5"/>
        <v>2992</v>
      </c>
      <c r="P8" s="23">
        <f t="shared" si="6"/>
        <v>38.507078507078504</v>
      </c>
      <c r="Q8" s="23">
        <f t="shared" si="7"/>
        <v>346.56370656370655</v>
      </c>
      <c r="R8" s="23">
        <f t="shared" si="8"/>
        <v>2.8854723707664887E-3</v>
      </c>
      <c r="S8" s="22">
        <f t="shared" si="9"/>
        <v>2885.4723707664889</v>
      </c>
      <c r="U8" s="22">
        <v>2885.4723707664889</v>
      </c>
      <c r="V8" s="23">
        <f t="shared" si="10"/>
        <v>169.99996463999997</v>
      </c>
    </row>
    <row r="9" spans="3:22" x14ac:dyDescent="0.25">
      <c r="C9">
        <v>1500</v>
      </c>
      <c r="D9">
        <f t="shared" si="1"/>
        <v>4500</v>
      </c>
      <c r="E9">
        <f t="shared" si="2"/>
        <v>75</v>
      </c>
      <c r="F9" s="21">
        <f t="shared" si="3"/>
        <v>1.3333333333333334E-2</v>
      </c>
      <c r="G9" s="22">
        <f t="shared" si="4"/>
        <v>13333.333333333334</v>
      </c>
      <c r="I9" s="22">
        <v>13333.333333333334</v>
      </c>
      <c r="J9">
        <f t="shared" si="0"/>
        <v>1500</v>
      </c>
      <c r="N9">
        <v>160</v>
      </c>
      <c r="O9" s="23">
        <f t="shared" si="5"/>
        <v>2816</v>
      </c>
      <c r="P9" s="23">
        <f t="shared" si="6"/>
        <v>36.241956241956238</v>
      </c>
      <c r="Q9" s="23">
        <f t="shared" si="7"/>
        <v>326.17760617760615</v>
      </c>
      <c r="R9" s="23">
        <f t="shared" si="8"/>
        <v>3.0658143939393942E-3</v>
      </c>
      <c r="S9" s="22">
        <f t="shared" si="9"/>
        <v>3065.814393939394</v>
      </c>
      <c r="U9" s="22">
        <v>3065.814393939394</v>
      </c>
      <c r="V9" s="23">
        <f t="shared" si="10"/>
        <v>159.99996672</v>
      </c>
    </row>
    <row r="10" spans="3:22" x14ac:dyDescent="0.25">
      <c r="C10">
        <v>2000</v>
      </c>
      <c r="D10">
        <f t="shared" si="1"/>
        <v>6000</v>
      </c>
      <c r="E10">
        <f t="shared" si="2"/>
        <v>100</v>
      </c>
      <c r="F10" s="21">
        <f t="shared" si="3"/>
        <v>0.01</v>
      </c>
      <c r="G10" s="22">
        <f t="shared" si="4"/>
        <v>10000</v>
      </c>
      <c r="I10" s="22">
        <v>10000</v>
      </c>
      <c r="J10">
        <f t="shared" si="0"/>
        <v>2000</v>
      </c>
      <c r="N10">
        <v>150</v>
      </c>
      <c r="O10" s="23">
        <f t="shared" si="5"/>
        <v>2640</v>
      </c>
      <c r="P10" s="23">
        <f t="shared" si="6"/>
        <v>33.976833976833973</v>
      </c>
      <c r="Q10" s="23">
        <f t="shared" si="7"/>
        <v>305.79150579150576</v>
      </c>
      <c r="R10" s="23">
        <f t="shared" si="8"/>
        <v>3.2702020202020204E-3</v>
      </c>
      <c r="S10" s="22">
        <f t="shared" si="9"/>
        <v>3270.2020202020203</v>
      </c>
      <c r="U10" s="22">
        <v>3270.2020202020203</v>
      </c>
      <c r="V10" s="23">
        <f t="shared" si="10"/>
        <v>149.9999688</v>
      </c>
    </row>
    <row r="11" spans="3:22" x14ac:dyDescent="0.25">
      <c r="C11">
        <v>2500</v>
      </c>
      <c r="D11">
        <f t="shared" si="1"/>
        <v>7500</v>
      </c>
      <c r="E11">
        <f t="shared" si="2"/>
        <v>125</v>
      </c>
      <c r="F11" s="21">
        <f t="shared" si="3"/>
        <v>8.0000000000000002E-3</v>
      </c>
      <c r="G11" s="22">
        <f t="shared" si="4"/>
        <v>8000</v>
      </c>
      <c r="I11" s="22">
        <v>8000</v>
      </c>
      <c r="J11">
        <f t="shared" si="0"/>
        <v>2500</v>
      </c>
      <c r="N11">
        <v>140</v>
      </c>
      <c r="O11" s="23">
        <f t="shared" si="5"/>
        <v>2464</v>
      </c>
      <c r="P11" s="23">
        <f t="shared" si="6"/>
        <v>31.711711711711711</v>
      </c>
      <c r="Q11" s="23">
        <f t="shared" si="7"/>
        <v>285.40540540540542</v>
      </c>
      <c r="R11" s="23">
        <f t="shared" si="8"/>
        <v>3.5037878787878788E-3</v>
      </c>
      <c r="S11" s="22">
        <f t="shared" si="9"/>
        <v>3503.787878787879</v>
      </c>
      <c r="U11" s="22">
        <v>3503.787878787879</v>
      </c>
      <c r="V11" s="23">
        <f>6313.13*$S$1/U11</f>
        <v>139.99997088000001</v>
      </c>
    </row>
    <row r="12" spans="3:22" x14ac:dyDescent="0.25">
      <c r="C12">
        <v>3000</v>
      </c>
      <c r="D12">
        <f t="shared" si="1"/>
        <v>9000</v>
      </c>
      <c r="E12">
        <f t="shared" si="2"/>
        <v>150</v>
      </c>
      <c r="F12" s="21">
        <f t="shared" si="3"/>
        <v>6.6666666666666671E-3</v>
      </c>
      <c r="G12" s="22">
        <f t="shared" si="4"/>
        <v>6666.666666666667</v>
      </c>
      <c r="I12" s="22">
        <v>6666.666666666667</v>
      </c>
      <c r="J12">
        <f t="shared" si="0"/>
        <v>3000</v>
      </c>
      <c r="N12">
        <v>130</v>
      </c>
      <c r="O12" s="23">
        <f t="shared" si="5"/>
        <v>2288</v>
      </c>
      <c r="P12" s="23">
        <f t="shared" si="6"/>
        <v>29.446589446589446</v>
      </c>
      <c r="Q12" s="23">
        <f t="shared" si="7"/>
        <v>265.01930501930502</v>
      </c>
      <c r="R12" s="23">
        <f t="shared" si="8"/>
        <v>3.7733100233100234E-3</v>
      </c>
      <c r="S12" s="22">
        <f t="shared" si="9"/>
        <v>3773.3100233100236</v>
      </c>
      <c r="U12" s="22">
        <v>3773.3100233100236</v>
      </c>
      <c r="V12" s="23">
        <f t="shared" si="10"/>
        <v>129.99997295999998</v>
      </c>
    </row>
    <row r="13" spans="3:22" x14ac:dyDescent="0.25">
      <c r="C13">
        <v>3500</v>
      </c>
      <c r="D13">
        <f t="shared" si="1"/>
        <v>10500</v>
      </c>
      <c r="E13">
        <f t="shared" si="2"/>
        <v>175</v>
      </c>
      <c r="F13" s="21">
        <f t="shared" si="3"/>
        <v>5.7142857142857143E-3</v>
      </c>
      <c r="G13" s="22">
        <f t="shared" si="4"/>
        <v>5714.2857142857147</v>
      </c>
      <c r="I13" s="22">
        <v>5714.2857142857147</v>
      </c>
      <c r="J13">
        <f t="shared" si="0"/>
        <v>3499.9999999999995</v>
      </c>
      <c r="N13">
        <v>120</v>
      </c>
      <c r="O13" s="23">
        <f t="shared" si="5"/>
        <v>2112</v>
      </c>
      <c r="P13" s="23">
        <f t="shared" si="6"/>
        <v>27.18146718146718</v>
      </c>
      <c r="Q13" s="23">
        <f t="shared" si="7"/>
        <v>244.63320463320463</v>
      </c>
      <c r="R13" s="23">
        <f t="shared" si="8"/>
        <v>4.0877525252525256E-3</v>
      </c>
      <c r="S13" s="22">
        <f t="shared" si="9"/>
        <v>4087.7525252525256</v>
      </c>
      <c r="U13" s="22">
        <v>4087.7525252525256</v>
      </c>
      <c r="V13" s="23">
        <f t="shared" si="10"/>
        <v>119.99997504</v>
      </c>
    </row>
    <row r="14" spans="3:22" x14ac:dyDescent="0.25">
      <c r="C14">
        <v>4000</v>
      </c>
      <c r="D14">
        <f t="shared" si="1"/>
        <v>12000</v>
      </c>
      <c r="E14">
        <f t="shared" si="2"/>
        <v>200</v>
      </c>
      <c r="F14" s="21">
        <f t="shared" si="3"/>
        <v>5.0000000000000001E-3</v>
      </c>
      <c r="G14" s="22">
        <f t="shared" si="4"/>
        <v>5000</v>
      </c>
      <c r="I14" s="22">
        <v>5000</v>
      </c>
      <c r="J14">
        <f t="shared" si="0"/>
        <v>4000</v>
      </c>
      <c r="N14">
        <v>110</v>
      </c>
      <c r="O14" s="23">
        <f t="shared" si="5"/>
        <v>1936</v>
      </c>
      <c r="P14" s="23">
        <f t="shared" si="6"/>
        <v>24.916344916344915</v>
      </c>
      <c r="Q14" s="23">
        <f t="shared" si="7"/>
        <v>224.24710424710423</v>
      </c>
      <c r="R14" s="23">
        <f t="shared" si="8"/>
        <v>4.4593663911845736E-3</v>
      </c>
      <c r="S14" s="22">
        <f t="shared" si="9"/>
        <v>4459.3663911845733</v>
      </c>
      <c r="U14" s="22">
        <v>4459.3663911845733</v>
      </c>
      <c r="V14" s="23">
        <f t="shared" si="10"/>
        <v>109.99997712</v>
      </c>
    </row>
    <row r="15" spans="3:22" x14ac:dyDescent="0.25">
      <c r="C15">
        <v>4500</v>
      </c>
      <c r="D15">
        <f t="shared" si="1"/>
        <v>13500</v>
      </c>
      <c r="E15">
        <f t="shared" si="2"/>
        <v>225</v>
      </c>
      <c r="F15" s="21">
        <f t="shared" si="3"/>
        <v>4.4444444444444444E-3</v>
      </c>
      <c r="G15" s="22">
        <f t="shared" si="4"/>
        <v>4444.4444444444443</v>
      </c>
      <c r="I15" s="22">
        <v>4444.4444444444443</v>
      </c>
      <c r="J15">
        <f t="shared" si="0"/>
        <v>4500</v>
      </c>
      <c r="N15">
        <v>100</v>
      </c>
      <c r="O15" s="23">
        <f t="shared" si="5"/>
        <v>1760</v>
      </c>
      <c r="P15" s="23">
        <f t="shared" si="6"/>
        <v>22.65122265122265</v>
      </c>
      <c r="Q15" s="23">
        <f t="shared" si="7"/>
        <v>203.86100386100384</v>
      </c>
      <c r="R15" s="23">
        <f t="shared" si="8"/>
        <v>4.9053030303030307E-3</v>
      </c>
      <c r="S15" s="22">
        <f t="shared" si="9"/>
        <v>4905.3030303030309</v>
      </c>
      <c r="U15" s="22">
        <v>4905.3030303030309</v>
      </c>
      <c r="V15" s="23">
        <f t="shared" si="10"/>
        <v>99.999979199999984</v>
      </c>
    </row>
    <row r="16" spans="3:22" x14ac:dyDescent="0.25">
      <c r="C16">
        <v>5000</v>
      </c>
      <c r="D16">
        <f t="shared" si="1"/>
        <v>15000</v>
      </c>
      <c r="E16">
        <f t="shared" si="2"/>
        <v>250</v>
      </c>
      <c r="F16" s="21">
        <f t="shared" si="3"/>
        <v>4.0000000000000001E-3</v>
      </c>
      <c r="G16" s="22">
        <f t="shared" si="4"/>
        <v>4000</v>
      </c>
      <c r="I16" s="22">
        <v>4000</v>
      </c>
      <c r="J16">
        <f t="shared" si="0"/>
        <v>5000</v>
      </c>
      <c r="N16">
        <v>90</v>
      </c>
      <c r="O16" s="23">
        <f t="shared" si="5"/>
        <v>1584</v>
      </c>
      <c r="P16" s="23">
        <f t="shared" si="6"/>
        <v>20.386100386100384</v>
      </c>
      <c r="Q16" s="23">
        <f t="shared" si="7"/>
        <v>183.47490347490347</v>
      </c>
      <c r="R16" s="23">
        <f t="shared" si="8"/>
        <v>5.4503367003367002E-3</v>
      </c>
      <c r="S16" s="22">
        <f t="shared" si="9"/>
        <v>5450.3367003367002</v>
      </c>
      <c r="U16" s="22">
        <v>5450.3367003367002</v>
      </c>
      <c r="V16" s="23">
        <f t="shared" si="10"/>
        <v>89.99998128</v>
      </c>
    </row>
    <row r="17" spans="3:22" x14ac:dyDescent="0.25">
      <c r="C17">
        <v>5500</v>
      </c>
      <c r="D17">
        <f t="shared" si="1"/>
        <v>16500</v>
      </c>
      <c r="E17">
        <f t="shared" si="2"/>
        <v>275</v>
      </c>
      <c r="F17" s="21">
        <f t="shared" si="3"/>
        <v>3.6363636363636364E-3</v>
      </c>
      <c r="G17" s="22">
        <f t="shared" si="4"/>
        <v>3636.363636363636</v>
      </c>
      <c r="I17" s="22">
        <v>3636.363636363636</v>
      </c>
      <c r="J17">
        <f t="shared" si="0"/>
        <v>5500.0000000000009</v>
      </c>
      <c r="N17">
        <v>80</v>
      </c>
      <c r="O17" s="23">
        <f t="shared" si="5"/>
        <v>1408</v>
      </c>
      <c r="P17" s="23">
        <f t="shared" si="6"/>
        <v>18.120978120978119</v>
      </c>
      <c r="Q17" s="23">
        <f t="shared" si="7"/>
        <v>163.08880308880308</v>
      </c>
      <c r="R17" s="23">
        <f t="shared" si="8"/>
        <v>6.1316287878787883E-3</v>
      </c>
      <c r="S17" s="22">
        <f t="shared" si="9"/>
        <v>6131.628787878788</v>
      </c>
      <c r="U17" s="22">
        <v>6131.628787878788</v>
      </c>
      <c r="V17" s="23">
        <f t="shared" si="10"/>
        <v>79.999983360000002</v>
      </c>
    </row>
    <row r="18" spans="3:22" x14ac:dyDescent="0.25">
      <c r="C18">
        <v>6000</v>
      </c>
      <c r="D18">
        <f t="shared" si="1"/>
        <v>18000</v>
      </c>
      <c r="E18">
        <f t="shared" si="2"/>
        <v>300</v>
      </c>
      <c r="F18" s="21">
        <f t="shared" si="3"/>
        <v>3.3333333333333335E-3</v>
      </c>
      <c r="G18" s="22">
        <f t="shared" si="4"/>
        <v>3333.3333333333335</v>
      </c>
      <c r="I18" s="22">
        <v>3333.3333333333335</v>
      </c>
      <c r="J18">
        <f t="shared" si="0"/>
        <v>6000</v>
      </c>
      <c r="N18">
        <v>70</v>
      </c>
      <c r="O18" s="23">
        <f t="shared" si="5"/>
        <v>1232</v>
      </c>
      <c r="P18" s="23">
        <f t="shared" si="6"/>
        <v>15.855855855855856</v>
      </c>
      <c r="Q18" s="23">
        <f t="shared" si="7"/>
        <v>142.70270270270271</v>
      </c>
      <c r="R18" s="23">
        <f t="shared" si="8"/>
        <v>7.0075757575757576E-3</v>
      </c>
      <c r="S18" s="22">
        <f t="shared" si="9"/>
        <v>7007.575757575758</v>
      </c>
      <c r="U18" s="22">
        <v>7007.575757575758</v>
      </c>
      <c r="V18" s="23">
        <f t="shared" si="10"/>
        <v>69.999985440000003</v>
      </c>
    </row>
    <row r="19" spans="3:22" x14ac:dyDescent="0.25">
      <c r="C19">
        <v>6500</v>
      </c>
      <c r="D19">
        <f t="shared" si="1"/>
        <v>19500</v>
      </c>
      <c r="E19">
        <f t="shared" si="2"/>
        <v>325</v>
      </c>
      <c r="F19" s="21">
        <f t="shared" si="3"/>
        <v>3.0769230769230769E-3</v>
      </c>
      <c r="G19" s="22">
        <f t="shared" si="4"/>
        <v>3076.9230769230771</v>
      </c>
      <c r="I19" s="22">
        <v>3076.9230769230771</v>
      </c>
      <c r="J19">
        <f t="shared" si="0"/>
        <v>6500</v>
      </c>
      <c r="N19">
        <v>60</v>
      </c>
      <c r="O19" s="23">
        <f t="shared" si="5"/>
        <v>1056</v>
      </c>
      <c r="P19" s="23">
        <f t="shared" si="6"/>
        <v>13.59073359073359</v>
      </c>
      <c r="Q19" s="23">
        <f t="shared" si="7"/>
        <v>122.31660231660231</v>
      </c>
      <c r="R19" s="23">
        <f t="shared" si="8"/>
        <v>8.1755050505050511E-3</v>
      </c>
      <c r="S19" s="22">
        <f t="shared" si="9"/>
        <v>8175.5050505050513</v>
      </c>
      <c r="U19" s="22">
        <v>8175.5050505050513</v>
      </c>
      <c r="V19" s="23">
        <f t="shared" si="10"/>
        <v>59.999987519999998</v>
      </c>
    </row>
    <row r="20" spans="3:22" x14ac:dyDescent="0.25">
      <c r="C20">
        <v>7000</v>
      </c>
      <c r="D20">
        <f t="shared" si="1"/>
        <v>21000</v>
      </c>
      <c r="E20">
        <f t="shared" si="2"/>
        <v>350</v>
      </c>
      <c r="F20" s="21">
        <f t="shared" si="3"/>
        <v>2.8571428571428571E-3</v>
      </c>
      <c r="G20" s="22">
        <f t="shared" si="4"/>
        <v>2857.1428571428573</v>
      </c>
      <c r="I20" s="22">
        <v>2857.1428571428573</v>
      </c>
      <c r="J20">
        <f t="shared" si="0"/>
        <v>6999.9999999999991</v>
      </c>
      <c r="N20">
        <v>50</v>
      </c>
      <c r="O20" s="23">
        <f t="shared" si="5"/>
        <v>880</v>
      </c>
      <c r="P20" s="23">
        <f t="shared" si="6"/>
        <v>11.325611325611325</v>
      </c>
      <c r="Q20" s="23">
        <f t="shared" si="7"/>
        <v>101.93050193050192</v>
      </c>
      <c r="R20" s="23">
        <f t="shared" si="8"/>
        <v>9.8106060606060613E-3</v>
      </c>
      <c r="S20" s="22">
        <f t="shared" si="9"/>
        <v>9810.6060606060619</v>
      </c>
      <c r="U20" s="22">
        <v>9810.6060606060619</v>
      </c>
      <c r="V20" s="23">
        <f t="shared" si="10"/>
        <v>49.999989599999992</v>
      </c>
    </row>
    <row r="21" spans="3:22" x14ac:dyDescent="0.25">
      <c r="C21">
        <v>7500</v>
      </c>
      <c r="D21">
        <f t="shared" si="1"/>
        <v>22500</v>
      </c>
      <c r="E21">
        <f t="shared" si="2"/>
        <v>375</v>
      </c>
      <c r="F21" s="21">
        <f t="shared" si="3"/>
        <v>2.6666666666666666E-3</v>
      </c>
      <c r="G21" s="22">
        <f t="shared" si="4"/>
        <v>2666.6666666666665</v>
      </c>
      <c r="I21" s="22">
        <v>2666.6666666666665</v>
      </c>
      <c r="J21">
        <f t="shared" si="0"/>
        <v>7500</v>
      </c>
      <c r="N21">
        <v>40</v>
      </c>
      <c r="O21" s="23">
        <f t="shared" si="5"/>
        <v>704</v>
      </c>
      <c r="P21" s="23">
        <f t="shared" si="6"/>
        <v>9.0604890604890596</v>
      </c>
      <c r="Q21" s="23">
        <f t="shared" si="7"/>
        <v>81.544401544401538</v>
      </c>
      <c r="R21" s="23">
        <f t="shared" si="8"/>
        <v>1.2263257575757577E-2</v>
      </c>
      <c r="S21" s="22">
        <f t="shared" si="9"/>
        <v>12263.257575757576</v>
      </c>
      <c r="U21" s="22">
        <v>12263.257575757576</v>
      </c>
      <c r="V21" s="23">
        <f t="shared" si="10"/>
        <v>39.999991680000001</v>
      </c>
    </row>
    <row r="22" spans="3:22" x14ac:dyDescent="0.25">
      <c r="C22">
        <v>8000</v>
      </c>
      <c r="D22">
        <f t="shared" si="1"/>
        <v>24000</v>
      </c>
      <c r="E22">
        <f t="shared" si="2"/>
        <v>400</v>
      </c>
      <c r="F22" s="21">
        <f t="shared" si="3"/>
        <v>2.5000000000000001E-3</v>
      </c>
      <c r="G22" s="22">
        <f t="shared" si="4"/>
        <v>2500</v>
      </c>
      <c r="I22" s="22">
        <v>2500</v>
      </c>
      <c r="J22">
        <f t="shared" si="0"/>
        <v>8000</v>
      </c>
      <c r="N22">
        <v>30</v>
      </c>
      <c r="O22" s="23">
        <f t="shared" si="5"/>
        <v>528</v>
      </c>
      <c r="P22" s="23">
        <f t="shared" si="6"/>
        <v>6.7953667953667951</v>
      </c>
      <c r="Q22" s="23">
        <f t="shared" si="7"/>
        <v>61.158301158301157</v>
      </c>
      <c r="R22" s="23">
        <f t="shared" si="8"/>
        <v>1.6351010101010102E-2</v>
      </c>
      <c r="S22" s="22">
        <f t="shared" si="9"/>
        <v>16351.010101010103</v>
      </c>
      <c r="U22" s="22">
        <v>16351.010101010103</v>
      </c>
      <c r="V22" s="23">
        <f t="shared" si="10"/>
        <v>29.999993759999999</v>
      </c>
    </row>
    <row r="23" spans="3:22" x14ac:dyDescent="0.25">
      <c r="C23">
        <v>8500</v>
      </c>
      <c r="D23">
        <f t="shared" si="1"/>
        <v>25500</v>
      </c>
      <c r="E23">
        <f t="shared" si="2"/>
        <v>425</v>
      </c>
      <c r="F23" s="21">
        <f t="shared" si="3"/>
        <v>2.352941176470588E-3</v>
      </c>
      <c r="G23" s="22">
        <f t="shared" si="4"/>
        <v>2352.9411764705878</v>
      </c>
      <c r="I23" s="22">
        <v>2352.9411764705878</v>
      </c>
      <c r="J23">
        <f t="shared" si="0"/>
        <v>8500.0000000000018</v>
      </c>
      <c r="N23">
        <v>20</v>
      </c>
      <c r="O23" s="23">
        <f t="shared" si="5"/>
        <v>352</v>
      </c>
      <c r="P23" s="23">
        <f t="shared" si="6"/>
        <v>4.5302445302445298</v>
      </c>
      <c r="Q23" s="23">
        <f t="shared" si="7"/>
        <v>40.772200772200769</v>
      </c>
      <c r="R23" s="23">
        <f t="shared" si="8"/>
        <v>2.4526515151515153E-2</v>
      </c>
      <c r="S23" s="22">
        <f t="shared" si="9"/>
        <v>24526.515151515152</v>
      </c>
      <c r="U23" s="22">
        <v>24526.515151515152</v>
      </c>
      <c r="V23" s="23">
        <f t="shared" si="10"/>
        <v>19.99999584</v>
      </c>
    </row>
    <row r="24" spans="3:22" x14ac:dyDescent="0.25">
      <c r="C24">
        <v>9000</v>
      </c>
      <c r="D24">
        <f t="shared" si="1"/>
        <v>27000</v>
      </c>
      <c r="E24">
        <f t="shared" si="2"/>
        <v>450</v>
      </c>
      <c r="F24" s="21">
        <f t="shared" si="3"/>
        <v>2.2222222222222222E-3</v>
      </c>
      <c r="G24" s="22">
        <f t="shared" si="4"/>
        <v>2222.2222222222222</v>
      </c>
      <c r="I24" s="22">
        <v>2222.2222222222222</v>
      </c>
      <c r="J24">
        <f t="shared" si="0"/>
        <v>9000</v>
      </c>
      <c r="N24">
        <v>10</v>
      </c>
      <c r="O24" s="23">
        <f t="shared" si="5"/>
        <v>176</v>
      </c>
      <c r="P24" s="23">
        <f t="shared" si="6"/>
        <v>2.2651222651222649</v>
      </c>
      <c r="Q24" s="23">
        <f t="shared" si="7"/>
        <v>20.386100386100384</v>
      </c>
      <c r="R24" s="23">
        <f t="shared" si="8"/>
        <v>4.9053030303030307E-2</v>
      </c>
      <c r="S24" s="22">
        <f t="shared" si="9"/>
        <v>49053.030303030304</v>
      </c>
      <c r="U24" s="22">
        <v>49053.030303030304</v>
      </c>
      <c r="V24" s="23">
        <f t="shared" si="10"/>
        <v>9.9999979200000002</v>
      </c>
    </row>
    <row r="25" spans="3:22" x14ac:dyDescent="0.25">
      <c r="C25">
        <v>9500</v>
      </c>
      <c r="D25">
        <f t="shared" si="1"/>
        <v>28500</v>
      </c>
      <c r="E25">
        <f t="shared" si="2"/>
        <v>475</v>
      </c>
      <c r="F25" s="21">
        <f t="shared" si="3"/>
        <v>2.1052631578947368E-3</v>
      </c>
      <c r="G25" s="22">
        <f t="shared" si="4"/>
        <v>2105.2631578947367</v>
      </c>
      <c r="I25" s="22">
        <v>2105.2631578947367</v>
      </c>
      <c r="J25">
        <f t="shared" si="0"/>
        <v>9500</v>
      </c>
      <c r="N25">
        <v>1</v>
      </c>
      <c r="O25" s="23">
        <f t="shared" si="5"/>
        <v>17.600000000000001</v>
      </c>
      <c r="P25" s="23">
        <f t="shared" si="6"/>
        <v>0.22651222651222652</v>
      </c>
      <c r="Q25" s="23">
        <f t="shared" si="7"/>
        <v>2.0386100386100385</v>
      </c>
      <c r="R25" s="23">
        <f t="shared" si="8"/>
        <v>0.49053030303030304</v>
      </c>
      <c r="S25" s="22">
        <f t="shared" si="9"/>
        <v>490530.30303030304</v>
      </c>
      <c r="U25" s="22">
        <v>490530.30303030304</v>
      </c>
      <c r="V25" s="23">
        <f t="shared" si="10"/>
        <v>0.999999792</v>
      </c>
    </row>
    <row r="26" spans="3:22" x14ac:dyDescent="0.25">
      <c r="C26">
        <v>10000</v>
      </c>
      <c r="D26">
        <f t="shared" si="1"/>
        <v>30000</v>
      </c>
      <c r="E26">
        <f t="shared" si="2"/>
        <v>500</v>
      </c>
      <c r="F26" s="21">
        <f t="shared" si="3"/>
        <v>2E-3</v>
      </c>
      <c r="G26" s="22">
        <f t="shared" si="4"/>
        <v>2000</v>
      </c>
      <c r="I26" s="22">
        <v>2000</v>
      </c>
      <c r="J26">
        <f t="shared" si="0"/>
        <v>10000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46"/>
  <sheetViews>
    <sheetView topLeftCell="A4" zoomScale="90" zoomScaleNormal="90" workbookViewId="0">
      <selection activeCell="R26" sqref="R26"/>
    </sheetView>
  </sheetViews>
  <sheetFormatPr defaultRowHeight="15" x14ac:dyDescent="0.25"/>
  <cols>
    <col min="5" max="5" width="10.42578125" bestFit="1" customWidth="1"/>
  </cols>
  <sheetData>
    <row r="4" spans="3:8" x14ac:dyDescent="0.25">
      <c r="C4" t="s">
        <v>230</v>
      </c>
      <c r="D4" t="s">
        <v>225</v>
      </c>
      <c r="G4" t="s">
        <v>233</v>
      </c>
    </row>
    <row r="6" spans="3:8" x14ac:dyDescent="0.25">
      <c r="C6" t="s">
        <v>223</v>
      </c>
      <c r="D6" t="s">
        <v>223</v>
      </c>
      <c r="E6" t="s">
        <v>229</v>
      </c>
    </row>
    <row r="7" spans="3:8" x14ac:dyDescent="0.25">
      <c r="C7" t="s">
        <v>226</v>
      </c>
      <c r="D7" t="s">
        <v>227</v>
      </c>
      <c r="E7" t="s">
        <v>228</v>
      </c>
      <c r="F7" t="s">
        <v>224</v>
      </c>
      <c r="G7" t="s">
        <v>231</v>
      </c>
      <c r="H7" t="s">
        <v>232</v>
      </c>
    </row>
    <row r="8" spans="3:8" x14ac:dyDescent="0.25">
      <c r="C8">
        <v>150</v>
      </c>
      <c r="D8">
        <v>302</v>
      </c>
      <c r="E8">
        <v>189</v>
      </c>
      <c r="F8" s="23">
        <f t="shared" ref="F8:F45" si="0">5*E8/(2200+E8)</f>
        <v>0.39556299706990372</v>
      </c>
      <c r="G8" s="22">
        <f>F8/5*4095</f>
        <v>323.96609460025115</v>
      </c>
      <c r="H8" s="24" t="str">
        <f t="shared" ref="H8:H46" si="1">DEC2HEX(G8)</f>
        <v>143</v>
      </c>
    </row>
    <row r="9" spans="3:8" x14ac:dyDescent="0.25">
      <c r="C9">
        <v>145</v>
      </c>
      <c r="D9">
        <v>293</v>
      </c>
      <c r="E9">
        <v>213</v>
      </c>
      <c r="F9" s="23">
        <f t="shared" si="0"/>
        <v>0.44135930377123911</v>
      </c>
      <c r="G9" s="22">
        <f t="shared" ref="G9:G46" si="2">F9/5*4095</f>
        <v>361.47326978864481</v>
      </c>
      <c r="H9" s="24" t="str">
        <f t="shared" si="1"/>
        <v>169</v>
      </c>
    </row>
    <row r="10" spans="3:8" x14ac:dyDescent="0.25">
      <c r="C10">
        <v>140</v>
      </c>
      <c r="D10">
        <v>284</v>
      </c>
      <c r="E10">
        <v>241</v>
      </c>
      <c r="F10" s="23">
        <f t="shared" si="0"/>
        <v>0.4936501433838591</v>
      </c>
      <c r="G10" s="22">
        <f t="shared" si="2"/>
        <v>404.29946743138061</v>
      </c>
      <c r="H10" s="24" t="str">
        <f t="shared" si="1"/>
        <v>194</v>
      </c>
    </row>
    <row r="11" spans="3:8" x14ac:dyDescent="0.25">
      <c r="C11">
        <v>135</v>
      </c>
      <c r="D11">
        <v>275</v>
      </c>
      <c r="E11">
        <v>272</v>
      </c>
      <c r="F11" s="23">
        <f t="shared" si="0"/>
        <v>0.55016181229773464</v>
      </c>
      <c r="G11" s="22">
        <f t="shared" si="2"/>
        <v>450.58252427184465</v>
      </c>
      <c r="H11" s="24" t="str">
        <f t="shared" si="1"/>
        <v>1C2</v>
      </c>
    </row>
    <row r="12" spans="3:8" x14ac:dyDescent="0.25">
      <c r="C12">
        <v>130</v>
      </c>
      <c r="D12">
        <v>266</v>
      </c>
      <c r="E12">
        <v>309</v>
      </c>
      <c r="F12" s="23">
        <f t="shared" si="0"/>
        <v>0.6157831805500199</v>
      </c>
      <c r="G12" s="22">
        <f t="shared" si="2"/>
        <v>504.32642487046627</v>
      </c>
      <c r="H12" s="24" t="str">
        <f t="shared" si="1"/>
        <v>1F8</v>
      </c>
    </row>
    <row r="13" spans="3:8" x14ac:dyDescent="0.25">
      <c r="C13">
        <v>125</v>
      </c>
      <c r="D13">
        <v>257</v>
      </c>
      <c r="E13">
        <v>352</v>
      </c>
      <c r="F13" s="23">
        <f t="shared" si="0"/>
        <v>0.68965517241379315</v>
      </c>
      <c r="G13" s="22">
        <f t="shared" si="2"/>
        <v>564.82758620689651</v>
      </c>
      <c r="H13" s="24" t="str">
        <f t="shared" si="1"/>
        <v>234</v>
      </c>
    </row>
    <row r="14" spans="3:8" x14ac:dyDescent="0.25">
      <c r="C14">
        <v>120</v>
      </c>
      <c r="D14">
        <v>248</v>
      </c>
      <c r="E14">
        <v>403</v>
      </c>
      <c r="F14" s="23">
        <f t="shared" si="0"/>
        <v>0.77410679984633113</v>
      </c>
      <c r="G14" s="22">
        <f t="shared" si="2"/>
        <v>633.9934690741452</v>
      </c>
      <c r="H14" s="24" t="str">
        <f t="shared" si="1"/>
        <v>279</v>
      </c>
    </row>
    <row r="15" spans="3:8" x14ac:dyDescent="0.25">
      <c r="C15">
        <v>115</v>
      </c>
      <c r="D15">
        <v>239</v>
      </c>
      <c r="E15">
        <v>462</v>
      </c>
      <c r="F15" s="23">
        <f t="shared" si="0"/>
        <v>0.86776859504132231</v>
      </c>
      <c r="G15" s="22">
        <f t="shared" si="2"/>
        <v>710.70247933884298</v>
      </c>
      <c r="H15" s="24" t="str">
        <f t="shared" si="1"/>
        <v>2C6</v>
      </c>
    </row>
    <row r="16" spans="3:8" x14ac:dyDescent="0.25">
      <c r="C16">
        <v>110</v>
      </c>
      <c r="D16">
        <v>230</v>
      </c>
      <c r="E16">
        <v>531</v>
      </c>
      <c r="F16" s="23">
        <f t="shared" si="0"/>
        <v>0.97217136580007324</v>
      </c>
      <c r="G16" s="22">
        <f t="shared" si="2"/>
        <v>796.20834859026002</v>
      </c>
      <c r="H16" s="24" t="str">
        <f t="shared" si="1"/>
        <v>31C</v>
      </c>
    </row>
    <row r="17" spans="3:8" x14ac:dyDescent="0.25">
      <c r="C17">
        <v>105</v>
      </c>
      <c r="D17">
        <v>221</v>
      </c>
      <c r="E17">
        <v>613</v>
      </c>
      <c r="F17" s="23">
        <f t="shared" si="0"/>
        <v>1.0895840739424103</v>
      </c>
      <c r="G17" s="22">
        <f t="shared" si="2"/>
        <v>892.36935655883406</v>
      </c>
      <c r="H17" s="24" t="str">
        <f t="shared" si="1"/>
        <v>37C</v>
      </c>
    </row>
    <row r="18" spans="3:8" x14ac:dyDescent="0.25">
      <c r="C18">
        <v>100</v>
      </c>
      <c r="D18">
        <v>212</v>
      </c>
      <c r="E18">
        <v>710</v>
      </c>
      <c r="F18" s="23">
        <f t="shared" si="0"/>
        <v>1.2199312714776633</v>
      </c>
      <c r="G18" s="22">
        <f t="shared" si="2"/>
        <v>999.12371134020623</v>
      </c>
      <c r="H18" s="24" t="str">
        <f t="shared" si="1"/>
        <v>3E7</v>
      </c>
    </row>
    <row r="19" spans="3:8" x14ac:dyDescent="0.25">
      <c r="C19">
        <v>95</v>
      </c>
      <c r="D19">
        <v>203</v>
      </c>
      <c r="E19">
        <v>826</v>
      </c>
      <c r="F19" s="23">
        <f t="shared" si="0"/>
        <v>1.3648380700594844</v>
      </c>
      <c r="G19" s="22">
        <f t="shared" si="2"/>
        <v>1117.8023793787179</v>
      </c>
      <c r="H19" s="24" t="str">
        <f t="shared" si="1"/>
        <v>45D</v>
      </c>
    </row>
    <row r="20" spans="3:8" x14ac:dyDescent="0.25">
      <c r="C20">
        <v>90</v>
      </c>
      <c r="D20">
        <v>194</v>
      </c>
      <c r="E20">
        <v>965</v>
      </c>
      <c r="F20" s="23">
        <f t="shared" si="0"/>
        <v>1.5244865718799367</v>
      </c>
      <c r="G20" s="22">
        <f t="shared" si="2"/>
        <v>1248.5545023696682</v>
      </c>
      <c r="H20" s="24" t="str">
        <f t="shared" si="1"/>
        <v>4E0</v>
      </c>
    </row>
    <row r="21" spans="3:8" x14ac:dyDescent="0.25">
      <c r="C21">
        <v>85</v>
      </c>
      <c r="D21">
        <v>185</v>
      </c>
      <c r="E21">
        <v>1131</v>
      </c>
      <c r="F21" s="23">
        <f t="shared" si="0"/>
        <v>1.6976883818673072</v>
      </c>
      <c r="G21" s="22">
        <f t="shared" si="2"/>
        <v>1390.4067847493245</v>
      </c>
      <c r="H21" s="24" t="str">
        <f t="shared" si="1"/>
        <v>56E</v>
      </c>
    </row>
    <row r="22" spans="3:8" x14ac:dyDescent="0.25">
      <c r="C22">
        <v>80</v>
      </c>
      <c r="D22">
        <v>176</v>
      </c>
      <c r="E22">
        <v>1331</v>
      </c>
      <c r="F22" s="23">
        <f t="shared" si="0"/>
        <v>1.8847352024922119</v>
      </c>
      <c r="G22" s="22">
        <f t="shared" si="2"/>
        <v>1543.5981308411217</v>
      </c>
      <c r="H22" s="24" t="str">
        <f t="shared" si="1"/>
        <v>607</v>
      </c>
    </row>
    <row r="23" spans="3:8" x14ac:dyDescent="0.25">
      <c r="C23">
        <v>75</v>
      </c>
      <c r="D23">
        <v>167</v>
      </c>
      <c r="E23">
        <v>1574</v>
      </c>
      <c r="F23" s="23">
        <f t="shared" si="0"/>
        <v>2.0853206147323795</v>
      </c>
      <c r="G23" s="22">
        <f t="shared" si="2"/>
        <v>1707.8775834658188</v>
      </c>
      <c r="H23" s="24" t="str">
        <f t="shared" si="1"/>
        <v>6AB</v>
      </c>
    </row>
    <row r="24" spans="3:8" x14ac:dyDescent="0.25">
      <c r="C24">
        <v>70</v>
      </c>
      <c r="D24">
        <v>158</v>
      </c>
      <c r="E24">
        <v>1870</v>
      </c>
      <c r="F24" s="23">
        <f t="shared" si="0"/>
        <v>2.2972972972972974</v>
      </c>
      <c r="G24" s="22">
        <f t="shared" si="2"/>
        <v>1881.4864864864867</v>
      </c>
      <c r="H24" s="24" t="str">
        <f t="shared" si="1"/>
        <v>759</v>
      </c>
    </row>
    <row r="25" spans="3:8" x14ac:dyDescent="0.25">
      <c r="C25">
        <v>65</v>
      </c>
      <c r="D25">
        <v>149</v>
      </c>
      <c r="E25">
        <v>2232</v>
      </c>
      <c r="F25" s="23">
        <f t="shared" si="0"/>
        <v>2.5180505415162453</v>
      </c>
      <c r="G25" s="22">
        <f t="shared" si="2"/>
        <v>2062.2833935018048</v>
      </c>
      <c r="H25" s="24" t="str">
        <f t="shared" si="1"/>
        <v>80E</v>
      </c>
    </row>
    <row r="26" spans="3:8" x14ac:dyDescent="0.25">
      <c r="C26">
        <v>60</v>
      </c>
      <c r="D26">
        <v>140</v>
      </c>
      <c r="E26">
        <v>2676</v>
      </c>
      <c r="F26" s="23">
        <f t="shared" si="0"/>
        <v>2.7440525020508613</v>
      </c>
      <c r="G26" s="22">
        <f t="shared" si="2"/>
        <v>2247.3789991796552</v>
      </c>
      <c r="H26" s="24" t="str">
        <f t="shared" si="1"/>
        <v>8C7</v>
      </c>
    </row>
    <row r="27" spans="3:8" x14ac:dyDescent="0.25">
      <c r="C27">
        <v>55</v>
      </c>
      <c r="D27">
        <v>131</v>
      </c>
      <c r="E27">
        <v>3226</v>
      </c>
      <c r="F27" s="23">
        <f t="shared" si="0"/>
        <v>2.9727239218577219</v>
      </c>
      <c r="G27" s="22">
        <f t="shared" si="2"/>
        <v>2434.6608920014742</v>
      </c>
      <c r="H27" s="24" t="str">
        <f t="shared" si="1"/>
        <v>982</v>
      </c>
    </row>
    <row r="28" spans="3:8" x14ac:dyDescent="0.25">
      <c r="C28">
        <v>50</v>
      </c>
      <c r="D28">
        <v>122</v>
      </c>
      <c r="E28">
        <v>3911</v>
      </c>
      <c r="F28" s="23">
        <f t="shared" si="0"/>
        <v>3.1999672721322208</v>
      </c>
      <c r="G28" s="22">
        <f t="shared" si="2"/>
        <v>2620.7731958762888</v>
      </c>
      <c r="H28" s="24" t="str">
        <f t="shared" si="1"/>
        <v>A3C</v>
      </c>
    </row>
    <row r="29" spans="3:8" x14ac:dyDescent="0.25">
      <c r="C29">
        <v>45</v>
      </c>
      <c r="D29">
        <v>113</v>
      </c>
      <c r="E29">
        <v>4768</v>
      </c>
      <c r="F29" s="23">
        <f t="shared" si="0"/>
        <v>3.4213547646383469</v>
      </c>
      <c r="G29" s="22">
        <f t="shared" si="2"/>
        <v>2802.0895522388059</v>
      </c>
      <c r="H29" s="24" t="str">
        <f t="shared" si="1"/>
        <v>AF2</v>
      </c>
    </row>
    <row r="30" spans="3:8" x14ac:dyDescent="0.25">
      <c r="C30">
        <v>40</v>
      </c>
      <c r="D30">
        <v>104</v>
      </c>
      <c r="E30">
        <v>5844</v>
      </c>
      <c r="F30" s="23">
        <f t="shared" si="0"/>
        <v>3.6325211337642962</v>
      </c>
      <c r="G30" s="22">
        <f t="shared" si="2"/>
        <v>2975.0348085529586</v>
      </c>
      <c r="H30" s="24" t="str">
        <f t="shared" si="1"/>
        <v>B9F</v>
      </c>
    </row>
    <row r="31" spans="3:8" x14ac:dyDescent="0.25">
      <c r="C31">
        <v>35</v>
      </c>
      <c r="D31">
        <v>95</v>
      </c>
      <c r="E31">
        <v>7204</v>
      </c>
      <c r="F31" s="23">
        <f t="shared" si="0"/>
        <v>3.8302849851127179</v>
      </c>
      <c r="G31" s="22">
        <f t="shared" si="2"/>
        <v>3137.003402807316</v>
      </c>
      <c r="H31" s="24" t="str">
        <f t="shared" si="1"/>
        <v>C41</v>
      </c>
    </row>
    <row r="32" spans="3:8" x14ac:dyDescent="0.25">
      <c r="C32">
        <v>30</v>
      </c>
      <c r="D32">
        <v>86</v>
      </c>
      <c r="E32">
        <v>8935</v>
      </c>
      <c r="F32" s="23">
        <f t="shared" si="0"/>
        <v>4.0121239335428829</v>
      </c>
      <c r="G32" s="22">
        <f t="shared" si="2"/>
        <v>3285.9295015716207</v>
      </c>
      <c r="H32" s="24" t="str">
        <f t="shared" si="1"/>
        <v>CD5</v>
      </c>
    </row>
    <row r="33" spans="3:8" x14ac:dyDescent="0.25">
      <c r="C33">
        <v>25</v>
      </c>
      <c r="D33">
        <v>77</v>
      </c>
      <c r="E33">
        <v>11150</v>
      </c>
      <c r="F33" s="23">
        <f t="shared" si="0"/>
        <v>4.1760299625468162</v>
      </c>
      <c r="G33" s="22">
        <f t="shared" si="2"/>
        <v>3420.1685393258426</v>
      </c>
      <c r="H33" s="24" t="str">
        <f t="shared" si="1"/>
        <v>D5C</v>
      </c>
    </row>
    <row r="34" spans="3:8" x14ac:dyDescent="0.25">
      <c r="C34">
        <v>20</v>
      </c>
      <c r="D34">
        <v>68</v>
      </c>
      <c r="E34">
        <v>14007</v>
      </c>
      <c r="F34" s="23">
        <f t="shared" si="0"/>
        <v>4.3212809279940769</v>
      </c>
      <c r="G34" s="22">
        <f t="shared" si="2"/>
        <v>3539.129080027149</v>
      </c>
      <c r="H34" s="24" t="str">
        <f t="shared" si="1"/>
        <v>DD3</v>
      </c>
    </row>
    <row r="35" spans="3:8" x14ac:dyDescent="0.25">
      <c r="C35">
        <v>15</v>
      </c>
      <c r="D35">
        <v>59</v>
      </c>
      <c r="E35">
        <v>17717</v>
      </c>
      <c r="F35" s="23">
        <f t="shared" si="0"/>
        <v>4.4477079881508264</v>
      </c>
      <c r="G35" s="22">
        <f t="shared" si="2"/>
        <v>3642.6728422955266</v>
      </c>
      <c r="H35" s="24" t="str">
        <f t="shared" si="1"/>
        <v>E3A</v>
      </c>
    </row>
    <row r="36" spans="3:8" x14ac:dyDescent="0.25">
      <c r="C36">
        <v>10</v>
      </c>
      <c r="D36">
        <v>50</v>
      </c>
      <c r="E36">
        <v>22572</v>
      </c>
      <c r="F36" s="23">
        <f t="shared" si="0"/>
        <v>4.5559502664298401</v>
      </c>
      <c r="G36" s="22">
        <f t="shared" si="2"/>
        <v>3731.3232682060388</v>
      </c>
      <c r="H36" s="24" t="str">
        <f t="shared" si="1"/>
        <v>E93</v>
      </c>
    </row>
    <row r="37" spans="3:8" x14ac:dyDescent="0.25">
      <c r="C37">
        <v>5</v>
      </c>
      <c r="D37">
        <v>41</v>
      </c>
      <c r="E37">
        <v>28977</v>
      </c>
      <c r="F37" s="23">
        <f t="shared" si="0"/>
        <v>4.6471758026750489</v>
      </c>
      <c r="G37" s="22">
        <f t="shared" si="2"/>
        <v>3806.036982390865</v>
      </c>
      <c r="H37" s="24" t="str">
        <f t="shared" si="1"/>
        <v>EDE</v>
      </c>
    </row>
    <row r="38" spans="3:8" x14ac:dyDescent="0.25">
      <c r="C38">
        <v>0</v>
      </c>
      <c r="D38">
        <v>32</v>
      </c>
      <c r="E38">
        <v>37499</v>
      </c>
      <c r="F38" s="23">
        <f t="shared" si="0"/>
        <v>4.7229149348850097</v>
      </c>
      <c r="G38" s="22">
        <f t="shared" si="2"/>
        <v>3868.067331670823</v>
      </c>
      <c r="H38" s="24" t="str">
        <f t="shared" si="1"/>
        <v>F1C</v>
      </c>
    </row>
    <row r="39" spans="3:8" x14ac:dyDescent="0.25">
      <c r="C39">
        <v>-5</v>
      </c>
      <c r="D39">
        <v>23</v>
      </c>
      <c r="E39">
        <v>48910</v>
      </c>
      <c r="F39" s="23">
        <f t="shared" si="0"/>
        <v>4.7847779299549993</v>
      </c>
      <c r="G39" s="22">
        <f t="shared" si="2"/>
        <v>3918.7331246331441</v>
      </c>
      <c r="H39" s="24" t="str">
        <f t="shared" si="1"/>
        <v>F4E</v>
      </c>
    </row>
    <row r="40" spans="3:8" x14ac:dyDescent="0.25">
      <c r="C40">
        <v>-10</v>
      </c>
      <c r="D40">
        <v>14</v>
      </c>
      <c r="E40">
        <v>64306</v>
      </c>
      <c r="F40" s="23">
        <f t="shared" si="0"/>
        <v>4.8346013893483297</v>
      </c>
      <c r="G40" s="22">
        <f t="shared" si="2"/>
        <v>3959.5385378762821</v>
      </c>
      <c r="H40" s="24" t="str">
        <f t="shared" si="1"/>
        <v>F77</v>
      </c>
    </row>
    <row r="41" spans="3:8" x14ac:dyDescent="0.25">
      <c r="C41">
        <v>-15</v>
      </c>
      <c r="D41">
        <v>5</v>
      </c>
      <c r="E41">
        <v>85256</v>
      </c>
      <c r="F41" s="23">
        <f t="shared" si="0"/>
        <v>4.8742224661544089</v>
      </c>
      <c r="G41" s="22">
        <f t="shared" si="2"/>
        <v>3991.9881997804605</v>
      </c>
      <c r="H41" s="24" t="str">
        <f t="shared" si="1"/>
        <v>F97</v>
      </c>
    </row>
    <row r="42" spans="3:8" x14ac:dyDescent="0.25">
      <c r="C42">
        <v>-20</v>
      </c>
      <c r="D42">
        <v>-4</v>
      </c>
      <c r="E42">
        <v>114026</v>
      </c>
      <c r="F42" s="23">
        <f t="shared" si="0"/>
        <v>4.9053568048457317</v>
      </c>
      <c r="G42" s="22">
        <f t="shared" si="2"/>
        <v>4017.4872231686545</v>
      </c>
      <c r="H42" s="24" t="str">
        <f t="shared" si="1"/>
        <v>FB1</v>
      </c>
    </row>
    <row r="43" spans="3:8" x14ac:dyDescent="0.25">
      <c r="C43">
        <v>-25</v>
      </c>
      <c r="D43">
        <v>-13</v>
      </c>
      <c r="E43">
        <v>153922</v>
      </c>
      <c r="F43" s="23">
        <f t="shared" si="0"/>
        <v>4.9295422810366256</v>
      </c>
      <c r="G43" s="22">
        <f t="shared" si="2"/>
        <v>4037.2951281689966</v>
      </c>
      <c r="H43" s="24" t="str">
        <f t="shared" si="1"/>
        <v>FC5</v>
      </c>
    </row>
    <row r="44" spans="3:8" x14ac:dyDescent="0.25">
      <c r="C44">
        <v>-30</v>
      </c>
      <c r="D44">
        <v>-22</v>
      </c>
      <c r="E44">
        <v>209817</v>
      </c>
      <c r="F44" s="23">
        <f t="shared" si="0"/>
        <v>4.9481173679469102</v>
      </c>
      <c r="G44" s="22">
        <f t="shared" si="2"/>
        <v>4052.5081243485197</v>
      </c>
      <c r="H44" s="24" t="str">
        <f t="shared" si="1"/>
        <v>FD4</v>
      </c>
    </row>
    <row r="45" spans="3:8" x14ac:dyDescent="0.25">
      <c r="C45">
        <v>-35</v>
      </c>
      <c r="D45">
        <v>-31</v>
      </c>
      <c r="E45">
        <v>288981</v>
      </c>
      <c r="F45" s="23">
        <f t="shared" si="0"/>
        <v>4.9622228098674022</v>
      </c>
      <c r="G45" s="22">
        <f t="shared" si="2"/>
        <v>4064.0604812814022</v>
      </c>
      <c r="H45" s="24" t="str">
        <f t="shared" si="1"/>
        <v>FE0</v>
      </c>
    </row>
    <row r="46" spans="3:8" x14ac:dyDescent="0.25">
      <c r="C46">
        <v>-40</v>
      </c>
      <c r="D46">
        <v>-40</v>
      </c>
      <c r="E46">
        <v>402392</v>
      </c>
      <c r="F46" s="23">
        <v>4.97</v>
      </c>
      <c r="G46" s="22">
        <f t="shared" si="2"/>
        <v>4070.43</v>
      </c>
      <c r="H46" s="24" t="str">
        <f t="shared" si="1"/>
        <v>FE6</v>
      </c>
    </row>
  </sheetData>
  <sortState ref="C8:H46">
    <sortCondition ref="H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53"/>
  <sheetViews>
    <sheetView topLeftCell="A19" workbookViewId="0">
      <selection activeCell="U12" sqref="U12"/>
    </sheetView>
  </sheetViews>
  <sheetFormatPr defaultRowHeight="15" x14ac:dyDescent="0.25"/>
  <cols>
    <col min="2" max="2" width="15.140625" bestFit="1" customWidth="1"/>
    <col min="3" max="3" width="15.140625" customWidth="1"/>
    <col min="12" max="12" width="11.42578125" bestFit="1" customWidth="1"/>
  </cols>
  <sheetData>
    <row r="5" spans="2:12" x14ac:dyDescent="0.25">
      <c r="H5" t="s">
        <v>236</v>
      </c>
      <c r="I5" t="s">
        <v>234</v>
      </c>
      <c r="J5" t="s">
        <v>235</v>
      </c>
      <c r="K5" t="s">
        <v>237</v>
      </c>
    </row>
    <row r="6" spans="2:12" x14ac:dyDescent="0.25">
      <c r="H6">
        <v>12</v>
      </c>
      <c r="I6">
        <v>20000</v>
      </c>
      <c r="J6">
        <v>8200</v>
      </c>
      <c r="K6">
        <f>-H6*J6/I6</f>
        <v>-4.92</v>
      </c>
    </row>
    <row r="9" spans="2:12" x14ac:dyDescent="0.25">
      <c r="B9" t="s">
        <v>238</v>
      </c>
    </row>
    <row r="10" spans="2:12" x14ac:dyDescent="0.25">
      <c r="B10">
        <v>1</v>
      </c>
      <c r="K10" t="s">
        <v>239</v>
      </c>
      <c r="L10" t="s">
        <v>240</v>
      </c>
    </row>
    <row r="11" spans="2:12" x14ac:dyDescent="0.25">
      <c r="B11">
        <v>2</v>
      </c>
      <c r="L11" t="s">
        <v>241</v>
      </c>
    </row>
    <row r="12" spans="2:12" x14ac:dyDescent="0.25">
      <c r="B12">
        <v>3</v>
      </c>
      <c r="L12" t="s">
        <v>242</v>
      </c>
    </row>
    <row r="13" spans="2:12" x14ac:dyDescent="0.25">
      <c r="B13">
        <v>4</v>
      </c>
      <c r="L13" t="s">
        <v>243</v>
      </c>
    </row>
    <row r="14" spans="2:12" x14ac:dyDescent="0.25">
      <c r="B14">
        <v>5</v>
      </c>
      <c r="L14" t="s">
        <v>244</v>
      </c>
    </row>
    <row r="15" spans="2:12" x14ac:dyDescent="0.25">
      <c r="B15">
        <v>6</v>
      </c>
      <c r="L15" t="s">
        <v>245</v>
      </c>
    </row>
    <row r="16" spans="2:12" x14ac:dyDescent="0.25">
      <c r="B16">
        <v>7</v>
      </c>
    </row>
    <row r="17" spans="2:2" x14ac:dyDescent="0.25">
      <c r="B17">
        <v>8</v>
      </c>
    </row>
    <row r="18" spans="2:2" x14ac:dyDescent="0.25">
      <c r="B18">
        <v>9</v>
      </c>
    </row>
    <row r="19" spans="2:2" x14ac:dyDescent="0.25">
      <c r="B19">
        <v>10</v>
      </c>
    </row>
    <row r="20" spans="2:2" x14ac:dyDescent="0.25">
      <c r="B20">
        <v>11</v>
      </c>
    </row>
    <row r="21" spans="2:2" x14ac:dyDescent="0.25">
      <c r="B21">
        <v>12</v>
      </c>
    </row>
    <row r="22" spans="2:2" x14ac:dyDescent="0.25">
      <c r="B22">
        <v>13</v>
      </c>
    </row>
    <row r="23" spans="2:2" x14ac:dyDescent="0.25">
      <c r="B23">
        <v>14</v>
      </c>
    </row>
    <row r="24" spans="2:2" x14ac:dyDescent="0.25">
      <c r="B24">
        <v>15</v>
      </c>
    </row>
    <row r="25" spans="2:2" x14ac:dyDescent="0.25">
      <c r="B25">
        <v>16</v>
      </c>
    </row>
    <row r="26" spans="2:2" x14ac:dyDescent="0.25">
      <c r="B26">
        <v>17</v>
      </c>
    </row>
    <row r="27" spans="2:2" x14ac:dyDescent="0.25">
      <c r="B27">
        <v>18</v>
      </c>
    </row>
    <row r="28" spans="2:2" x14ac:dyDescent="0.25">
      <c r="B28">
        <v>19</v>
      </c>
    </row>
    <row r="29" spans="2:2" x14ac:dyDescent="0.25">
      <c r="B29">
        <v>20</v>
      </c>
    </row>
    <row r="30" spans="2:2" x14ac:dyDescent="0.25">
      <c r="B30">
        <v>21</v>
      </c>
    </row>
    <row r="31" spans="2:2" x14ac:dyDescent="0.25">
      <c r="B31">
        <v>22</v>
      </c>
    </row>
    <row r="32" spans="2:2" x14ac:dyDescent="0.25">
      <c r="B32">
        <v>23</v>
      </c>
    </row>
    <row r="33" spans="2:2" x14ac:dyDescent="0.25">
      <c r="B33">
        <v>24</v>
      </c>
    </row>
    <row r="34" spans="2:2" x14ac:dyDescent="0.25">
      <c r="B34">
        <v>25</v>
      </c>
    </row>
    <row r="35" spans="2:2" x14ac:dyDescent="0.25">
      <c r="B35">
        <v>26</v>
      </c>
    </row>
    <row r="36" spans="2:2" x14ac:dyDescent="0.25">
      <c r="B36">
        <v>27</v>
      </c>
    </row>
    <row r="37" spans="2:2" x14ac:dyDescent="0.25">
      <c r="B37">
        <v>28</v>
      </c>
    </row>
    <row r="38" spans="2:2" x14ac:dyDescent="0.25">
      <c r="B38">
        <v>29</v>
      </c>
    </row>
    <row r="39" spans="2:2" x14ac:dyDescent="0.25">
      <c r="B39">
        <v>30</v>
      </c>
    </row>
    <row r="40" spans="2:2" x14ac:dyDescent="0.25">
      <c r="B40">
        <v>31</v>
      </c>
    </row>
    <row r="41" spans="2:2" x14ac:dyDescent="0.25">
      <c r="B41">
        <v>32</v>
      </c>
    </row>
    <row r="42" spans="2:2" x14ac:dyDescent="0.25">
      <c r="B42">
        <v>33</v>
      </c>
    </row>
    <row r="43" spans="2:2" x14ac:dyDescent="0.25">
      <c r="B43">
        <v>34</v>
      </c>
    </row>
    <row r="44" spans="2:2" x14ac:dyDescent="0.25">
      <c r="B44">
        <v>35</v>
      </c>
    </row>
    <row r="45" spans="2:2" x14ac:dyDescent="0.25">
      <c r="B45">
        <v>36</v>
      </c>
    </row>
    <row r="46" spans="2:2" x14ac:dyDescent="0.25">
      <c r="B46">
        <v>37</v>
      </c>
    </row>
    <row r="47" spans="2:2" x14ac:dyDescent="0.25">
      <c r="B47">
        <v>38</v>
      </c>
    </row>
    <row r="48" spans="2:2" x14ac:dyDescent="0.25">
      <c r="B48">
        <v>39</v>
      </c>
    </row>
    <row r="49" spans="2:2" x14ac:dyDescent="0.25">
      <c r="B49">
        <v>40</v>
      </c>
    </row>
    <row r="50" spans="2:2" x14ac:dyDescent="0.25">
      <c r="B50">
        <v>41</v>
      </c>
    </row>
    <row r="51" spans="2:2" x14ac:dyDescent="0.25">
      <c r="B51">
        <v>42</v>
      </c>
    </row>
    <row r="52" spans="2:2" x14ac:dyDescent="0.25">
      <c r="B52">
        <v>43</v>
      </c>
    </row>
    <row r="53" spans="2:2" x14ac:dyDescent="0.25">
      <c r="B53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pins</vt:lpstr>
      <vt:lpstr>Edge pins sorted</vt:lpstr>
      <vt:lpstr>LCD pins sorted</vt:lpstr>
      <vt:lpstr>schematic</vt:lpstr>
      <vt:lpstr>pulse calcs</vt:lpstr>
      <vt:lpstr>Temp LUT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Dan</cp:lastModifiedBy>
  <dcterms:created xsi:type="dcterms:W3CDTF">2013-04-29T14:30:07Z</dcterms:created>
  <dcterms:modified xsi:type="dcterms:W3CDTF">2015-02-23T02:25:26Z</dcterms:modified>
</cp:coreProperties>
</file>