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C586A936-981C-46A0-A884-B3BB09A0B1F9}" xr6:coauthVersionLast="47" xr6:coauthVersionMax="47" xr10:uidLastSave="{00000000-0000-0000-0000-000000000000}"/>
  <bookViews>
    <workbookView xWindow="28680" yWindow="-120" windowWidth="29040" windowHeight="15720" activeTab="7" xr2:uid="{DFA5CD80-2379-4BC6-9A56-47B40817CAF5}"/>
  </bookViews>
  <sheets>
    <sheet name="Summary" sheetId="1" r:id="rId1"/>
    <sheet name="Z" sheetId="2" r:id="rId2"/>
    <sheet name="Z score example" sheetId="3" r:id="rId3"/>
    <sheet name="SE" sheetId="4" r:id="rId4"/>
    <sheet name="Prop NIDA poll" sheetId="5" r:id="rId5"/>
    <sheet name="Sales Forecast" sheetId="6" r:id="rId6"/>
    <sheet name="Cheetos" sheetId="7" r:id="rId7"/>
    <sheet name="Cheetose AB Test" sheetId="8" r:id="rId8"/>
  </sheets>
  <definedNames>
    <definedName name="_xlchart.v1.0" hidden="1">'Z score example'!$B$1</definedName>
    <definedName name="_xlchart.v1.1" hidden="1">'Z score example'!$B$2:$B$101</definedName>
    <definedName name="_xlchart.v1.2" hidden="1">'Z score example'!$C$1</definedName>
    <definedName name="_xlchart.v1.3" hidden="1">'Z score example'!$C$2:$C$101</definedName>
    <definedName name="data">'Prop NIDA poll'!$B$4:$B$8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5" l="1"/>
  <c r="E11" i="1"/>
  <c r="E12" i="1" s="1"/>
  <c r="E25" i="8"/>
  <c r="E24" i="8"/>
  <c r="G18" i="8"/>
  <c r="H9" i="8"/>
  <c r="I7" i="7"/>
  <c r="I6" i="7"/>
  <c r="C7" i="7"/>
  <c r="C10" i="7" s="1"/>
  <c r="C6" i="7"/>
  <c r="I27" i="4"/>
  <c r="I26" i="4"/>
  <c r="G27" i="4"/>
  <c r="G26" i="4"/>
  <c r="E27" i="4"/>
  <c r="E26" i="4"/>
  <c r="I27" i="5" a="1"/>
  <c r="I27" i="5" s="1"/>
  <c r="H27" i="5" a="1"/>
  <c r="H27" i="5" s="1"/>
  <c r="B27" i="5"/>
  <c r="G28" i="5"/>
  <c r="G30" i="5"/>
  <c r="G27" i="5"/>
  <c r="H24" i="5"/>
  <c r="B29" i="5" s="1"/>
  <c r="B30" i="5" s="1"/>
  <c r="B12" i="5"/>
  <c r="B11" i="5"/>
  <c r="B13" i="5" s="1"/>
  <c r="B10" i="5"/>
  <c r="E21" i="5"/>
  <c r="E20" i="5"/>
  <c r="F17" i="5"/>
  <c r="F5" i="5"/>
  <c r="F8" i="5"/>
  <c r="F9" i="5" s="1"/>
  <c r="F4" i="5"/>
  <c r="C6" i="4"/>
  <c r="C2" i="3" a="1"/>
  <c r="C2" i="3" s="1"/>
  <c r="F3" i="3"/>
  <c r="F2" i="3"/>
  <c r="C10" i="2"/>
  <c r="C8" i="2"/>
  <c r="C6" i="2"/>
  <c r="C7" i="2" s="1"/>
  <c r="E13" i="1"/>
  <c r="E10" i="1"/>
  <c r="D7" i="2"/>
  <c r="F10" i="1"/>
  <c r="F15" i="1"/>
  <c r="F14" i="1"/>
  <c r="C30" i="5"/>
  <c r="F13" i="1"/>
  <c r="F12" i="1"/>
  <c r="F24" i="8"/>
  <c r="F11" i="1"/>
  <c r="D8" i="2"/>
  <c r="F9" i="1"/>
  <c r="C29" i="5"/>
  <c r="F25" i="8"/>
  <c r="I24" i="5"/>
  <c r="C31" i="5"/>
  <c r="C27" i="5"/>
  <c r="B17" i="5" l="1"/>
  <c r="C9" i="7"/>
  <c r="B31" i="5"/>
  <c r="B16" i="5" l="1"/>
  <c r="E9" i="1"/>
  <c r="B7" i="1"/>
  <c r="B2" i="1"/>
  <c r="B8" i="1" s="1"/>
  <c r="E15" i="1" l="1"/>
  <c r="E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<sst xmlns="http://schemas.openxmlformats.org/spreadsheetml/2006/main" count="191" uniqueCount="78">
  <si>
    <t>Score</t>
  </si>
  <si>
    <t>Average</t>
  </si>
  <si>
    <t>SD</t>
  </si>
  <si>
    <t>Norm Dist</t>
  </si>
  <si>
    <t>Z</t>
  </si>
  <si>
    <t>Norm S Dist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</si>
  <si>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</si>
  <si>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</si>
  <si>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</si>
  <si>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</si>
  <si>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</si>
  <si>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</si>
  <si>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</si>
  <si>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</si>
  <si>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</si>
  <si>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</si>
  <si>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</si>
  <si>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</si>
  <si>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</si>
  <si>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</si>
  <si>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</si>
  <si>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Lower</t>
  </si>
  <si>
    <t>Upper</t>
  </si>
  <si>
    <t>X</t>
  </si>
  <si>
    <t>mean</t>
  </si>
  <si>
    <t>se</t>
  </si>
  <si>
    <t>t</t>
  </si>
  <si>
    <t>moe</t>
  </si>
  <si>
    <t>X_bar</t>
  </si>
  <si>
    <t>NORM.DIST</t>
  </si>
  <si>
    <t>NORM.S.DIST</t>
  </si>
  <si>
    <t>NORM(mean=0,SD=1)</t>
  </si>
  <si>
    <t>1-(Area left)</t>
  </si>
  <si>
    <t>SCORE</t>
  </si>
  <si>
    <t>SAT_SCORE</t>
  </si>
  <si>
    <t>Z_SCORE</t>
  </si>
  <si>
    <t>average</t>
  </si>
  <si>
    <t>sd</t>
  </si>
  <si>
    <t>N</t>
  </si>
  <si>
    <t>SE</t>
  </si>
  <si>
    <t>SE = SD/SQRT(N)</t>
  </si>
  <si>
    <t>Hands-On Exercise</t>
  </si>
  <si>
    <t>Math Score</t>
  </si>
  <si>
    <t>SE*T</t>
  </si>
  <si>
    <t>CI 95% [53.9, 73.6]</t>
  </si>
  <si>
    <t>MOE</t>
  </si>
  <si>
    <t>Mean +/- MOE</t>
  </si>
  <si>
    <t>prop%</t>
  </si>
  <si>
    <t>Confidence</t>
  </si>
  <si>
    <t>Z 97%</t>
  </si>
  <si>
    <t>Z 95%</t>
  </si>
  <si>
    <t>Z 90%</t>
  </si>
  <si>
    <t>Z 99%</t>
  </si>
  <si>
    <t>Sales</t>
  </si>
  <si>
    <t>Month</t>
  </si>
  <si>
    <t>Confidence Level(90.0%)</t>
  </si>
  <si>
    <t>Confidence Level(99.0%)</t>
  </si>
  <si>
    <t>Cheetos</t>
  </si>
  <si>
    <t>Weight</t>
  </si>
  <si>
    <t>Ho: average weight = 75g</t>
  </si>
  <si>
    <t>Ha: average weight != 75g</t>
  </si>
  <si>
    <t>Larp</t>
  </si>
  <si>
    <t>TomYum</t>
  </si>
  <si>
    <t>Larp (A)</t>
  </si>
  <si>
    <t>TomYum (B)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</si>
  <si>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</si>
  <si>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</si>
  <si>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</si>
  <si>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</si>
  <si>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</si>
  <si>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</si>
  <si>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</si>
  <si>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</si>
  <si>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</si>
  <si>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</si>
  <si>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</si>
  <si>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 with formula</t>
  </si>
  <si>
    <t>Data &gt; Forecast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</si>
</sst>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_(* #,##0_);_(* \(#,##0\);_(* &quot;-&quot;??_);_(@_)"/>
    <numFmt numFmtId="166" formatCode="_(* #,##0.000000000000_);_(* \(#,##0.0000000000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2" borderId="0" xfId="0" applyFill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10" fontId="0" fillId="0" borderId="0" xfId="2" applyNumberFormat="1" applyFont="1"/>
    <xf numFmtId="10" fontId="0" fillId="2" borderId="0" xfId="2" applyNumberFormat="1" applyFont="1" applyFill="1"/>
    <xf numFmtId="17" fontId="0" fillId="0" borderId="0" xfId="0" applyNumberFormat="1"/>
    <xf numFmtId="43" fontId="0" fillId="0" borderId="0" xfId="1" applyFont="1"/>
    <xf numFmtId="165" fontId="0" fillId="2" borderId="0" xfId="1" applyNumberFormat="1" applyFont="1" applyFill="1"/>
    <xf numFmtId="166" fontId="0" fillId="2" borderId="0" xfId="1" applyNumberFormat="1" applyFont="1" applyFill="1" applyBorder="1" applyAlignment="1"/>
    <xf numFmtId="166" fontId="0" fillId="0" borderId="0" xfId="1" applyNumberFormat="1" applyFont="1"/>
    <xf numFmtId="0" fontId="0" fillId="3" borderId="0" xfId="0" applyFill="1"/>
    <xf numFmtId="166" fontId="0" fillId="3" borderId="0" xfId="1" applyNumberFormat="1" applyFont="1" applyFill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Original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Original Data</a:t>
          </a:r>
        </a:p>
      </cx:txPr>
    </cx:title>
    <cx:plotArea>
      <cx:plotAreaRegion>
        <cx:series layoutId="clusteredColumn" uniqueId="{96145EFD-8309-4CCD-8A4A-23E0BD617197}">
          <cx:tx>
            <cx:txData>
              <cx:f>_xlchart.v1.0</cx:f>
              <cx:v>SAT_SCORE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Z</a:t>
          </a:r>
        </a:p>
      </cx:txPr>
    </cx:title>
    <cx:plotArea>
      <cx:plotAreaRegion>
        <cx:series layoutId="clusteredColumn" uniqueId="{C52231AB-30CF-48DD-9B7A-DCA6BADB02EE}">
          <cx:tx>
            <cx:txData>
              <cx:f>_xlchart.v1.2</cx:f>
              <cx:v>Z_SCORE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71001</xdr:colOff>
      <xdr:row>4</xdr:row>
      <xdr:rowOff>54991</xdr:rowOff>
    </xdr:from>
    <xdr:to>
      <xdr:col>18</xdr:col>
      <xdr:colOff>352082</xdr:colOff>
      <xdr:row>19</xdr:row>
      <xdr:rowOff>44533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F8467B8-AE18-1B2B-D8D6-A553509489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0939" y="769366"/>
              <a:ext cx="4531612" cy="2668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309327</xdr:colOff>
      <xdr:row>4</xdr:row>
      <xdr:rowOff>54998</xdr:rowOff>
    </xdr:from>
    <xdr:to>
      <xdr:col>11</xdr:col>
      <xdr:colOff>8344</xdr:colOff>
      <xdr:row>19</xdr:row>
      <xdr:rowOff>65470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9AB0EA-B543-8262-186D-C21E15454F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1515" y="769373"/>
              <a:ext cx="4556767" cy="26893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181207</xdr:rowOff>
    </xdr:from>
    <xdr:to>
      <xdr:col>5</xdr:col>
      <xdr:colOff>477235</xdr:colOff>
      <xdr:row>8</xdr:row>
      <xdr:rowOff>5458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365A68-9841-F29A-9EA9-292923087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4683" y="724829"/>
          <a:ext cx="1085906" cy="73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FFD-2CF7-477A-AFA4-9F78FAE8A5CD}">
  <dimension ref="A2:J18"/>
  <sheetViews>
    <sheetView topLeftCell="A3" zoomScale="280" zoomScaleNormal="280" workbookViewId="0">
      <selection activeCell="F15" sqref="F15"/>
    </sheetView>
  </sheetViews>
  <sheetFormatPr defaultRowHeight="14.5" x14ac:dyDescent="0.35"/>
  <cols>
    <col min="2" max="2" width="10.26953125" bestFit="1" customWidth="1"/>
  </cols>
  <sheetData>
    <row r="2" spans="1:10" ht="15" thickBot="1" x14ac:dyDescent="0.4">
      <c r="A2" s="2" t="s">
        <v>4</v>
      </c>
      <c r="B2">
        <f>(B3-B4)/B5</f>
        <v>-3</v>
      </c>
      <c r="E2" s="6" t="s">
        <v>23</v>
      </c>
    </row>
    <row r="3" spans="1:10" x14ac:dyDescent="0.35">
      <c r="A3" t="s">
        <v>0</v>
      </c>
      <c r="B3">
        <v>9</v>
      </c>
      <c r="E3" s="6">
        <v>5</v>
      </c>
      <c r="I3" s="5" t="s">
        <v>6</v>
      </c>
      <c r="J3" s="5"/>
    </row>
    <row r="4" spans="1:10" x14ac:dyDescent="0.35">
      <c r="A4" t="s">
        <v>1</v>
      </c>
      <c r="B4">
        <v>12</v>
      </c>
      <c r="E4" s="6">
        <v>6</v>
      </c>
    </row>
    <row r="5" spans="1:10" x14ac:dyDescent="0.35">
      <c r="A5" t="s">
        <v>2</v>
      </c>
      <c r="B5">
        <v>1</v>
      </c>
      <c r="E5" s="6">
        <v>5</v>
      </c>
      <c r="I5" t="s">
        <v>7</v>
      </c>
      <c r="J5">
        <v>4.5999999999999996</v>
      </c>
    </row>
    <row r="6" spans="1:10" x14ac:dyDescent="0.35">
      <c r="E6" s="6">
        <v>4</v>
      </c>
      <c r="I6" t="s">
        <v>8</v>
      </c>
      <c r="J6">
        <v>0.50990195135927863</v>
      </c>
    </row>
    <row r="7" spans="1:10" x14ac:dyDescent="0.35">
      <c r="A7" t="s">
        <v>3</v>
      </c>
      <c r="B7">
        <f>_xlfn.NORM.DIST(B3,B4,B5,TRUE)</f>
        <v>1.3498980316300933E-3</v>
      </c>
      <c r="E7" s="6">
        <v>3</v>
      </c>
      <c r="I7" t="s">
        <v>9</v>
      </c>
      <c r="J7">
        <v>5</v>
      </c>
    </row>
    <row r="8" spans="1:10" x14ac:dyDescent="0.35">
      <c r="A8" t="s">
        <v>5</v>
      </c>
      <c r="B8">
        <f>_xlfn.NORM.S.DIST(B2,TRUE)</f>
        <v>1.3498980316300933E-3</v>
      </c>
      <c r="I8" t="s">
        <v>10</v>
      </c>
      <c r="J8">
        <v>5</v>
      </c>
    </row>
    <row r="9" spans="1:10" x14ac:dyDescent="0.35">
      <c r="D9" t="s">
        <v>24</v>
      </c>
      <c r="E9">
        <f>AVERAGE(E3:E7)</f>
        <v>4.5999999999999996</v>
      </c>
      <c r="F9" t="str">
        <f ca="1">_xlfn.FORMULATEXT(E9)</f>
        <v>=AVERAGE(E3:E7)</v>
      </c>
      <c r="I9" t="s">
        <v>11</v>
      </c>
      <c r="J9">
        <v>1.1401754250991383</v>
      </c>
    </row>
    <row r="10" spans="1:10" x14ac:dyDescent="0.35">
      <c r="D10" t="s">
        <v>25</v>
      </c>
      <c r="E10">
        <f>_xlfn.STDEV.S(E3:E7)/SQRT(5)</f>
        <v>0.50990195135927863</v>
      </c>
      <c r="F10" t="str">
        <f t="shared" ref="F10:F15" ca="1" si="0">_xlfn.FORMULATEXT(E10)</f>
        <v>=STDEV.S(E3:E7)/SQRT(5)</v>
      </c>
      <c r="I10" t="s">
        <v>12</v>
      </c>
      <c r="J10">
        <v>1.3000000000000007</v>
      </c>
    </row>
    <row r="11" spans="1:10" x14ac:dyDescent="0.35">
      <c r="D11" t="s">
        <v>26</v>
      </c>
      <c r="E11">
        <f>_xlfn.T.INV.2T(0.05,4)</f>
        <v>2.7764451051977934</v>
      </c>
      <c r="F11" t="str">
        <f t="shared" ca="1" si="0"/>
        <v>=T.INV.2T(0.05,4)</v>
      </c>
      <c r="I11" t="s">
        <v>13</v>
      </c>
      <c r="J11">
        <v>-0.17751479289940519</v>
      </c>
    </row>
    <row r="12" spans="1:10" x14ac:dyDescent="0.35">
      <c r="D12" t="s">
        <v>27</v>
      </c>
      <c r="E12">
        <f>E10*E11</f>
        <v>1.4157147769822724</v>
      </c>
      <c r="F12" t="str">
        <f t="shared" ca="1" si="0"/>
        <v>=E10*E11</v>
      </c>
      <c r="I12" t="s">
        <v>14</v>
      </c>
      <c r="J12">
        <v>-0.40479600891093548</v>
      </c>
    </row>
    <row r="13" spans="1:10" x14ac:dyDescent="0.35">
      <c r="D13" t="s">
        <v>27</v>
      </c>
      <c r="E13">
        <f>_xlfn.CONFIDENCE.T(0.05,J9,J17)</f>
        <v>1.4157147769822724</v>
      </c>
      <c r="F13" t="str">
        <f t="shared" ca="1" si="0"/>
        <v>=CONFIDENCE.T(0.05,J9,J17)</v>
      </c>
      <c r="I13" t="s">
        <v>15</v>
      </c>
      <c r="J13">
        <v>3</v>
      </c>
    </row>
    <row r="14" spans="1:10" x14ac:dyDescent="0.35">
      <c r="D14" t="s">
        <v>21</v>
      </c>
      <c r="E14">
        <f>E9-E13</f>
        <v>3.184285223017727</v>
      </c>
      <c r="F14" t="str">
        <f t="shared" ca="1" si="0"/>
        <v>=E9-E13</v>
      </c>
      <c r="I14" t="s">
        <v>16</v>
      </c>
      <c r="J14">
        <v>3</v>
      </c>
    </row>
    <row r="15" spans="1:10" x14ac:dyDescent="0.35">
      <c r="D15" t="s">
        <v>22</v>
      </c>
      <c r="E15">
        <f>E9+E13</f>
        <v>6.0157147769822723</v>
      </c>
      <c r="F15" t="str">
        <f t="shared" ca="1" si="0"/>
        <v>=E9+E13</v>
      </c>
      <c r="I15" t="s">
        <v>17</v>
      </c>
      <c r="J15">
        <v>6</v>
      </c>
    </row>
    <row r="16" spans="1:10" x14ac:dyDescent="0.35">
      <c r="I16" t="s">
        <v>18</v>
      </c>
      <c r="J16">
        <v>23</v>
      </c>
    </row>
    <row r="17" spans="9:10" x14ac:dyDescent="0.35">
      <c r="I17" t="s">
        <v>19</v>
      </c>
      <c r="J17">
        <v>5</v>
      </c>
    </row>
    <row r="18" spans="9:10" ht="15" thickBot="1" x14ac:dyDescent="0.4">
      <c r="I18" s="3" t="s">
        <v>20</v>
      </c>
      <c r="J18" s="3">
        <v>1.4157147769822722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4ED5-E70F-4A9F-964B-E072D3E8D9E5}">
  <dimension ref="B2:D10"/>
  <sheetViews>
    <sheetView zoomScale="310" zoomScaleNormal="310" workbookViewId="0">
      <selection activeCell="C10" sqref="C10"/>
    </sheetView>
  </sheetViews>
  <sheetFormatPr defaultRowHeight="14.5" x14ac:dyDescent="0.35"/>
  <cols>
    <col min="2" max="2" width="11.90625" customWidth="1"/>
  </cols>
  <sheetData>
    <row r="2" spans="2:4" x14ac:dyDescent="0.35">
      <c r="B2" t="s">
        <v>23</v>
      </c>
      <c r="C2">
        <v>750</v>
      </c>
    </row>
    <row r="3" spans="2:4" x14ac:dyDescent="0.35">
      <c r="B3" t="s">
        <v>28</v>
      </c>
      <c r="C3">
        <v>500</v>
      </c>
    </row>
    <row r="4" spans="2:4" x14ac:dyDescent="0.35">
      <c r="B4" t="s">
        <v>2</v>
      </c>
      <c r="C4">
        <v>100</v>
      </c>
    </row>
    <row r="6" spans="2:4" x14ac:dyDescent="0.35">
      <c r="B6" t="s">
        <v>4</v>
      </c>
      <c r="C6">
        <f>(C2-C3)/C4</f>
        <v>2.5</v>
      </c>
      <c r="D6" t="s">
        <v>31</v>
      </c>
    </row>
    <row r="7" spans="2:4" x14ac:dyDescent="0.35">
      <c r="B7" t="s">
        <v>30</v>
      </c>
      <c r="C7">
        <f>_xlfn.NORM.S.DIST(C6,TRUE)</f>
        <v>0.99379033467422384</v>
      </c>
      <c r="D7" t="str">
        <f ca="1">_xlfn.FORMULATEXT(C7)</f>
        <v>=NORM.S.DIST(C6,TRUE)</v>
      </c>
    </row>
    <row r="8" spans="2:4" x14ac:dyDescent="0.35">
      <c r="B8" t="s">
        <v>29</v>
      </c>
      <c r="C8">
        <f>_xlfn.NORM.DIST(C2,C3,C4,TRUE)</f>
        <v>0.99379033467422384</v>
      </c>
      <c r="D8" t="str">
        <f ca="1">_xlfn.FORMULATEXT(C8)</f>
        <v>=NORM.DIST(C2,C3,C4,TRUE)</v>
      </c>
    </row>
    <row r="10" spans="2:4" x14ac:dyDescent="0.35">
      <c r="B10" t="s">
        <v>32</v>
      </c>
      <c r="C10">
        <f>1-C8</f>
        <v>6.2096653257761592E-3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6683-F2C1-4FC8-AC2B-1E36D625DD7A}">
  <dimension ref="B1:F101"/>
  <sheetViews>
    <sheetView zoomScale="160" zoomScaleNormal="160" workbookViewId="0">
      <selection activeCell="C2" sqref="C2:C101"/>
    </sheetView>
  </sheetViews>
  <sheetFormatPr defaultRowHeight="14.5" x14ac:dyDescent="0.35"/>
  <cols>
    <col min="2" max="2" width="11.81640625" bestFit="1" customWidth="1"/>
    <col min="3" max="3" width="11.90625" customWidth="1"/>
  </cols>
  <sheetData>
    <row r="1" spans="2:6" x14ac:dyDescent="0.35">
      <c r="B1" t="s">
        <v>34</v>
      </c>
      <c r="C1" t="s">
        <v>35</v>
      </c>
    </row>
    <row r="2" spans="2:6" x14ac:dyDescent="0.35">
      <c r="B2">
        <v>373.19416554965511</v>
      </c>
      <c r="C2" cm="1">
        <f t="array" ref="C2:C101">(B2:B101-F2)/F3</f>
        <v>-1.2828960053881397</v>
      </c>
      <c r="E2" t="s">
        <v>36</v>
      </c>
      <c r="F2" s="7">
        <f>AVERAGE(B:B)</f>
        <v>496.33566032992064</v>
      </c>
    </row>
    <row r="3" spans="2:6" x14ac:dyDescent="0.35">
      <c r="B3">
        <v>583.78049266544872</v>
      </c>
      <c r="C3">
        <v>0.91100588225978574</v>
      </c>
      <c r="E3" t="s">
        <v>37</v>
      </c>
      <c r="F3" s="7">
        <f>_xlfn.STDEV.S(B:B)</f>
        <v>95.987121530563286</v>
      </c>
    </row>
    <row r="4" spans="2:6" x14ac:dyDescent="0.35">
      <c r="B4">
        <v>553.57152921867532</v>
      </c>
      <c r="C4">
        <v>0.59628695991816139</v>
      </c>
    </row>
    <row r="5" spans="2:6" x14ac:dyDescent="0.35">
      <c r="B5">
        <v>535.02216761592786</v>
      </c>
      <c r="C5">
        <v>0.40303851880472352</v>
      </c>
    </row>
    <row r="6" spans="2:6" x14ac:dyDescent="0.35">
      <c r="B6">
        <v>446.52309414471262</v>
      </c>
      <c r="C6">
        <v>-0.51895051534957415</v>
      </c>
    </row>
    <row r="7" spans="2:6" x14ac:dyDescent="0.35">
      <c r="B7">
        <v>375.68465854565051</v>
      </c>
      <c r="C7">
        <v>-1.2569498893229507</v>
      </c>
    </row>
    <row r="8" spans="2:6" x14ac:dyDescent="0.35">
      <c r="B8">
        <v>424.95676040093088</v>
      </c>
      <c r="C8">
        <v>-0.74362996609146148</v>
      </c>
    </row>
    <row r="9" spans="2:6" x14ac:dyDescent="0.35">
      <c r="B9">
        <v>325.83739198899553</v>
      </c>
      <c r="C9">
        <v>-1.7762619153720189</v>
      </c>
    </row>
    <row r="10" spans="2:6" x14ac:dyDescent="0.35">
      <c r="B10">
        <v>516.2931555303569</v>
      </c>
      <c r="C10">
        <v>0.20791846741733561</v>
      </c>
    </row>
    <row r="11" spans="2:6" x14ac:dyDescent="0.35">
      <c r="B11">
        <v>648.80403318926301</v>
      </c>
      <c r="C11">
        <v>1.5884253056884809</v>
      </c>
    </row>
    <row r="12" spans="2:6" x14ac:dyDescent="0.35">
      <c r="B12">
        <v>464.75518388142586</v>
      </c>
      <c r="C12">
        <v>-0.32900743292358475</v>
      </c>
    </row>
    <row r="13" spans="2:6" x14ac:dyDescent="0.35">
      <c r="B13">
        <v>406.58839403995626</v>
      </c>
      <c r="C13">
        <v>-0.93499278714580403</v>
      </c>
    </row>
    <row r="14" spans="2:6" x14ac:dyDescent="0.35">
      <c r="B14">
        <v>549.7050397793829</v>
      </c>
      <c r="C14">
        <v>0.55600562448858204</v>
      </c>
    </row>
    <row r="15" spans="2:6" x14ac:dyDescent="0.35">
      <c r="B15">
        <v>389.01396712873458</v>
      </c>
      <c r="C15">
        <v>-1.1180842959960386</v>
      </c>
    </row>
    <row r="16" spans="2:6" x14ac:dyDescent="0.35">
      <c r="B16">
        <v>526.50975986967705</v>
      </c>
      <c r="C16">
        <v>0.31435570791805301</v>
      </c>
    </row>
    <row r="17" spans="2:3" x14ac:dyDescent="0.35">
      <c r="B17">
        <v>505.63277279711377</v>
      </c>
      <c r="C17">
        <v>9.6857915092628699E-2</v>
      </c>
    </row>
    <row r="18" spans="2:3" x14ac:dyDescent="0.35">
      <c r="B18">
        <v>446.62578959414168</v>
      </c>
      <c r="C18">
        <v>-0.51788062755846709</v>
      </c>
    </row>
    <row r="19" spans="2:3" x14ac:dyDescent="0.35">
      <c r="B19">
        <v>703.55862804889853</v>
      </c>
      <c r="C19">
        <v>2.1588621933307581</v>
      </c>
    </row>
    <row r="20" spans="2:3" x14ac:dyDescent="0.35">
      <c r="B20">
        <v>489.20425079656587</v>
      </c>
      <c r="C20">
        <v>-7.4295482765196333E-2</v>
      </c>
    </row>
    <row r="21" spans="2:3" x14ac:dyDescent="0.35">
      <c r="B21">
        <v>410.48613480724214</v>
      </c>
      <c r="C21">
        <v>-0.89438587337305597</v>
      </c>
    </row>
    <row r="22" spans="2:3" x14ac:dyDescent="0.35">
      <c r="B22">
        <v>495.62935641552798</v>
      </c>
      <c r="C22">
        <v>-7.3583195654822152E-3</v>
      </c>
    </row>
    <row r="23" spans="2:3" x14ac:dyDescent="0.35">
      <c r="B23">
        <v>441.63522276144352</v>
      </c>
      <c r="C23">
        <v>-0.56987267350297555</v>
      </c>
    </row>
    <row r="24" spans="2:3" x14ac:dyDescent="0.35">
      <c r="B24">
        <v>425.79146502948663</v>
      </c>
      <c r="C24">
        <v>-0.73493395963511643</v>
      </c>
    </row>
    <row r="25" spans="2:3" x14ac:dyDescent="0.35">
      <c r="B25">
        <v>608.38388121224511</v>
      </c>
      <c r="C25">
        <v>1.167325565093096</v>
      </c>
    </row>
    <row r="26" spans="2:3" x14ac:dyDescent="0.35">
      <c r="B26">
        <v>448.67798325313152</v>
      </c>
      <c r="C26">
        <v>-0.49650074215023143</v>
      </c>
    </row>
    <row r="27" spans="2:3" x14ac:dyDescent="0.35">
      <c r="B27">
        <v>387.41339639289328</v>
      </c>
      <c r="C27">
        <v>-1.134759144770743</v>
      </c>
    </row>
    <row r="28" spans="2:3" x14ac:dyDescent="0.35">
      <c r="B28">
        <v>660.42710529536407</v>
      </c>
      <c r="C28">
        <v>1.7095152177596558</v>
      </c>
    </row>
    <row r="29" spans="2:3" x14ac:dyDescent="0.35">
      <c r="B29">
        <v>361.40533217686516</v>
      </c>
      <c r="C29">
        <v>-1.4057128289870875</v>
      </c>
    </row>
    <row r="30" spans="2:3" x14ac:dyDescent="0.35">
      <c r="B30">
        <v>601.50767539512697</v>
      </c>
      <c r="C30">
        <v>1.0956888110424112</v>
      </c>
    </row>
    <row r="31" spans="2:3" x14ac:dyDescent="0.35">
      <c r="B31">
        <v>275.66745197415247</v>
      </c>
      <c r="C31">
        <v>-2.2989355742426878</v>
      </c>
    </row>
    <row r="32" spans="2:3" x14ac:dyDescent="0.35">
      <c r="B32">
        <v>477.68732158397597</v>
      </c>
      <c r="C32">
        <v>-0.19427959135129236</v>
      </c>
    </row>
    <row r="33" spans="2:3" x14ac:dyDescent="0.35">
      <c r="B33">
        <v>428.87032252114784</v>
      </c>
      <c r="C33">
        <v>-0.70285822444723633</v>
      </c>
    </row>
    <row r="34" spans="2:3" x14ac:dyDescent="0.35">
      <c r="B34">
        <v>621.9349028821955</v>
      </c>
      <c r="C34">
        <v>1.3085009796057148</v>
      </c>
    </row>
    <row r="35" spans="2:3" x14ac:dyDescent="0.35">
      <c r="B35">
        <v>511.40646385273669</v>
      </c>
      <c r="C35">
        <v>0.15700859951318938</v>
      </c>
    </row>
    <row r="36" spans="2:3" x14ac:dyDescent="0.35">
      <c r="B36">
        <v>392.69105155619167</v>
      </c>
      <c r="C36">
        <v>-1.0797761941504567</v>
      </c>
    </row>
    <row r="37" spans="2:3" x14ac:dyDescent="0.35">
      <c r="B37">
        <v>499.18929012596169</v>
      </c>
      <c r="C37">
        <v>2.9729298582335577E-2</v>
      </c>
    </row>
    <row r="38" spans="2:3" x14ac:dyDescent="0.35">
      <c r="B38">
        <v>202.88892129907003</v>
      </c>
      <c r="C38">
        <v>-3.0571469833837464</v>
      </c>
    </row>
    <row r="39" spans="2:3" x14ac:dyDescent="0.35">
      <c r="B39">
        <v>576.36504928564955</v>
      </c>
      <c r="C39">
        <v>0.83375131663102042</v>
      </c>
    </row>
    <row r="40" spans="2:3" x14ac:dyDescent="0.35">
      <c r="B40">
        <v>450.96454332347224</v>
      </c>
      <c r="C40">
        <v>-0.47267921240873728</v>
      </c>
    </row>
    <row r="41" spans="2:3" x14ac:dyDescent="0.35">
      <c r="B41">
        <v>622.13942477819739</v>
      </c>
      <c r="C41">
        <v>1.3106317018603328</v>
      </c>
    </row>
    <row r="42" spans="2:3" x14ac:dyDescent="0.35">
      <c r="B42">
        <v>533.68137331851722</v>
      </c>
      <c r="C42">
        <v>0.38907003765818016</v>
      </c>
    </row>
    <row r="43" spans="2:3" x14ac:dyDescent="0.35">
      <c r="B43">
        <v>454.75903009974047</v>
      </c>
      <c r="C43">
        <v>-0.43314800534925663</v>
      </c>
    </row>
    <row r="44" spans="2:3" x14ac:dyDescent="0.35">
      <c r="B44">
        <v>493.57054191685415</v>
      </c>
      <c r="C44">
        <v>-2.8807181306984463E-2</v>
      </c>
    </row>
    <row r="45" spans="2:3" x14ac:dyDescent="0.35">
      <c r="B45">
        <v>583.09061666053231</v>
      </c>
      <c r="C45">
        <v>0.90381870971084377</v>
      </c>
    </row>
    <row r="46" spans="2:3" x14ac:dyDescent="0.35">
      <c r="B46">
        <v>551.40212238066431</v>
      </c>
      <c r="C46">
        <v>0.57368594007905471</v>
      </c>
    </row>
    <row r="47" spans="2:3" x14ac:dyDescent="0.35">
      <c r="B47">
        <v>384.09788493457984</v>
      </c>
      <c r="C47">
        <v>-1.1693003561900035</v>
      </c>
    </row>
    <row r="48" spans="2:3" x14ac:dyDescent="0.35">
      <c r="B48">
        <v>551.61056908285627</v>
      </c>
      <c r="C48">
        <v>0.57585755121675908</v>
      </c>
    </row>
    <row r="49" spans="2:3" x14ac:dyDescent="0.35">
      <c r="B49">
        <v>440.45506877358912</v>
      </c>
      <c r="C49">
        <v>-0.5821675935822137</v>
      </c>
    </row>
    <row r="50" spans="2:3" x14ac:dyDescent="0.35">
      <c r="B50">
        <v>636.79267481671479</v>
      </c>
      <c r="C50">
        <v>1.4632902023431467</v>
      </c>
    </row>
    <row r="51" spans="2:3" x14ac:dyDescent="0.35">
      <c r="B51">
        <v>574.61132759262966</v>
      </c>
      <c r="C51">
        <v>0.81548093134332866</v>
      </c>
    </row>
    <row r="52" spans="2:3" x14ac:dyDescent="0.35">
      <c r="B52">
        <v>659.14608782234995</v>
      </c>
      <c r="C52">
        <v>1.696169495410786</v>
      </c>
    </row>
    <row r="53" spans="2:3" x14ac:dyDescent="0.35">
      <c r="B53">
        <v>451.15152748837579</v>
      </c>
      <c r="C53">
        <v>-0.47073119936363295</v>
      </c>
    </row>
    <row r="54" spans="2:3" x14ac:dyDescent="0.35">
      <c r="B54">
        <v>394.00776635361569</v>
      </c>
      <c r="C54">
        <v>-1.0660585747820628</v>
      </c>
    </row>
    <row r="55" spans="2:3" x14ac:dyDescent="0.35">
      <c r="B55">
        <v>556.33015139289876</v>
      </c>
      <c r="C55">
        <v>0.62502646299144671</v>
      </c>
    </row>
    <row r="56" spans="2:3" x14ac:dyDescent="0.35">
      <c r="B56">
        <v>696.62701895299369</v>
      </c>
      <c r="C56">
        <v>2.0866482443615961</v>
      </c>
    </row>
    <row r="57" spans="2:3" x14ac:dyDescent="0.35">
      <c r="B57">
        <v>621.57420357285275</v>
      </c>
      <c r="C57">
        <v>1.3047431910233382</v>
      </c>
    </row>
    <row r="58" spans="2:3" x14ac:dyDescent="0.35">
      <c r="B58">
        <v>491.93567687157304</v>
      </c>
      <c r="C58">
        <v>-4.5839310401100064E-2</v>
      </c>
    </row>
    <row r="59" spans="2:3" x14ac:dyDescent="0.35">
      <c r="B59">
        <v>565.43810850207865</v>
      </c>
      <c r="C59">
        <v>0.71991374540963893</v>
      </c>
    </row>
    <row r="60" spans="2:3" x14ac:dyDescent="0.35">
      <c r="B60">
        <v>460.67711878903032</v>
      </c>
      <c r="C60">
        <v>-0.37149297710251972</v>
      </c>
    </row>
    <row r="61" spans="2:3" x14ac:dyDescent="0.35">
      <c r="B61">
        <v>689.73384869185975</v>
      </c>
      <c r="C61">
        <v>2.0148347536430617</v>
      </c>
    </row>
    <row r="62" spans="2:3" x14ac:dyDescent="0.35">
      <c r="B62">
        <v>606.87989266905561</v>
      </c>
      <c r="C62">
        <v>1.1516569158075705</v>
      </c>
    </row>
    <row r="63" spans="2:3" x14ac:dyDescent="0.35">
      <c r="B63">
        <v>666.10015492366301</v>
      </c>
      <c r="C63">
        <v>1.7686174133233865</v>
      </c>
    </row>
    <row r="64" spans="2:3" x14ac:dyDescent="0.35">
      <c r="B64">
        <v>366.7399643663789</v>
      </c>
      <c r="C64">
        <v>-1.3501362880464869</v>
      </c>
    </row>
    <row r="65" spans="2:3" x14ac:dyDescent="0.35">
      <c r="B65">
        <v>527.99781469749144</v>
      </c>
      <c r="C65">
        <v>0.32985835873293939</v>
      </c>
    </row>
    <row r="66" spans="2:3" x14ac:dyDescent="0.35">
      <c r="B66">
        <v>519.17623135987048</v>
      </c>
      <c r="C66">
        <v>0.23795453666851724</v>
      </c>
    </row>
    <row r="67" spans="2:3" x14ac:dyDescent="0.35">
      <c r="B67">
        <v>484.14475425489866</v>
      </c>
      <c r="C67">
        <v>-0.12700564284699667</v>
      </c>
    </row>
    <row r="68" spans="2:3" x14ac:dyDescent="0.35">
      <c r="B68">
        <v>629.23432660249568</v>
      </c>
      <c r="C68">
        <v>1.3845468449666838</v>
      </c>
    </row>
    <row r="69" spans="2:3" x14ac:dyDescent="0.35">
      <c r="B69">
        <v>568.26556598346633</v>
      </c>
      <c r="C69">
        <v>0.74937037913614768</v>
      </c>
    </row>
    <row r="70" spans="2:3" x14ac:dyDescent="0.35">
      <c r="B70">
        <v>345.30730313647177</v>
      </c>
      <c r="C70">
        <v>-1.573423129949364</v>
      </c>
    </row>
    <row r="71" spans="2:3" x14ac:dyDescent="0.35">
      <c r="B71">
        <v>499.99844035230848</v>
      </c>
      <c r="C71">
        <v>3.8159077634405035E-2</v>
      </c>
    </row>
    <row r="72" spans="2:3" x14ac:dyDescent="0.35">
      <c r="B72">
        <v>558.01092685423987</v>
      </c>
      <c r="C72">
        <v>0.64253688975016499</v>
      </c>
    </row>
    <row r="73" spans="2:3" x14ac:dyDescent="0.35">
      <c r="B73">
        <v>483.36700091257626</v>
      </c>
      <c r="C73">
        <v>-0.13510832714381407</v>
      </c>
    </row>
    <row r="74" spans="2:3" x14ac:dyDescent="0.35">
      <c r="B74">
        <v>534.540822044366</v>
      </c>
      <c r="C74">
        <v>0.39802382971011829</v>
      </c>
    </row>
    <row r="75" spans="2:3" x14ac:dyDescent="0.35">
      <c r="B75">
        <v>477.22037203444052</v>
      </c>
      <c r="C75">
        <v>-0.19914430176337378</v>
      </c>
    </row>
    <row r="76" spans="2:3" x14ac:dyDescent="0.35">
      <c r="B76">
        <v>522.94875331763842</v>
      </c>
      <c r="C76">
        <v>0.27725691283745701</v>
      </c>
    </row>
    <row r="77" spans="2:3" x14ac:dyDescent="0.35">
      <c r="B77">
        <v>452.45876833856983</v>
      </c>
      <c r="C77">
        <v>-0.45711228018625355</v>
      </c>
    </row>
    <row r="78" spans="2:3" x14ac:dyDescent="0.35">
      <c r="B78">
        <v>506.39792747060193</v>
      </c>
      <c r="C78">
        <v>0.10482934564797171</v>
      </c>
    </row>
    <row r="79" spans="2:3" x14ac:dyDescent="0.35">
      <c r="B79">
        <v>478.47153989285499</v>
      </c>
      <c r="C79">
        <v>-0.18610955461746534</v>
      </c>
    </row>
    <row r="80" spans="2:3" x14ac:dyDescent="0.35">
      <c r="B80">
        <v>368.91883763901569</v>
      </c>
      <c r="C80">
        <v>-1.3274366462831593</v>
      </c>
    </row>
    <row r="81" spans="2:3" x14ac:dyDescent="0.35">
      <c r="B81">
        <v>399.04761457715148</v>
      </c>
      <c r="C81">
        <v>-1.0135531121411079</v>
      </c>
    </row>
    <row r="82" spans="2:3" x14ac:dyDescent="0.35">
      <c r="B82">
        <v>318.56613702308357</v>
      </c>
      <c r="C82">
        <v>-1.8520143168397172</v>
      </c>
    </row>
    <row r="83" spans="2:3" x14ac:dyDescent="0.35">
      <c r="B83">
        <v>402.56458470681639</v>
      </c>
      <c r="C83">
        <v>-0.97691309133847271</v>
      </c>
    </row>
    <row r="84" spans="2:3" x14ac:dyDescent="0.35">
      <c r="B84">
        <v>509.60895143123207</v>
      </c>
      <c r="C84">
        <v>0.13828199960225995</v>
      </c>
    </row>
    <row r="85" spans="2:3" x14ac:dyDescent="0.35">
      <c r="B85">
        <v>375.34435633094927</v>
      </c>
      <c r="C85">
        <v>-1.2604951796626853</v>
      </c>
    </row>
    <row r="86" spans="2:3" x14ac:dyDescent="0.35">
      <c r="B86">
        <v>603.62228401796665</v>
      </c>
      <c r="C86">
        <v>1.1177189395546656</v>
      </c>
    </row>
    <row r="87" spans="2:3" x14ac:dyDescent="0.35">
      <c r="B87">
        <v>378.98300763016471</v>
      </c>
      <c r="C87">
        <v>-1.2225874766167422</v>
      </c>
    </row>
    <row r="88" spans="2:3" x14ac:dyDescent="0.35">
      <c r="B88">
        <v>482.41803090627707</v>
      </c>
      <c r="C88">
        <v>-0.14499475764790029</v>
      </c>
    </row>
    <row r="89" spans="2:3" x14ac:dyDescent="0.35">
      <c r="B89">
        <v>554.49386227138052</v>
      </c>
      <c r="C89">
        <v>0.60589588492808077</v>
      </c>
    </row>
    <row r="90" spans="2:3" x14ac:dyDescent="0.35">
      <c r="B90">
        <v>535.08012306248031</v>
      </c>
      <c r="C90">
        <v>0.40364230237098042</v>
      </c>
    </row>
    <row r="91" spans="2:3" x14ac:dyDescent="0.35">
      <c r="B91">
        <v>422.7778625560025</v>
      </c>
      <c r="C91">
        <v>-0.76632986385050184</v>
      </c>
    </row>
    <row r="92" spans="2:3" x14ac:dyDescent="0.35">
      <c r="B92">
        <v>500.16525083308596</v>
      </c>
      <c r="C92">
        <v>3.9896919941973044E-2</v>
      </c>
    </row>
    <row r="93" spans="2:3" x14ac:dyDescent="0.35">
      <c r="B93">
        <v>523.66402887301581</v>
      </c>
      <c r="C93">
        <v>0.28470869953521349</v>
      </c>
    </row>
    <row r="94" spans="2:3" x14ac:dyDescent="0.35">
      <c r="B94">
        <v>463.71056332926008</v>
      </c>
      <c r="C94">
        <v>-0.33989035696077619</v>
      </c>
    </row>
    <row r="95" spans="2:3" x14ac:dyDescent="0.35">
      <c r="B95">
        <v>551.39618266413004</v>
      </c>
      <c r="C95">
        <v>0.5736240597305291</v>
      </c>
    </row>
    <row r="96" spans="2:3" x14ac:dyDescent="0.35">
      <c r="B96">
        <v>429.86900842290129</v>
      </c>
      <c r="C96">
        <v>-0.69245385054968744</v>
      </c>
    </row>
    <row r="97" spans="2:3" x14ac:dyDescent="0.35">
      <c r="B97">
        <v>519.18204789772756</v>
      </c>
      <c r="C97">
        <v>0.23801513373366853</v>
      </c>
    </row>
    <row r="98" spans="2:3" x14ac:dyDescent="0.35">
      <c r="B98">
        <v>506.01384540616613</v>
      </c>
      <c r="C98">
        <v>0.10082795402051774</v>
      </c>
    </row>
    <row r="99" spans="2:3" x14ac:dyDescent="0.35">
      <c r="B99">
        <v>473.12527913064218</v>
      </c>
      <c r="C99">
        <v>-0.24180724277566792</v>
      </c>
    </row>
    <row r="100" spans="2:3" x14ac:dyDescent="0.35">
      <c r="B100">
        <v>567.04361295957858</v>
      </c>
      <c r="C100">
        <v>0.73663999401361147</v>
      </c>
    </row>
    <row r="101" spans="2:3" x14ac:dyDescent="0.35">
      <c r="B101">
        <v>563.59375338977202</v>
      </c>
      <c r="C101">
        <v>0.70069913533593886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3B1D-1AEB-40D6-A3A9-C36D0D836828}">
  <dimension ref="B2:I27"/>
  <sheetViews>
    <sheetView zoomScale="280" zoomScaleNormal="280" workbookViewId="0">
      <selection activeCell="F5" sqref="F5"/>
    </sheetView>
  </sheetViews>
  <sheetFormatPr defaultRowHeight="14.5" x14ac:dyDescent="0.35"/>
  <cols>
    <col min="2" max="2" width="14.453125" bestFit="1" customWidth="1"/>
    <col min="4" max="4" width="9.26953125" customWidth="1"/>
    <col min="6" max="6" width="9.7265625" customWidth="1"/>
  </cols>
  <sheetData>
    <row r="2" spans="2:9" x14ac:dyDescent="0.35">
      <c r="B2" t="s">
        <v>38</v>
      </c>
      <c r="C2">
        <v>100</v>
      </c>
    </row>
    <row r="3" spans="2:9" x14ac:dyDescent="0.35">
      <c r="B3" t="s">
        <v>28</v>
      </c>
      <c r="C3">
        <v>60</v>
      </c>
    </row>
    <row r="4" spans="2:9" x14ac:dyDescent="0.35">
      <c r="B4" t="s">
        <v>2</v>
      </c>
      <c r="C4">
        <v>5</v>
      </c>
    </row>
    <row r="6" spans="2:9" x14ac:dyDescent="0.35">
      <c r="B6" t="s">
        <v>40</v>
      </c>
      <c r="C6">
        <f>C4/SQRT(C2)</f>
        <v>0.5</v>
      </c>
    </row>
    <row r="8" spans="2:9" ht="15" thickBot="1" x14ac:dyDescent="0.4"/>
    <row r="9" spans="2:9" x14ac:dyDescent="0.35">
      <c r="B9" s="10" t="s">
        <v>33</v>
      </c>
      <c r="D9" s="5" t="s">
        <v>33</v>
      </c>
      <c r="E9" s="5"/>
      <c r="F9" s="5" t="s">
        <v>33</v>
      </c>
      <c r="G9" s="5"/>
      <c r="H9" s="5" t="s">
        <v>33</v>
      </c>
      <c r="I9" s="5"/>
    </row>
    <row r="10" spans="2:9" x14ac:dyDescent="0.35">
      <c r="B10" s="9">
        <v>68</v>
      </c>
    </row>
    <row r="11" spans="2:9" x14ac:dyDescent="0.35">
      <c r="B11" s="9">
        <v>70</v>
      </c>
      <c r="D11" t="s">
        <v>7</v>
      </c>
      <c r="E11">
        <v>61.6</v>
      </c>
      <c r="F11" t="s">
        <v>7</v>
      </c>
      <c r="G11">
        <v>61.6</v>
      </c>
      <c r="H11" t="s">
        <v>7</v>
      </c>
      <c r="I11">
        <v>61.6</v>
      </c>
    </row>
    <row r="12" spans="2:9" x14ac:dyDescent="0.35">
      <c r="B12" s="9">
        <v>55</v>
      </c>
      <c r="D12" t="s">
        <v>8</v>
      </c>
      <c r="E12">
        <v>3.8807215823864554</v>
      </c>
      <c r="F12" t="s">
        <v>8</v>
      </c>
      <c r="G12">
        <v>3.8807215823864554</v>
      </c>
      <c r="H12" t="s">
        <v>8</v>
      </c>
      <c r="I12">
        <v>3.8807215823864554</v>
      </c>
    </row>
    <row r="13" spans="2:9" x14ac:dyDescent="0.35">
      <c r="B13" s="9">
        <v>50</v>
      </c>
      <c r="D13" t="s">
        <v>9</v>
      </c>
      <c r="E13">
        <v>65</v>
      </c>
      <c r="F13" t="s">
        <v>9</v>
      </c>
      <c r="G13">
        <v>65</v>
      </c>
      <c r="H13" t="s">
        <v>9</v>
      </c>
      <c r="I13">
        <v>65</v>
      </c>
    </row>
    <row r="14" spans="2:9" x14ac:dyDescent="0.35">
      <c r="B14" s="9">
        <v>65</v>
      </c>
      <c r="D14" t="s">
        <v>10</v>
      </c>
      <c r="E14" t="e">
        <v>#N/A</v>
      </c>
      <c r="F14" t="s">
        <v>10</v>
      </c>
      <c r="G14" t="e">
        <v>#N/A</v>
      </c>
      <c r="H14" t="s">
        <v>10</v>
      </c>
      <c r="I14" t="e">
        <v>#N/A</v>
      </c>
    </row>
    <row r="15" spans="2:9" x14ac:dyDescent="0.35">
      <c r="D15" t="s">
        <v>11</v>
      </c>
      <c r="E15">
        <v>8.6775572599666653</v>
      </c>
      <c r="F15" t="s">
        <v>11</v>
      </c>
      <c r="G15">
        <v>8.6775572599666653</v>
      </c>
      <c r="H15" t="s">
        <v>11</v>
      </c>
      <c r="I15">
        <v>8.6775572599666653</v>
      </c>
    </row>
    <row r="16" spans="2:9" x14ac:dyDescent="0.35">
      <c r="D16" t="s">
        <v>12</v>
      </c>
      <c r="E16">
        <v>75.300000000000182</v>
      </c>
      <c r="F16" t="s">
        <v>12</v>
      </c>
      <c r="G16">
        <v>75.300000000000182</v>
      </c>
      <c r="H16" t="s">
        <v>12</v>
      </c>
      <c r="I16">
        <v>75.300000000000182</v>
      </c>
    </row>
    <row r="17" spans="3:9" x14ac:dyDescent="0.35">
      <c r="D17" t="s">
        <v>13</v>
      </c>
      <c r="E17">
        <v>-2.0931413787082738</v>
      </c>
      <c r="F17" t="s">
        <v>13</v>
      </c>
      <c r="G17">
        <v>-2.0931413787082738</v>
      </c>
      <c r="H17" t="s">
        <v>13</v>
      </c>
      <c r="I17">
        <v>-2.0931413787082738</v>
      </c>
    </row>
    <row r="18" spans="3:9" x14ac:dyDescent="0.35">
      <c r="D18" t="s">
        <v>14</v>
      </c>
      <c r="E18">
        <v>-0.60849065298130101</v>
      </c>
      <c r="F18" t="s">
        <v>14</v>
      </c>
      <c r="G18">
        <v>-0.60849065298130101</v>
      </c>
      <c r="H18" t="s">
        <v>14</v>
      </c>
      <c r="I18">
        <v>-0.60849065298130101</v>
      </c>
    </row>
    <row r="19" spans="3:9" x14ac:dyDescent="0.35">
      <c r="D19" t="s">
        <v>15</v>
      </c>
      <c r="E19">
        <v>20</v>
      </c>
      <c r="F19" t="s">
        <v>15</v>
      </c>
      <c r="G19">
        <v>20</v>
      </c>
      <c r="H19" t="s">
        <v>15</v>
      </c>
      <c r="I19">
        <v>20</v>
      </c>
    </row>
    <row r="20" spans="3:9" x14ac:dyDescent="0.35">
      <c r="D20" t="s">
        <v>16</v>
      </c>
      <c r="E20">
        <v>50</v>
      </c>
      <c r="F20" t="s">
        <v>16</v>
      </c>
      <c r="G20">
        <v>50</v>
      </c>
      <c r="H20" t="s">
        <v>16</v>
      </c>
      <c r="I20">
        <v>50</v>
      </c>
    </row>
    <row r="21" spans="3:9" x14ac:dyDescent="0.35">
      <c r="D21" t="s">
        <v>17</v>
      </c>
      <c r="E21">
        <v>70</v>
      </c>
      <c r="F21" t="s">
        <v>17</v>
      </c>
      <c r="G21">
        <v>70</v>
      </c>
      <c r="H21" t="s">
        <v>17</v>
      </c>
      <c r="I21">
        <v>70</v>
      </c>
    </row>
    <row r="22" spans="3:9" x14ac:dyDescent="0.35">
      <c r="D22" t="s">
        <v>18</v>
      </c>
      <c r="E22">
        <v>308</v>
      </c>
      <c r="F22" t="s">
        <v>18</v>
      </c>
      <c r="G22">
        <v>308</v>
      </c>
      <c r="H22" t="s">
        <v>18</v>
      </c>
      <c r="I22">
        <v>308</v>
      </c>
    </row>
    <row r="23" spans="3:9" x14ac:dyDescent="0.35">
      <c r="D23" t="s">
        <v>19</v>
      </c>
      <c r="E23">
        <v>5</v>
      </c>
      <c r="F23" t="s">
        <v>19</v>
      </c>
      <c r="G23">
        <v>5</v>
      </c>
      <c r="H23" t="s">
        <v>19</v>
      </c>
      <c r="I23">
        <v>5</v>
      </c>
    </row>
    <row r="24" spans="3:9" ht="15" thickBot="1" x14ac:dyDescent="0.4">
      <c r="C24" t="s">
        <v>45</v>
      </c>
      <c r="D24" s="3" t="s">
        <v>55</v>
      </c>
      <c r="E24" s="3">
        <v>8.2731038340390377</v>
      </c>
      <c r="F24" s="11" t="s">
        <v>20</v>
      </c>
      <c r="G24" s="11">
        <v>10.774610442052309</v>
      </c>
      <c r="H24" s="3" t="s">
        <v>56</v>
      </c>
      <c r="I24" s="3">
        <v>17.867210334602706</v>
      </c>
    </row>
    <row r="25" spans="3:9" x14ac:dyDescent="0.35">
      <c r="F25" s="6"/>
      <c r="G25" s="6"/>
    </row>
    <row r="26" spans="3:9" x14ac:dyDescent="0.35">
      <c r="D26" t="s">
        <v>21</v>
      </c>
      <c r="E26">
        <f>E11-E24</f>
        <v>53.32689616596096</v>
      </c>
      <c r="F26" s="6"/>
      <c r="G26" s="6">
        <f>G11-G24</f>
        <v>50.825389557947695</v>
      </c>
      <c r="I26">
        <f>I11-I24</f>
        <v>43.732789665397291</v>
      </c>
    </row>
    <row r="27" spans="3:9" x14ac:dyDescent="0.35">
      <c r="D27" t="s">
        <v>22</v>
      </c>
      <c r="E27">
        <f>E11+E24</f>
        <v>69.873103834039043</v>
      </c>
      <c r="F27" s="6"/>
      <c r="G27" s="6">
        <f>G11+G24</f>
        <v>72.374610442052315</v>
      </c>
      <c r="I27">
        <f>I11+I24</f>
        <v>79.467210334602711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0236-FFB0-45C6-8D8C-D72D4B259483}">
  <dimension ref="A1:I31"/>
  <sheetViews>
    <sheetView topLeftCell="A6" zoomScale="160" zoomScaleNormal="160" workbookViewId="0">
      <selection activeCell="B14" sqref="B14"/>
    </sheetView>
  </sheetViews>
  <sheetFormatPr defaultRowHeight="14.5" x14ac:dyDescent="0.35"/>
  <cols>
    <col min="1" max="1" width="13.54296875" customWidth="1"/>
    <col min="4" max="4" width="10.81640625" customWidth="1"/>
  </cols>
  <sheetData>
    <row r="1" spans="1:6" ht="15" thickBot="1" x14ac:dyDescent="0.4">
      <c r="A1" s="8" t="s">
        <v>41</v>
      </c>
    </row>
    <row r="2" spans="1:6" x14ac:dyDescent="0.35">
      <c r="D2" s="5" t="s">
        <v>42</v>
      </c>
      <c r="E2" s="5"/>
    </row>
    <row r="3" spans="1:6" x14ac:dyDescent="0.35">
      <c r="B3" s="10" t="s">
        <v>42</v>
      </c>
    </row>
    <row r="4" spans="1:6" x14ac:dyDescent="0.35">
      <c r="B4" s="9">
        <v>68</v>
      </c>
      <c r="D4" t="s">
        <v>7</v>
      </c>
      <c r="E4">
        <v>63.8</v>
      </c>
      <c r="F4">
        <f>AVERAGE(data)</f>
        <v>63.8</v>
      </c>
    </row>
    <row r="5" spans="1:6" x14ac:dyDescent="0.35">
      <c r="B5" s="9">
        <v>70</v>
      </c>
      <c r="D5" s="6" t="s">
        <v>8</v>
      </c>
      <c r="E5" s="6">
        <v>3.5552777669262299</v>
      </c>
      <c r="F5">
        <f>E8/SQRT(E16)</f>
        <v>3.5552777669262303</v>
      </c>
    </row>
    <row r="6" spans="1:6" x14ac:dyDescent="0.35">
      <c r="B6" s="9">
        <v>50</v>
      </c>
      <c r="D6" t="s">
        <v>9</v>
      </c>
      <c r="E6">
        <v>66</v>
      </c>
    </row>
    <row r="7" spans="1:6" x14ac:dyDescent="0.35">
      <c r="B7" s="9">
        <v>65</v>
      </c>
      <c r="D7" t="s">
        <v>10</v>
      </c>
      <c r="E7" t="e">
        <v>#N/A</v>
      </c>
    </row>
    <row r="8" spans="1:6" x14ac:dyDescent="0.35">
      <c r="B8" s="9">
        <v>66</v>
      </c>
      <c r="D8" t="s">
        <v>11</v>
      </c>
      <c r="E8">
        <v>7.9498427657407049</v>
      </c>
      <c r="F8">
        <f>_xlfn.STDEV.S(data)</f>
        <v>7.9498427657407049</v>
      </c>
    </row>
    <row r="9" spans="1:6" x14ac:dyDescent="0.35">
      <c r="D9" t="s">
        <v>12</v>
      </c>
      <c r="E9">
        <v>63.199999999999818</v>
      </c>
      <c r="F9">
        <f>F8^2</f>
        <v>63.199999999999818</v>
      </c>
    </row>
    <row r="10" spans="1:6" x14ac:dyDescent="0.35">
      <c r="A10" t="s">
        <v>7</v>
      </c>
      <c r="B10">
        <f>AVERAGE(data)</f>
        <v>63.8</v>
      </c>
      <c r="D10" t="s">
        <v>13</v>
      </c>
      <c r="E10">
        <v>3.9176914757250412</v>
      </c>
    </row>
    <row r="11" spans="1:6" x14ac:dyDescent="0.35">
      <c r="A11" t="s">
        <v>2</v>
      </c>
      <c r="B11">
        <f>_xlfn.STDEV.S(data)</f>
        <v>7.9498427657407049</v>
      </c>
      <c r="D11" t="s">
        <v>14</v>
      </c>
      <c r="E11">
        <v>-1.9101165934649293</v>
      </c>
    </row>
    <row r="12" spans="1:6" x14ac:dyDescent="0.35">
      <c r="A12" t="s">
        <v>38</v>
      </c>
      <c r="B12">
        <f>COUNT(data)</f>
        <v>5</v>
      </c>
      <c r="D12" t="s">
        <v>15</v>
      </c>
      <c r="E12">
        <v>20</v>
      </c>
    </row>
    <row r="13" spans="1:6" x14ac:dyDescent="0.35">
      <c r="A13" t="s">
        <v>39</v>
      </c>
      <c r="B13">
        <f>B11/SQRT(B12)</f>
        <v>3.5552777669262303</v>
      </c>
      <c r="D13" t="s">
        <v>16</v>
      </c>
      <c r="E13">
        <v>50</v>
      </c>
    </row>
    <row r="14" spans="1:6" x14ac:dyDescent="0.35">
      <c r="A14" t="s">
        <v>45</v>
      </c>
      <c r="B14" s="6">
        <f>_xlfn.T.INV.2T(0.05,B12-1)*B13</f>
        <v>9.8710335536008742</v>
      </c>
      <c r="D14" t="s">
        <v>17</v>
      </c>
      <c r="E14">
        <v>70</v>
      </c>
    </row>
    <row r="15" spans="1:6" x14ac:dyDescent="0.35">
      <c r="D15" t="s">
        <v>18</v>
      </c>
      <c r="E15">
        <v>319</v>
      </c>
    </row>
    <row r="16" spans="1:6" x14ac:dyDescent="0.35">
      <c r="A16" s="6" t="s">
        <v>21</v>
      </c>
      <c r="B16" s="6">
        <f>B10-B14</f>
        <v>53.928966446399123</v>
      </c>
      <c r="D16" t="s">
        <v>19</v>
      </c>
      <c r="E16">
        <v>5</v>
      </c>
    </row>
    <row r="17" spans="1:9" ht="15" thickBot="1" x14ac:dyDescent="0.4">
      <c r="A17" s="6" t="s">
        <v>22</v>
      </c>
      <c r="B17" s="6">
        <f>B10+B14</f>
        <v>73.671033553600864</v>
      </c>
      <c r="D17" s="3" t="s">
        <v>20</v>
      </c>
      <c r="E17" s="11">
        <v>9.8710335536008724</v>
      </c>
      <c r="F17">
        <f>_xlfn.T.INV.2T(0.05,E16-1)*F5</f>
        <v>9.8710335536008742</v>
      </c>
      <c r="G17" t="s">
        <v>43</v>
      </c>
    </row>
    <row r="19" spans="1:9" x14ac:dyDescent="0.35">
      <c r="A19" t="s">
        <v>46</v>
      </c>
      <c r="D19" t="s">
        <v>7</v>
      </c>
      <c r="E19">
        <v>63.8</v>
      </c>
    </row>
    <row r="20" spans="1:9" x14ac:dyDescent="0.35">
      <c r="D20" s="6" t="s">
        <v>21</v>
      </c>
      <c r="E20" s="6">
        <f>E19-E17</f>
        <v>53.928966446399123</v>
      </c>
      <c r="G20" t="s">
        <v>44</v>
      </c>
    </row>
    <row r="21" spans="1:9" x14ac:dyDescent="0.35">
      <c r="D21" s="6" t="s">
        <v>22</v>
      </c>
      <c r="E21" s="6">
        <f>E19+E17</f>
        <v>73.671033553600864</v>
      </c>
    </row>
    <row r="23" spans="1:9" x14ac:dyDescent="0.35">
      <c r="A23" t="s">
        <v>38</v>
      </c>
      <c r="B23">
        <v>1310</v>
      </c>
      <c r="G23" t="s">
        <v>47</v>
      </c>
      <c r="H23">
        <v>0.51300000000000001</v>
      </c>
    </row>
    <row r="24" spans="1:9" x14ac:dyDescent="0.35">
      <c r="G24" t="s">
        <v>39</v>
      </c>
      <c r="H24">
        <f>SQRT(H23*(1-H23)/B23)</f>
        <v>1.3809804018265457E-2</v>
      </c>
      <c r="I24" t="str">
        <f ca="1">_xlfn.FORMULATEXT(H24)</f>
        <v>=SQRT(H23*(1-H23)/B23)</v>
      </c>
    </row>
    <row r="26" spans="1:9" x14ac:dyDescent="0.35">
      <c r="A26" t="s">
        <v>48</v>
      </c>
      <c r="B26">
        <v>0.97</v>
      </c>
      <c r="H26" t="s">
        <v>21</v>
      </c>
      <c r="I26" t="s">
        <v>22</v>
      </c>
    </row>
    <row r="27" spans="1:9" x14ac:dyDescent="0.35">
      <c r="A27" t="s">
        <v>49</v>
      </c>
      <c r="B27">
        <f>_xlfn.NORM.S.INV(0.985)</f>
        <v>2.1700903775845601</v>
      </c>
      <c r="C27" t="str">
        <f t="shared" ref="C27" ca="1" si="0">_xlfn.FORMULATEXT(B27)</f>
        <v>=NORM.S.INV(0.985)</v>
      </c>
      <c r="F27" t="s">
        <v>51</v>
      </c>
      <c r="G27" s="1">
        <f>_xlfn.NORM.S.INV(0.95)</f>
        <v>1.6448536269514715</v>
      </c>
      <c r="H27" s="12" cm="1">
        <f t="array" ref="H27:H30">H23-H24*G27:G30</f>
        <v>0.49028489377306705</v>
      </c>
      <c r="I27" s="12" cm="1">
        <f t="array" ref="I27:I30">H23+H24*G27:G30</f>
        <v>0.53571510622693297</v>
      </c>
    </row>
    <row r="28" spans="1:9" x14ac:dyDescent="0.35">
      <c r="F28" t="s">
        <v>50</v>
      </c>
      <c r="G28" s="1">
        <f>_xlfn.NORM.S.INV(0.975)</f>
        <v>1.9599639845400536</v>
      </c>
      <c r="H28" s="12">
        <v>0.48593328149064319</v>
      </c>
      <c r="I28" s="12">
        <v>0.54006671850935684</v>
      </c>
    </row>
    <row r="29" spans="1:9" x14ac:dyDescent="0.35">
      <c r="A29" t="s">
        <v>45</v>
      </c>
      <c r="B29">
        <f>H24*B27</f>
        <v>2.9968522816366461E-2</v>
      </c>
      <c r="C29" t="str">
        <f t="shared" ref="C29:C31" ca="1" si="1">_xlfn.FORMULATEXT(B29)</f>
        <v>=H24*B27</v>
      </c>
      <c r="F29" t="s">
        <v>49</v>
      </c>
      <c r="G29">
        <v>2.17</v>
      </c>
      <c r="H29" s="12">
        <v>0.48303272528036395</v>
      </c>
      <c r="I29" s="12">
        <v>0.54296727471963602</v>
      </c>
    </row>
    <row r="30" spans="1:9" x14ac:dyDescent="0.35">
      <c r="A30" s="6" t="s">
        <v>21</v>
      </c>
      <c r="B30" s="13">
        <f>H23-B29</f>
        <v>0.48303147718363354</v>
      </c>
      <c r="C30" t="str">
        <f t="shared" ca="1" si="1"/>
        <v>=H23-B29</v>
      </c>
      <c r="F30" t="s">
        <v>52</v>
      </c>
      <c r="G30" s="1">
        <f>_xlfn.NORM.S.INV(0.995)</f>
        <v>2.5758293035488999</v>
      </c>
      <c r="H30" s="12">
        <v>0.47742830213348453</v>
      </c>
      <c r="I30" s="12">
        <v>0.5485716978665155</v>
      </c>
    </row>
    <row r="31" spans="1:9" x14ac:dyDescent="0.35">
      <c r="A31" s="6" t="s">
        <v>22</v>
      </c>
      <c r="B31" s="13">
        <f>H23+B29</f>
        <v>0.54296852281636643</v>
      </c>
      <c r="C31" t="str">
        <f t="shared" ca="1" si="1"/>
        <v>=H23+B29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EAEB-6308-4DDF-9132-B7F73711C61D}">
  <dimension ref="B1:E13"/>
  <sheetViews>
    <sheetView zoomScale="205" zoomScaleNormal="205" workbookViewId="0">
      <selection activeCell="H10" sqref="H10"/>
    </sheetView>
  </sheetViews>
  <sheetFormatPr defaultRowHeight="14.5" x14ac:dyDescent="0.35"/>
  <sheetData>
    <row r="1" spans="2:5" x14ac:dyDescent="0.35">
      <c r="B1" s="8" t="s">
        <v>54</v>
      </c>
      <c r="C1" s="8" t="s">
        <v>53</v>
      </c>
    </row>
    <row r="2" spans="2:5" x14ac:dyDescent="0.35">
      <c r="B2" s="14">
        <v>44927</v>
      </c>
      <c r="C2">
        <v>400</v>
      </c>
    </row>
    <row r="3" spans="2:5" x14ac:dyDescent="0.35">
      <c r="B3" s="14">
        <v>44958</v>
      </c>
      <c r="C3">
        <v>600</v>
      </c>
      <c r="E3" t="s">
        <v>77</v>
      </c>
    </row>
    <row r="4" spans="2:5" x14ac:dyDescent="0.35">
      <c r="B4" s="14">
        <v>44986</v>
      </c>
      <c r="C4">
        <v>500</v>
      </c>
    </row>
    <row r="5" spans="2:5" x14ac:dyDescent="0.35">
      <c r="B5" s="14">
        <v>45017</v>
      </c>
      <c r="C5">
        <v>800</v>
      </c>
    </row>
    <row r="6" spans="2:5" x14ac:dyDescent="0.35">
      <c r="B6" s="14">
        <v>45047</v>
      </c>
      <c r="C6">
        <v>800</v>
      </c>
    </row>
    <row r="7" spans="2:5" x14ac:dyDescent="0.35">
      <c r="B7" s="14">
        <v>45078</v>
      </c>
      <c r="C7">
        <v>600</v>
      </c>
    </row>
    <row r="8" spans="2:5" x14ac:dyDescent="0.35">
      <c r="B8" s="14">
        <v>45108</v>
      </c>
      <c r="C8">
        <v>700</v>
      </c>
    </row>
    <row r="9" spans="2:5" x14ac:dyDescent="0.35">
      <c r="B9" s="14">
        <v>45139</v>
      </c>
      <c r="C9">
        <v>900</v>
      </c>
    </row>
    <row r="10" spans="2:5" x14ac:dyDescent="0.35">
      <c r="B10" s="14">
        <v>45170</v>
      </c>
      <c r="C10">
        <v>700</v>
      </c>
    </row>
    <row r="11" spans="2:5" x14ac:dyDescent="0.35">
      <c r="B11" s="14">
        <v>45200</v>
      </c>
      <c r="C11">
        <v>800</v>
      </c>
    </row>
    <row r="12" spans="2:5" x14ac:dyDescent="0.35">
      <c r="B12" s="14">
        <v>45231</v>
      </c>
      <c r="C12">
        <v>900</v>
      </c>
    </row>
    <row r="13" spans="2:5" x14ac:dyDescent="0.35">
      <c r="B13" s="14">
        <v>45261</v>
      </c>
      <c r="C13">
        <v>1200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83DC-B689-4506-8B9E-1FB80F4194B0}">
  <dimension ref="B2:K22"/>
  <sheetViews>
    <sheetView zoomScale="175" zoomScaleNormal="175" workbookViewId="0">
      <selection activeCell="J6" sqref="J6"/>
    </sheetView>
  </sheetViews>
  <sheetFormatPr defaultRowHeight="14.5" x14ac:dyDescent="0.35"/>
  <sheetData>
    <row r="2" spans="2:11" x14ac:dyDescent="0.35">
      <c r="B2" s="6" t="s">
        <v>38</v>
      </c>
      <c r="C2" s="6">
        <v>30</v>
      </c>
      <c r="E2" t="s">
        <v>57</v>
      </c>
      <c r="F2" t="s">
        <v>58</v>
      </c>
    </row>
    <row r="3" spans="2:11" x14ac:dyDescent="0.35">
      <c r="B3" s="6" t="s">
        <v>28</v>
      </c>
      <c r="C3" s="6">
        <v>82</v>
      </c>
      <c r="E3">
        <v>1</v>
      </c>
      <c r="F3">
        <v>75</v>
      </c>
      <c r="H3" t="s">
        <v>59</v>
      </c>
    </row>
    <row r="4" spans="2:11" x14ac:dyDescent="0.35">
      <c r="B4" s="6" t="s">
        <v>2</v>
      </c>
      <c r="C4" s="6">
        <v>2</v>
      </c>
      <c r="E4">
        <v>2</v>
      </c>
      <c r="F4">
        <v>74</v>
      </c>
      <c r="H4" t="s">
        <v>60</v>
      </c>
    </row>
    <row r="5" spans="2:11" x14ac:dyDescent="0.35">
      <c r="E5">
        <v>3</v>
      </c>
      <c r="F5">
        <v>80</v>
      </c>
    </row>
    <row r="6" spans="2:11" x14ac:dyDescent="0.35">
      <c r="B6" t="s">
        <v>39</v>
      </c>
      <c r="C6">
        <f>C4/SQRT(C2)</f>
        <v>0.36514837167011072</v>
      </c>
      <c r="E6">
        <v>4</v>
      </c>
      <c r="F6">
        <v>82</v>
      </c>
      <c r="H6" s="6" t="s">
        <v>21</v>
      </c>
      <c r="I6" s="16">
        <f>I10-K10</f>
        <v>75.663654128527668</v>
      </c>
    </row>
    <row r="7" spans="2:11" ht="15" thickBot="1" x14ac:dyDescent="0.4">
      <c r="B7" t="s">
        <v>45</v>
      </c>
      <c r="C7">
        <f>_xlfn.T.INV.2T(0.05,C2-1)*C6</f>
        <v>0.74681227351620039</v>
      </c>
      <c r="E7">
        <v>5</v>
      </c>
      <c r="F7">
        <v>78</v>
      </c>
      <c r="H7" s="6" t="s">
        <v>22</v>
      </c>
      <c r="I7" s="16">
        <f>I10+K10</f>
        <v>80.336345871472332</v>
      </c>
    </row>
    <row r="8" spans="2:11" x14ac:dyDescent="0.35">
      <c r="E8">
        <v>6</v>
      </c>
      <c r="F8">
        <v>75</v>
      </c>
      <c r="H8" s="5" t="s">
        <v>6</v>
      </c>
      <c r="I8" s="5"/>
    </row>
    <row r="9" spans="2:11" x14ac:dyDescent="0.35">
      <c r="B9" t="s">
        <v>21</v>
      </c>
      <c r="C9" s="15">
        <f>C3-C7</f>
        <v>81.253187726483802</v>
      </c>
      <c r="E9">
        <v>7</v>
      </c>
      <c r="F9">
        <v>74</v>
      </c>
    </row>
    <row r="10" spans="2:11" ht="15" thickBot="1" x14ac:dyDescent="0.4">
      <c r="B10" t="s">
        <v>22</v>
      </c>
      <c r="C10" s="15">
        <f>C3+C7</f>
        <v>82.746812273516198</v>
      </c>
      <c r="E10">
        <v>8</v>
      </c>
      <c r="F10">
        <v>81</v>
      </c>
      <c r="H10" t="s">
        <v>7</v>
      </c>
      <c r="I10">
        <v>78</v>
      </c>
      <c r="J10" s="3" t="s">
        <v>20</v>
      </c>
      <c r="K10" s="3">
        <v>2.336345871472338</v>
      </c>
    </row>
    <row r="11" spans="2:11" x14ac:dyDescent="0.35">
      <c r="E11">
        <v>9</v>
      </c>
      <c r="F11">
        <v>82</v>
      </c>
      <c r="H11" t="s">
        <v>8</v>
      </c>
      <c r="I11">
        <v>1.0327955589886444</v>
      </c>
    </row>
    <row r="12" spans="2:11" x14ac:dyDescent="0.35">
      <c r="E12">
        <v>10</v>
      </c>
      <c r="F12">
        <v>79</v>
      </c>
      <c r="H12" t="s">
        <v>9</v>
      </c>
      <c r="I12">
        <v>78.5</v>
      </c>
    </row>
    <row r="13" spans="2:11" x14ac:dyDescent="0.35">
      <c r="H13" t="s">
        <v>10</v>
      </c>
      <c r="I13">
        <v>75</v>
      </c>
    </row>
    <row r="14" spans="2:11" x14ac:dyDescent="0.35">
      <c r="H14" t="s">
        <v>11</v>
      </c>
      <c r="I14">
        <v>3.2659863237109041</v>
      </c>
    </row>
    <row r="15" spans="2:11" x14ac:dyDescent="0.35">
      <c r="H15" t="s">
        <v>12</v>
      </c>
      <c r="I15">
        <v>10.666666666666666</v>
      </c>
    </row>
    <row r="16" spans="2:11" x14ac:dyDescent="0.35">
      <c r="H16" t="s">
        <v>13</v>
      </c>
      <c r="I16">
        <v>-1.8762555803571437</v>
      </c>
    </row>
    <row r="17" spans="8:9" x14ac:dyDescent="0.35">
      <c r="H17" t="s">
        <v>14</v>
      </c>
      <c r="I17">
        <v>-7.1762394808100968E-2</v>
      </c>
    </row>
    <row r="18" spans="8:9" x14ac:dyDescent="0.35">
      <c r="H18" t="s">
        <v>15</v>
      </c>
      <c r="I18">
        <v>8</v>
      </c>
    </row>
    <row r="19" spans="8:9" x14ac:dyDescent="0.35">
      <c r="H19" t="s">
        <v>16</v>
      </c>
      <c r="I19">
        <v>74</v>
      </c>
    </row>
    <row r="20" spans="8:9" x14ac:dyDescent="0.35">
      <c r="H20" t="s">
        <v>17</v>
      </c>
      <c r="I20">
        <v>82</v>
      </c>
    </row>
    <row r="21" spans="8:9" x14ac:dyDescent="0.35">
      <c r="H21" t="s">
        <v>18</v>
      </c>
      <c r="I21">
        <v>780</v>
      </c>
    </row>
    <row r="22" spans="8:9" x14ac:dyDescent="0.35">
      <c r="H22" t="s">
        <v>19</v>
      </c>
      <c r="I2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6334-185B-4FFA-B191-6604F6726AA8}">
  <dimension ref="A2:H33"/>
  <sheetViews>
    <sheetView tabSelected="1" zoomScale="220" zoomScaleNormal="220" workbookViewId="0">
      <selection activeCell="F18" sqref="F18"/>
    </sheetView>
  </sheetViews>
  <sheetFormatPr defaultRowHeight="14.5" x14ac:dyDescent="0.35"/>
  <cols>
    <col min="5" max="5" width="15.54296875" customWidth="1"/>
    <col min="6" max="6" width="16.7265625" bestFit="1" customWidth="1"/>
  </cols>
  <sheetData>
    <row r="2" spans="1:8" x14ac:dyDescent="0.35">
      <c r="B2" t="s">
        <v>57</v>
      </c>
    </row>
    <row r="3" spans="1:8" x14ac:dyDescent="0.35">
      <c r="B3" t="s">
        <v>63</v>
      </c>
      <c r="C3" t="s">
        <v>64</v>
      </c>
      <c r="F3" t="s">
        <v>7</v>
      </c>
      <c r="G3" t="s">
        <v>2</v>
      </c>
    </row>
    <row r="4" spans="1:8" x14ac:dyDescent="0.35">
      <c r="A4">
        <v>1</v>
      </c>
      <c r="B4" s="15">
        <v>8.3018382341783816</v>
      </c>
      <c r="C4" s="15">
        <v>6.8970105156376302</v>
      </c>
      <c r="E4" t="s">
        <v>61</v>
      </c>
      <c r="F4">
        <v>8</v>
      </c>
      <c r="G4">
        <v>0.5</v>
      </c>
    </row>
    <row r="5" spans="1:8" x14ac:dyDescent="0.35">
      <c r="A5">
        <v>2</v>
      </c>
      <c r="B5" s="15">
        <v>8.4036026637654668</v>
      </c>
      <c r="C5" s="15">
        <v>6.0048210153784964</v>
      </c>
      <c r="E5" t="s">
        <v>62</v>
      </c>
      <c r="F5">
        <v>6.8</v>
      </c>
      <c r="G5">
        <v>0.5</v>
      </c>
    </row>
    <row r="6" spans="1:8" x14ac:dyDescent="0.35">
      <c r="A6">
        <v>3</v>
      </c>
      <c r="B6" s="15">
        <v>8.2058691549923459</v>
      </c>
      <c r="C6" s="15">
        <v>7.0431164584083348</v>
      </c>
      <c r="E6" t="s">
        <v>65</v>
      </c>
    </row>
    <row r="7" spans="1:8" ht="15" thickBot="1" x14ac:dyDescent="0.4">
      <c r="A7">
        <v>4</v>
      </c>
      <c r="B7" s="15">
        <v>8.3586621143409587</v>
      </c>
      <c r="C7" s="15">
        <v>6.9619748220826834</v>
      </c>
    </row>
    <row r="8" spans="1:8" x14ac:dyDescent="0.35">
      <c r="A8">
        <v>5</v>
      </c>
      <c r="B8" s="15">
        <v>7.6981471179197865</v>
      </c>
      <c r="C8" s="15">
        <v>6.6962127869605794</v>
      </c>
      <c r="E8" s="4"/>
      <c r="F8" s="4" t="s">
        <v>63</v>
      </c>
      <c r="G8" s="4" t="s">
        <v>64</v>
      </c>
    </row>
    <row r="9" spans="1:8" x14ac:dyDescent="0.35">
      <c r="A9">
        <v>6</v>
      </c>
      <c r="B9" s="15">
        <v>7.8236182739895161</v>
      </c>
      <c r="C9" s="15">
        <v>7.679758323494517</v>
      </c>
      <c r="E9" t="s">
        <v>7</v>
      </c>
      <c r="F9">
        <v>7.9570479744983755</v>
      </c>
      <c r="G9">
        <v>6.7791999383339894</v>
      </c>
      <c r="H9">
        <f>F9-G9</f>
        <v>1.1778480361643862</v>
      </c>
    </row>
    <row r="10" spans="1:8" x14ac:dyDescent="0.35">
      <c r="A10">
        <v>7</v>
      </c>
      <c r="B10" s="15">
        <v>8.2456288789102583</v>
      </c>
      <c r="C10" s="15">
        <v>7.3928949569640192</v>
      </c>
      <c r="E10" t="s">
        <v>66</v>
      </c>
      <c r="F10">
        <v>0.28212688103642458</v>
      </c>
      <c r="G10">
        <v>0.38330049712409803</v>
      </c>
    </row>
    <row r="11" spans="1:8" x14ac:dyDescent="0.35">
      <c r="A11">
        <v>8</v>
      </c>
      <c r="B11" s="15">
        <v>9.6102336054143844</v>
      </c>
      <c r="C11" s="15">
        <v>6.0518218740270342</v>
      </c>
      <c r="E11" t="s">
        <v>67</v>
      </c>
      <c r="F11">
        <v>30</v>
      </c>
      <c r="G11">
        <v>30</v>
      </c>
    </row>
    <row r="12" spans="1:8" x14ac:dyDescent="0.35">
      <c r="A12">
        <v>9</v>
      </c>
      <c r="B12" s="15">
        <v>7.8097806830086034</v>
      </c>
      <c r="C12" s="15">
        <v>6.0804331519618895</v>
      </c>
      <c r="E12" t="s">
        <v>68</v>
      </c>
      <c r="F12">
        <v>0.33271368908026133</v>
      </c>
    </row>
    <row r="13" spans="1:8" x14ac:dyDescent="0.35">
      <c r="A13">
        <v>10</v>
      </c>
      <c r="B13" s="15">
        <v>7.5484330386044833</v>
      </c>
      <c r="C13" s="15">
        <v>6.7815304064777546</v>
      </c>
      <c r="E13" t="s">
        <v>69</v>
      </c>
      <c r="F13">
        <v>0</v>
      </c>
    </row>
    <row r="14" spans="1:8" x14ac:dyDescent="0.35">
      <c r="A14">
        <v>11</v>
      </c>
      <c r="B14" s="15">
        <v>8.2501471343619546</v>
      </c>
      <c r="C14" s="15">
        <v>7.41097841211307</v>
      </c>
      <c r="E14" t="s">
        <v>70</v>
      </c>
      <c r="F14">
        <v>58</v>
      </c>
    </row>
    <row r="15" spans="1:8" x14ac:dyDescent="0.35">
      <c r="A15">
        <v>12</v>
      </c>
      <c r="B15" s="15">
        <v>7.0274308485557029</v>
      </c>
      <c r="C15" s="15">
        <v>6.0783457053178189</v>
      </c>
      <c r="E15" t="s">
        <v>71</v>
      </c>
      <c r="F15">
        <v>7.9085990243163851</v>
      </c>
    </row>
    <row r="16" spans="1:8" x14ac:dyDescent="0.35">
      <c r="A16">
        <v>13</v>
      </c>
      <c r="B16" s="15">
        <v>7.4730184754321911</v>
      </c>
      <c r="C16" s="15">
        <v>6.7198767142338882</v>
      </c>
      <c r="E16" s="19" t="s">
        <v>72</v>
      </c>
      <c r="F16" s="20">
        <v>4.3582173517137558E-11</v>
      </c>
    </row>
    <row r="17" spans="1:7" x14ac:dyDescent="0.35">
      <c r="A17">
        <v>14</v>
      </c>
      <c r="B17" s="15">
        <v>7.6997212568682638</v>
      </c>
      <c r="C17" s="15">
        <v>7.5131443556743172</v>
      </c>
      <c r="E17" t="s">
        <v>73</v>
      </c>
      <c r="F17">
        <v>1.671552762454859</v>
      </c>
    </row>
    <row r="18" spans="1:7" x14ac:dyDescent="0.35">
      <c r="A18">
        <v>15</v>
      </c>
      <c r="B18" s="15">
        <v>8.4224864581416572</v>
      </c>
      <c r="C18" s="15">
        <v>6.3721397564725599</v>
      </c>
      <c r="E18" s="6" t="s">
        <v>74</v>
      </c>
      <c r="F18" s="17">
        <v>8.7164347034275102E-11</v>
      </c>
      <c r="G18" t="str">
        <f>IF(F18&lt;=0.05, "Reject Ho", "Fail to Reject Ho")</f>
        <v>Reject Ho</v>
      </c>
    </row>
    <row r="19" spans="1:7" ht="15" thickBot="1" x14ac:dyDescent="0.4">
      <c r="A19">
        <v>16</v>
      </c>
      <c r="B19" s="15">
        <v>8.861453879234908</v>
      </c>
      <c r="C19" s="15">
        <v>6.4237178351589952</v>
      </c>
      <c r="E19" s="3" t="s">
        <v>75</v>
      </c>
      <c r="F19" s="3">
        <v>2.0017174841452352</v>
      </c>
      <c r="G19" s="3"/>
    </row>
    <row r="20" spans="1:7" x14ac:dyDescent="0.35">
      <c r="A20">
        <v>17</v>
      </c>
      <c r="B20" s="15">
        <v>8.6918396302907226</v>
      </c>
      <c r="C20" s="15">
        <v>6.1880282706825458</v>
      </c>
    </row>
    <row r="21" spans="1:7" x14ac:dyDescent="0.35">
      <c r="A21">
        <v>18</v>
      </c>
      <c r="B21" s="15">
        <v>8.2134267176652536</v>
      </c>
      <c r="C21" s="15">
        <v>7.0287588462124591</v>
      </c>
    </row>
    <row r="22" spans="1:7" x14ac:dyDescent="0.35">
      <c r="A22">
        <v>19</v>
      </c>
      <c r="B22" s="15">
        <v>7.7083465900965678</v>
      </c>
      <c r="C22" s="15">
        <v>6.8025110738567056</v>
      </c>
      <c r="E22" t="s">
        <v>76</v>
      </c>
    </row>
    <row r="23" spans="1:7" x14ac:dyDescent="0.35">
      <c r="A23">
        <v>20</v>
      </c>
      <c r="B23" s="15">
        <v>7.4643047155038573</v>
      </c>
      <c r="C23" s="15">
        <v>6.1872979975296074</v>
      </c>
    </row>
    <row r="24" spans="1:7" x14ac:dyDescent="0.35">
      <c r="A24">
        <v>21</v>
      </c>
      <c r="B24" s="15">
        <v>7.3351214659020343</v>
      </c>
      <c r="C24" s="15">
        <v>8.1488815847286773</v>
      </c>
      <c r="E24" t="str">
        <f>IF(_xlfn.F.TEST(B4:B33,C4:C33)&lt;=0.05,"Equal variance not assumed", "Equal variance assumed")</f>
        <v>Equal variance assumed</v>
      </c>
      <c r="F24" t="str">
        <f ca="1">_xlfn.FORMULATEXT(E24)</f>
        <v>=IF(F.TEST(B4:B33,C4:C33)&lt;=0.05,"Equal variance not assumed", "Equal variance assumed")</v>
      </c>
    </row>
    <row r="25" spans="1:7" x14ac:dyDescent="0.35">
      <c r="A25">
        <v>22</v>
      </c>
      <c r="B25" s="15">
        <v>7.5912205094645753</v>
      </c>
      <c r="C25" s="15">
        <v>7.3211720748640996</v>
      </c>
      <c r="E25" s="18">
        <f>_xlfn.T.TEST(B4:B33,C4:C33,2,2)</f>
        <v>8.7164347034275115E-11</v>
      </c>
      <c r="F25" t="str">
        <f ca="1">_xlfn.FORMULATEXT(E25)</f>
        <v>=T.TEST(B4:B33,C4:C33,2,2)</v>
      </c>
    </row>
    <row r="26" spans="1:7" x14ac:dyDescent="0.35">
      <c r="A26">
        <v>23</v>
      </c>
      <c r="B26" s="15">
        <v>7.7952038591388204</v>
      </c>
      <c r="C26" s="15">
        <v>7.8345570180788826</v>
      </c>
    </row>
    <row r="27" spans="1:7" x14ac:dyDescent="0.35">
      <c r="A27">
        <v>24</v>
      </c>
      <c r="B27" s="15">
        <v>7.4836703217417435</v>
      </c>
      <c r="C27" s="15">
        <v>6.006561844474394</v>
      </c>
    </row>
    <row r="28" spans="1:7" x14ac:dyDescent="0.35">
      <c r="A28">
        <v>25</v>
      </c>
      <c r="B28" s="15">
        <v>8.0822843283176535</v>
      </c>
      <c r="C28" s="15">
        <v>6.4471606239225059</v>
      </c>
    </row>
    <row r="29" spans="1:7" x14ac:dyDescent="0.35">
      <c r="A29">
        <v>26</v>
      </c>
      <c r="B29" s="15">
        <v>7.9024023475648884</v>
      </c>
      <c r="C29" s="15">
        <v>6.8942564054825359</v>
      </c>
    </row>
    <row r="30" spans="1:7" x14ac:dyDescent="0.35">
      <c r="A30">
        <v>27</v>
      </c>
      <c r="B30" s="15">
        <v>8.1016740956453734</v>
      </c>
      <c r="C30" s="15">
        <v>6.2999903966675701</v>
      </c>
    </row>
    <row r="31" spans="1:7" x14ac:dyDescent="0.35">
      <c r="A31">
        <v>28</v>
      </c>
      <c r="B31" s="15">
        <v>7.4952919629998815</v>
      </c>
      <c r="C31" s="15">
        <v>6.7845713683564339</v>
      </c>
    </row>
    <row r="32" spans="1:7" x14ac:dyDescent="0.35">
      <c r="A32">
        <v>29</v>
      </c>
      <c r="B32" s="15">
        <v>7.6041263794829197</v>
      </c>
      <c r="C32" s="15">
        <v>5.8140161209043866</v>
      </c>
    </row>
    <row r="33" spans="1:3" x14ac:dyDescent="0.35">
      <c r="A33">
        <v>30</v>
      </c>
      <c r="B33" s="15">
        <v>7.5024544934181012</v>
      </c>
      <c r="C33" s="15">
        <v>7.5104574338952439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Z</vt:lpstr>
      <vt:lpstr>Z score example</vt:lpstr>
      <vt:lpstr>SE</vt:lpstr>
      <vt:lpstr>Prop NIDA poll</vt:lpstr>
      <vt:lpstr>Sales Forecast</vt:lpstr>
      <vt:lpstr>Cheetos</vt:lpstr>
      <vt:lpstr>Cheetose AB Test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2023-12-10T01:19:02Z</dcterms:created>
  <dcterms:modified xsi:type="dcterms:W3CDTF">2023-12-10T05:58:02Z</dcterms:modified>
</cp:coreProperties>
</file>