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npz4\Documents\ปี 3 เทอม 1\Time Series\"/>
    </mc:Choice>
  </mc:AlternateContent>
  <xr:revisionPtr revIDLastSave="0" documentId="13_ncr:1_{77B2E794-DE0E-4CA9-B36C-EC4151680301}" xr6:coauthVersionLast="47" xr6:coauthVersionMax="47" xr10:uidLastSave="{00000000-0000-0000-0000-000000000000}"/>
  <bookViews>
    <workbookView xWindow="-108" yWindow="-108" windowWidth="23256" windowHeight="12456" firstSheet="1" activeTab="1" xr2:uid="{12AD178B-2330-4363-8917-322D05329EBB}"/>
  </bookViews>
  <sheets>
    <sheet name="AD" sheetId="2" state="hidden" r:id="rId1"/>
    <sheet name="ทดสอบการแจกแจงปกติ" sheetId="6" r:id="rId2"/>
    <sheet name="ทดสอบแนวโน้ม" sheetId="7" r:id="rId3"/>
    <sheet name="ทดสอบฤดูกาล" sheetId="8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6" i="6" l="1"/>
  <c r="N4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K45" i="7"/>
  <c r="K44" i="7"/>
  <c r="D42" i="7"/>
  <c r="K43" i="7"/>
  <c r="X24" i="8"/>
  <c r="X26" i="8"/>
  <c r="R26" i="8"/>
  <c r="T26" i="8" s="1"/>
  <c r="R27" i="8"/>
  <c r="R28" i="8"/>
  <c r="T28" i="8" s="1"/>
  <c r="R29" i="8"/>
  <c r="R30" i="8"/>
  <c r="T30" i="8" s="1"/>
  <c r="R31" i="8"/>
  <c r="T31" i="8" s="1"/>
  <c r="R32" i="8"/>
  <c r="T32" i="8" s="1"/>
  <c r="R33" i="8"/>
  <c r="T33" i="8" s="1"/>
  <c r="R34" i="8"/>
  <c r="T34" i="8" s="1"/>
  <c r="R35" i="8"/>
  <c r="T35" i="8" s="1"/>
  <c r="R36" i="8"/>
  <c r="T36" i="8" s="1"/>
  <c r="R25" i="8"/>
  <c r="T25" i="8" s="1"/>
  <c r="S35" i="8"/>
  <c r="S34" i="8"/>
  <c r="X6" i="8"/>
  <c r="T27" i="8"/>
  <c r="T29" i="8"/>
  <c r="S36" i="8"/>
  <c r="S33" i="8"/>
  <c r="S32" i="8"/>
  <c r="S31" i="8"/>
  <c r="S30" i="8"/>
  <c r="S29" i="8"/>
  <c r="S28" i="8"/>
  <c r="S27" i="8"/>
  <c r="S26" i="8"/>
  <c r="S25" i="8"/>
  <c r="X4" i="8"/>
  <c r="R6" i="8"/>
  <c r="T6" i="8" s="1"/>
  <c r="R7" i="8"/>
  <c r="T7" i="8" s="1"/>
  <c r="R8" i="8"/>
  <c r="T8" i="8" s="1"/>
  <c r="R9" i="8"/>
  <c r="T9" i="8" s="1"/>
  <c r="R10" i="8"/>
  <c r="T10" i="8" s="1"/>
  <c r="R11" i="8"/>
  <c r="T11" i="8" s="1"/>
  <c r="R12" i="8"/>
  <c r="T12" i="8" s="1"/>
  <c r="R13" i="8"/>
  <c r="T13" i="8" s="1"/>
  <c r="R14" i="8"/>
  <c r="T14" i="8" s="1"/>
  <c r="R15" i="8"/>
  <c r="T15" i="8" s="1"/>
  <c r="U15" i="8" s="1"/>
  <c r="R16" i="8"/>
  <c r="T16" i="8" s="1"/>
  <c r="U16" i="8" s="1"/>
  <c r="R5" i="8"/>
  <c r="T5" i="8" s="1"/>
  <c r="U5" i="8" s="1"/>
  <c r="S6" i="8"/>
  <c r="S7" i="8"/>
  <c r="S8" i="8"/>
  <c r="S9" i="8"/>
  <c r="S10" i="8"/>
  <c r="S11" i="8"/>
  <c r="S12" i="8"/>
  <c r="S13" i="8"/>
  <c r="S14" i="8"/>
  <c r="S15" i="8"/>
  <c r="S16" i="8"/>
  <c r="S5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10" i="8"/>
  <c r="F6" i="6"/>
  <c r="G22" i="8" l="1"/>
  <c r="H22" i="8" s="1"/>
  <c r="U14" i="8"/>
  <c r="U11" i="8"/>
  <c r="G23" i="8"/>
  <c r="H23" i="8" s="1"/>
  <c r="G18" i="8"/>
  <c r="H18" i="8" s="1"/>
  <c r="K18" i="8" s="1"/>
  <c r="U9" i="8"/>
  <c r="U8" i="8"/>
  <c r="U10" i="8"/>
  <c r="U25" i="8"/>
  <c r="U7" i="8"/>
  <c r="U6" i="8"/>
  <c r="G19" i="8"/>
  <c r="H19" i="8" s="1"/>
  <c r="I19" i="8" s="1"/>
  <c r="U12" i="8"/>
  <c r="U17" i="8" s="1"/>
  <c r="X5" i="8" s="1"/>
  <c r="U13" i="8"/>
  <c r="U34" i="8"/>
  <c r="U30" i="8"/>
  <c r="G34" i="8"/>
  <c r="H34" i="8" s="1"/>
  <c r="I34" i="8" s="1"/>
  <c r="U29" i="8"/>
  <c r="G25" i="8"/>
  <c r="H25" i="8" s="1"/>
  <c r="K25" i="8" s="1"/>
  <c r="U27" i="8"/>
  <c r="G33" i="8"/>
  <c r="H33" i="8" s="1"/>
  <c r="I33" i="8" s="1"/>
  <c r="G21" i="8"/>
  <c r="H21" i="8" s="1"/>
  <c r="I21" i="8" s="1"/>
  <c r="U28" i="8"/>
  <c r="U26" i="8"/>
  <c r="U36" i="8"/>
  <c r="U32" i="8"/>
  <c r="U33" i="8"/>
  <c r="U31" i="8"/>
  <c r="U35" i="8"/>
  <c r="G32" i="8"/>
  <c r="H32" i="8" s="1"/>
  <c r="K32" i="8" s="1"/>
  <c r="G26" i="8"/>
  <c r="H26" i="8" s="1"/>
  <c r="I26" i="8" s="1"/>
  <c r="G31" i="8"/>
  <c r="H31" i="8" s="1"/>
  <c r="K31" i="8" s="1"/>
  <c r="G16" i="8"/>
  <c r="H16" i="8" s="1"/>
  <c r="K16" i="8" s="1"/>
  <c r="G29" i="8"/>
  <c r="H29" i="8" s="1"/>
  <c r="I29" i="8" s="1"/>
  <c r="G24" i="8"/>
  <c r="H24" i="8" s="1"/>
  <c r="I24" i="8" s="1"/>
  <c r="G12" i="8"/>
  <c r="H12" i="8" s="1"/>
  <c r="I12" i="8" s="1"/>
  <c r="G30" i="8"/>
  <c r="H30" i="8" s="1"/>
  <c r="K30" i="8" s="1"/>
  <c r="G13" i="8"/>
  <c r="H13" i="8" s="1"/>
  <c r="I13" i="8" s="1"/>
  <c r="G15" i="8"/>
  <c r="H15" i="8" s="1"/>
  <c r="K15" i="8" s="1"/>
  <c r="G20" i="8"/>
  <c r="H20" i="8" s="1"/>
  <c r="K20" i="8" s="1"/>
  <c r="G17" i="8"/>
  <c r="H17" i="8" s="1"/>
  <c r="I17" i="8" s="1"/>
  <c r="G14" i="8"/>
  <c r="H14" i="8" s="1"/>
  <c r="I14" i="8" s="1"/>
  <c r="G28" i="8"/>
  <c r="H28" i="8" s="1"/>
  <c r="K28" i="8" s="1"/>
  <c r="G27" i="8"/>
  <c r="H27" i="8" s="1"/>
  <c r="K27" i="8" s="1"/>
  <c r="I28" i="8"/>
  <c r="I23" i="8"/>
  <c r="K23" i="8"/>
  <c r="K22" i="8"/>
  <c r="I22" i="8"/>
  <c r="I18" i="8"/>
  <c r="K21" i="8"/>
  <c r="G11" i="8"/>
  <c r="H11" i="8" s="1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6" i="7"/>
  <c r="I4" i="7"/>
  <c r="I15" i="8" l="1"/>
  <c r="K19" i="8"/>
  <c r="I31" i="8"/>
  <c r="I32" i="8"/>
  <c r="K26" i="8"/>
  <c r="I25" i="8"/>
  <c r="K12" i="8"/>
  <c r="K29" i="8"/>
  <c r="K34" i="8"/>
  <c r="I30" i="8"/>
  <c r="I16" i="8"/>
  <c r="K13" i="8"/>
  <c r="K33" i="8"/>
  <c r="U37" i="8"/>
  <c r="X25" i="8" s="1"/>
  <c r="I20" i="8"/>
  <c r="I27" i="8"/>
  <c r="K17" i="8"/>
  <c r="K24" i="8"/>
  <c r="K14" i="8"/>
  <c r="I11" i="8"/>
  <c r="K11" i="8"/>
  <c r="K42" i="7"/>
  <c r="E6" i="7"/>
  <c r="J6" i="7" s="1"/>
  <c r="K6" i="7" s="1"/>
  <c r="E7" i="7"/>
  <c r="J7" i="7" s="1"/>
  <c r="K7" i="7" s="1"/>
  <c r="E8" i="7"/>
  <c r="J8" i="7" s="1"/>
  <c r="K8" i="7" s="1"/>
  <c r="E9" i="7"/>
  <c r="J9" i="7" s="1"/>
  <c r="K9" i="7" s="1"/>
  <c r="E10" i="7"/>
  <c r="J10" i="7" s="1"/>
  <c r="K10" i="7" s="1"/>
  <c r="E11" i="7"/>
  <c r="J11" i="7" s="1"/>
  <c r="K11" i="7" s="1"/>
  <c r="E12" i="7"/>
  <c r="J12" i="7" s="1"/>
  <c r="K12" i="7" s="1"/>
  <c r="E13" i="7"/>
  <c r="J13" i="7" s="1"/>
  <c r="K13" i="7" s="1"/>
  <c r="E14" i="7"/>
  <c r="J14" i="7" s="1"/>
  <c r="K14" i="7" s="1"/>
  <c r="E15" i="7"/>
  <c r="J15" i="7" s="1"/>
  <c r="K15" i="7" s="1"/>
  <c r="E16" i="7"/>
  <c r="J16" i="7" s="1"/>
  <c r="K16" i="7" s="1"/>
  <c r="E17" i="7"/>
  <c r="J17" i="7" s="1"/>
  <c r="K17" i="7" s="1"/>
  <c r="E18" i="7"/>
  <c r="J18" i="7" s="1"/>
  <c r="K18" i="7" s="1"/>
  <c r="E19" i="7"/>
  <c r="J19" i="7" s="1"/>
  <c r="K19" i="7" s="1"/>
  <c r="E20" i="7"/>
  <c r="J20" i="7" s="1"/>
  <c r="K20" i="7" s="1"/>
  <c r="E21" i="7"/>
  <c r="J21" i="7" s="1"/>
  <c r="K21" i="7" s="1"/>
  <c r="E22" i="7"/>
  <c r="J22" i="7" s="1"/>
  <c r="K22" i="7" s="1"/>
  <c r="E23" i="7"/>
  <c r="J23" i="7" s="1"/>
  <c r="K23" i="7" s="1"/>
  <c r="E24" i="7"/>
  <c r="J24" i="7" s="1"/>
  <c r="K24" i="7" s="1"/>
  <c r="E25" i="7"/>
  <c r="J25" i="7" s="1"/>
  <c r="K25" i="7" s="1"/>
  <c r="E26" i="7"/>
  <c r="J26" i="7" s="1"/>
  <c r="K26" i="7" s="1"/>
  <c r="E27" i="7"/>
  <c r="J27" i="7" s="1"/>
  <c r="K27" i="7" s="1"/>
  <c r="E28" i="7"/>
  <c r="J28" i="7" s="1"/>
  <c r="K28" i="7" s="1"/>
  <c r="E29" i="7"/>
  <c r="J29" i="7" s="1"/>
  <c r="K29" i="7" s="1"/>
  <c r="E30" i="7"/>
  <c r="J30" i="7" s="1"/>
  <c r="K30" i="7" s="1"/>
  <c r="E31" i="7"/>
  <c r="J31" i="7" s="1"/>
  <c r="K31" i="7" s="1"/>
  <c r="E32" i="7"/>
  <c r="J32" i="7" s="1"/>
  <c r="K32" i="7" s="1"/>
  <c r="E33" i="7"/>
  <c r="J33" i="7" s="1"/>
  <c r="K33" i="7" s="1"/>
  <c r="E34" i="7"/>
  <c r="J34" i="7" s="1"/>
  <c r="K34" i="7" s="1"/>
  <c r="E35" i="7"/>
  <c r="J35" i="7" s="1"/>
  <c r="K35" i="7" s="1"/>
  <c r="E36" i="7"/>
  <c r="J36" i="7" s="1"/>
  <c r="K36" i="7" s="1"/>
  <c r="E37" i="7"/>
  <c r="J37" i="7" s="1"/>
  <c r="K37" i="7" s="1"/>
  <c r="E38" i="7"/>
  <c r="J38" i="7" s="1"/>
  <c r="K38" i="7" s="1"/>
  <c r="E39" i="7"/>
  <c r="J39" i="7" s="1"/>
  <c r="K39" i="7" s="1"/>
  <c r="E40" i="7"/>
  <c r="J40" i="7" s="1"/>
  <c r="K40" i="7" s="1"/>
  <c r="E5" i="7"/>
  <c r="J5" i="7" s="1"/>
  <c r="K5" i="7" s="1"/>
  <c r="K5" i="2"/>
  <c r="L5" i="2" s="1"/>
  <c r="D45" i="6"/>
  <c r="D44" i="6"/>
  <c r="D43" i="6"/>
  <c r="J5" i="2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6" i="6"/>
  <c r="G5" i="2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E5" i="2"/>
  <c r="I5" i="2"/>
  <c r="L9" i="2"/>
  <c r="L10" i="2"/>
  <c r="K6" i="2"/>
  <c r="L6" i="2" s="1"/>
  <c r="K7" i="2"/>
  <c r="K8" i="2"/>
  <c r="L8" i="2" s="1"/>
  <c r="K9" i="2"/>
  <c r="K10" i="2"/>
  <c r="K11" i="2"/>
  <c r="L11" i="2" s="1"/>
  <c r="K12" i="2"/>
  <c r="L12" i="2" s="1"/>
  <c r="K13" i="2"/>
  <c r="L13" i="2" s="1"/>
  <c r="K14" i="2"/>
  <c r="L14" i="2" s="1"/>
  <c r="K15" i="2"/>
  <c r="L15" i="2" s="1"/>
  <c r="K16" i="2"/>
  <c r="L16" i="2" s="1"/>
  <c r="K17" i="2"/>
  <c r="L17" i="2" s="1"/>
  <c r="K18" i="2"/>
  <c r="K19" i="2"/>
  <c r="L19" i="2"/>
  <c r="K20" i="2"/>
  <c r="L20" i="2" s="1"/>
  <c r="K21" i="2"/>
  <c r="L21" i="2" s="1"/>
  <c r="K22" i="2"/>
  <c r="L22" i="2" s="1"/>
  <c r="K23" i="2"/>
  <c r="L23" i="2" s="1"/>
  <c r="K24" i="2"/>
  <c r="L24" i="2" s="1"/>
  <c r="K25" i="2"/>
  <c r="L25" i="2" s="1"/>
  <c r="K26" i="2"/>
  <c r="L26" i="2" s="1"/>
  <c r="K27" i="2"/>
  <c r="L27" i="2" s="1"/>
  <c r="K28" i="2"/>
  <c r="L28" i="2" s="1"/>
  <c r="I6" i="2"/>
  <c r="M6" i="2" s="1"/>
  <c r="I7" i="2"/>
  <c r="M7" i="2" s="1"/>
  <c r="I8" i="2"/>
  <c r="M8" i="2" s="1"/>
  <c r="I9" i="2"/>
  <c r="M9" i="2" s="1"/>
  <c r="I10" i="2"/>
  <c r="M10" i="2" s="1"/>
  <c r="I11" i="2"/>
  <c r="M11" i="2" s="1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M24" i="2" s="1"/>
  <c r="I25" i="2"/>
  <c r="I26" i="2"/>
  <c r="M26" i="2" s="1"/>
  <c r="I27" i="2"/>
  <c r="I28" i="2"/>
  <c r="D31" i="2"/>
  <c r="L7" i="2" s="1"/>
  <c r="G6" i="2"/>
  <c r="J6" i="2" s="1"/>
  <c r="G7" i="2"/>
  <c r="J7" i="2" s="1"/>
  <c r="G8" i="2"/>
  <c r="J8" i="2" s="1"/>
  <c r="G9" i="2"/>
  <c r="J9" i="2"/>
  <c r="G10" i="2"/>
  <c r="J10" i="2" s="1"/>
  <c r="G11" i="2"/>
  <c r="J11" i="2"/>
  <c r="G12" i="2"/>
  <c r="J12" i="2"/>
  <c r="G13" i="2"/>
  <c r="J13" i="2" s="1"/>
  <c r="G14" i="2"/>
  <c r="J14" i="2" s="1"/>
  <c r="G15" i="2"/>
  <c r="J15" i="2" s="1"/>
  <c r="M15" i="2" s="1"/>
  <c r="G16" i="2"/>
  <c r="J16" i="2" s="1"/>
  <c r="M16" i="2" s="1"/>
  <c r="G17" i="2"/>
  <c r="J17" i="2"/>
  <c r="G18" i="2"/>
  <c r="J18" i="2" s="1"/>
  <c r="G19" i="2"/>
  <c r="J19" i="2" s="1"/>
  <c r="M19" i="2" s="1"/>
  <c r="G20" i="2"/>
  <c r="J20" i="2" s="1"/>
  <c r="M20" i="2" s="1"/>
  <c r="G21" i="2"/>
  <c r="J21" i="2"/>
  <c r="M21" i="2" s="1"/>
  <c r="G22" i="2"/>
  <c r="J22" i="2" s="1"/>
  <c r="M22" i="2" s="1"/>
  <c r="G23" i="2"/>
  <c r="J23" i="2" s="1"/>
  <c r="M23" i="2" s="1"/>
  <c r="G24" i="2"/>
  <c r="J24" i="2"/>
  <c r="G25" i="2"/>
  <c r="J25" i="2" s="1"/>
  <c r="G26" i="2"/>
  <c r="J26" i="2" s="1"/>
  <c r="G27" i="2"/>
  <c r="J27" i="2"/>
  <c r="M27" i="2" s="1"/>
  <c r="G28" i="2"/>
  <c r="J28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K17" i="6" l="1"/>
  <c r="K33" i="6"/>
  <c r="K16" i="6"/>
  <c r="K9" i="6"/>
  <c r="K18" i="6"/>
  <c r="M30" i="6"/>
  <c r="K14" i="6"/>
  <c r="M27" i="6"/>
  <c r="M9" i="6"/>
  <c r="N9" i="6" s="1"/>
  <c r="K29" i="6"/>
  <c r="K13" i="6"/>
  <c r="M26" i="6"/>
  <c r="M8" i="6"/>
  <c r="M12" i="6"/>
  <c r="M11" i="6"/>
  <c r="M25" i="6"/>
  <c r="M41" i="6"/>
  <c r="M23" i="6"/>
  <c r="K31" i="6"/>
  <c r="M10" i="6"/>
  <c r="M6" i="6"/>
  <c r="K41" i="6"/>
  <c r="K25" i="6"/>
  <c r="M40" i="6"/>
  <c r="M22" i="6"/>
  <c r="M29" i="6"/>
  <c r="K28" i="6"/>
  <c r="K40" i="6"/>
  <c r="N40" i="6" s="1"/>
  <c r="K24" i="6"/>
  <c r="K8" i="6"/>
  <c r="M39" i="6"/>
  <c r="M21" i="6"/>
  <c r="K30" i="6"/>
  <c r="K39" i="6"/>
  <c r="K23" i="6"/>
  <c r="K7" i="6"/>
  <c r="M38" i="6"/>
  <c r="M20" i="6"/>
  <c r="M7" i="6"/>
  <c r="N7" i="6" s="1"/>
  <c r="K38" i="6"/>
  <c r="N38" i="6" s="1"/>
  <c r="K22" i="6"/>
  <c r="N22" i="6" s="1"/>
  <c r="M37" i="6"/>
  <c r="M17" i="6"/>
  <c r="N17" i="6" s="1"/>
  <c r="K12" i="6"/>
  <c r="K37" i="6"/>
  <c r="N37" i="6" s="1"/>
  <c r="K21" i="6"/>
  <c r="M36" i="6"/>
  <c r="M16" i="6"/>
  <c r="N16" i="6" s="1"/>
  <c r="K11" i="6"/>
  <c r="K36" i="6"/>
  <c r="K20" i="6"/>
  <c r="M33" i="6"/>
  <c r="N33" i="6" s="1"/>
  <c r="M15" i="6"/>
  <c r="K32" i="6"/>
  <c r="K27" i="6"/>
  <c r="N27" i="6" s="1"/>
  <c r="M32" i="6"/>
  <c r="M14" i="6"/>
  <c r="K15" i="6"/>
  <c r="N15" i="6" s="1"/>
  <c r="M28" i="6"/>
  <c r="M24" i="6"/>
  <c r="K34" i="6"/>
  <c r="M31" i="6"/>
  <c r="N31" i="6" s="1"/>
  <c r="M13" i="6"/>
  <c r="N13" i="6" s="1"/>
  <c r="K6" i="6"/>
  <c r="K26" i="6"/>
  <c r="K10" i="6"/>
  <c r="M35" i="6"/>
  <c r="M19" i="6"/>
  <c r="M34" i="6"/>
  <c r="M18" i="6"/>
  <c r="N18" i="6" s="1"/>
  <c r="K35" i="6"/>
  <c r="K19" i="6"/>
  <c r="K41" i="7"/>
  <c r="F5" i="7" a="1"/>
  <c r="F5" i="7" s="1"/>
  <c r="G5" i="7" s="1" a="1"/>
  <c r="G5" i="7" s="1"/>
  <c r="D41" i="7" s="1"/>
  <c r="D43" i="7" s="1"/>
  <c r="J30" i="8"/>
  <c r="L11" i="8"/>
  <c r="J11" i="8"/>
  <c r="L14" i="8"/>
  <c r="J26" i="8"/>
  <c r="L16" i="8"/>
  <c r="L17" i="8"/>
  <c r="J21" i="8"/>
  <c r="J14" i="8"/>
  <c r="J20" i="8"/>
  <c r="J25" i="8"/>
  <c r="J16" i="8"/>
  <c r="J19" i="8"/>
  <c r="J17" i="8"/>
  <c r="J13" i="8"/>
  <c r="J18" i="8"/>
  <c r="J15" i="8"/>
  <c r="J34" i="8"/>
  <c r="L34" i="8"/>
  <c r="J32" i="8"/>
  <c r="J31" i="8"/>
  <c r="J22" i="8"/>
  <c r="J12" i="8"/>
  <c r="J23" i="8"/>
  <c r="L22" i="8"/>
  <c r="J28" i="8"/>
  <c r="J33" i="8"/>
  <c r="J27" i="8"/>
  <c r="L33" i="8"/>
  <c r="L24" i="8"/>
  <c r="L20" i="8"/>
  <c r="L28" i="8"/>
  <c r="L18" i="8"/>
  <c r="L27" i="8"/>
  <c r="L12" i="8"/>
  <c r="L15" i="8"/>
  <c r="L26" i="8"/>
  <c r="L23" i="8"/>
  <c r="L13" i="8"/>
  <c r="L32" i="8"/>
  <c r="L31" i="8"/>
  <c r="L25" i="8"/>
  <c r="L21" i="8"/>
  <c r="L30" i="8"/>
  <c r="J29" i="8"/>
  <c r="J24" i="8"/>
  <c r="L19" i="8"/>
  <c r="L29" i="8"/>
  <c r="M25" i="2"/>
  <c r="M17" i="2"/>
  <c r="M5" i="2"/>
  <c r="M14" i="2"/>
  <c r="M13" i="2"/>
  <c r="M28" i="2"/>
  <c r="M12" i="2"/>
  <c r="L18" i="2"/>
  <c r="M18" i="2" s="1"/>
  <c r="M30" i="2" s="1"/>
  <c r="M31" i="2" s="1"/>
  <c r="N8" i="6" l="1"/>
  <c r="N12" i="6"/>
  <c r="N14" i="6"/>
  <c r="N10" i="6"/>
  <c r="N23" i="6"/>
  <c r="N30" i="6"/>
  <c r="N36" i="6"/>
  <c r="N21" i="6"/>
  <c r="N29" i="6"/>
  <c r="N26" i="6"/>
  <c r="N6" i="6"/>
  <c r="N34" i="6"/>
  <c r="N24" i="6"/>
  <c r="N11" i="6"/>
  <c r="N28" i="6"/>
  <c r="N32" i="6"/>
  <c r="N25" i="6"/>
  <c r="N41" i="6"/>
  <c r="N20" i="6"/>
  <c r="N39" i="6"/>
  <c r="N19" i="6"/>
  <c r="N35" i="6"/>
  <c r="N43" i="6" l="1"/>
  <c r="N4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<sst xmlns="http://schemas.openxmlformats.org/spreadsheetml/2006/main" count="194" uniqueCount="98">
  <si>
    <t>12 Steps to Testing for Normality using Excel 2016 (andrewmilivojevich.com)</t>
  </si>
  <si>
    <t>Increasing</t>
  </si>
  <si>
    <t>Decreassing</t>
  </si>
  <si>
    <t>yt</t>
  </si>
  <si>
    <t>R</t>
  </si>
  <si>
    <t>SMALL</t>
  </si>
  <si>
    <t>Large</t>
  </si>
  <si>
    <t>t</t>
  </si>
  <si>
    <t>Column1</t>
  </si>
  <si>
    <t>Column2</t>
  </si>
  <si>
    <t>Xt</t>
  </si>
  <si>
    <t>rank</t>
  </si>
  <si>
    <t>xi</t>
  </si>
  <si>
    <t>i</t>
  </si>
  <si>
    <t>2i-1</t>
  </si>
  <si>
    <t>lnF(Xi)</t>
  </si>
  <si>
    <t>LARGE(array,k).</t>
  </si>
  <si>
    <t>LN(1-F(Xn-i+1))</t>
  </si>
  <si>
    <t>Si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</si>
  <si>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</si>
  <si>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</si>
  <si>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</si>
  <si>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</si>
  <si>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</si>
  <si>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</si>
  <si>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กรกฎาคม</t>
  </si>
  <si>
    <t>สิงหาคม</t>
  </si>
  <si>
    <t>กันยายน</t>
  </si>
  <si>
    <t>ตุลาคม</t>
  </si>
  <si>
    <t>พฤศจิกายน</t>
  </si>
  <si>
    <t>ธันวาคม</t>
  </si>
  <si>
    <t>SUMSi</t>
  </si>
  <si>
    <t>Average</t>
  </si>
  <si>
    <t>AD</t>
  </si>
  <si>
    <t>StDev</t>
  </si>
  <si>
    <t>n</t>
  </si>
  <si>
    <t>Year</t>
  </si>
  <si>
    <t>Month</t>
  </si>
  <si>
    <t>STD</t>
  </si>
  <si>
    <t>Yt</t>
  </si>
  <si>
    <t>R(Yt)</t>
  </si>
  <si>
    <t>dt</t>
  </si>
  <si>
    <t>dt^2</t>
  </si>
  <si>
    <t>SUM</t>
  </si>
  <si>
    <t>Z</t>
  </si>
  <si>
    <t>จำนวนค่าสังเกตุที่มีค่ามากหลังที่มากกว่า Yt</t>
  </si>
  <si>
    <t>J-I</t>
  </si>
  <si>
    <t>n-Rank</t>
  </si>
  <si>
    <t>Kendal</t>
  </si>
  <si>
    <t>Danel</t>
  </si>
  <si>
    <t>ปี</t>
  </si>
  <si>
    <t>เดือน</t>
  </si>
  <si>
    <t>ผลรวม 12 เดือน</t>
  </si>
  <si>
    <t>ผลรวมของผลรวม 12 เดือน</t>
  </si>
  <si>
    <t>แนวโน้ม(Tt)</t>
  </si>
  <si>
    <r>
      <t>Y</t>
    </r>
    <r>
      <rPr>
        <b/>
        <vertAlign val="subscript"/>
        <sz val="11"/>
        <color theme="1"/>
        <rFont val="Aptos Narrow"/>
        <family val="2"/>
        <scheme val="minor"/>
      </rPr>
      <t>t</t>
    </r>
  </si>
  <si>
    <r>
      <t>Y'</t>
    </r>
    <r>
      <rPr>
        <b/>
        <vertAlign val="subscript"/>
        <sz val="11"/>
        <color theme="1"/>
        <rFont val="Aptos Narrow"/>
        <family val="2"/>
        <scheme val="minor"/>
      </rPr>
      <t>t</t>
    </r>
  </si>
  <si>
    <r>
      <t>Rank(Y'</t>
    </r>
    <r>
      <rPr>
        <b/>
        <vertAlign val="subscript"/>
        <sz val="11"/>
        <color theme="1"/>
        <rFont val="Aptos Narrow"/>
        <family val="2"/>
        <scheme val="minor"/>
      </rPr>
      <t>t</t>
    </r>
    <r>
      <rPr>
        <b/>
        <sz val="11"/>
        <color theme="1"/>
        <rFont val="Aptos Narrow"/>
        <family val="2"/>
        <scheme val="minor"/>
      </rPr>
      <t>)</t>
    </r>
  </si>
  <si>
    <t>รูปแบบบวก</t>
  </si>
  <si>
    <t>รูปแบบคูณ</t>
  </si>
  <si>
    <t xml:space="preserve">เดือนที่ </t>
  </si>
  <si>
    <t>ลำดับที่</t>
  </si>
  <si>
    <r>
      <t>R</t>
    </r>
    <r>
      <rPr>
        <b/>
        <vertAlign val="subscript"/>
        <sz val="11"/>
        <color theme="1"/>
        <rFont val="Aptos Narrow"/>
        <family val="2"/>
        <scheme val="minor"/>
      </rPr>
      <t>i</t>
    </r>
  </si>
  <si>
    <r>
      <t>n</t>
    </r>
    <r>
      <rPr>
        <b/>
        <vertAlign val="subscript"/>
        <sz val="11"/>
        <color theme="1"/>
        <rFont val="Aptos Narrow"/>
        <family val="2"/>
        <scheme val="minor"/>
      </rPr>
      <t>i</t>
    </r>
  </si>
  <si>
    <r>
      <t>R</t>
    </r>
    <r>
      <rPr>
        <b/>
        <vertAlign val="superscript"/>
        <sz val="11"/>
        <color theme="1"/>
        <rFont val="Aptos Narrow"/>
        <family val="2"/>
        <scheme val="minor"/>
      </rPr>
      <t>2</t>
    </r>
    <r>
      <rPr>
        <b/>
        <vertAlign val="subscript"/>
        <sz val="11"/>
        <color theme="1"/>
        <rFont val="Aptos Narrow"/>
        <family val="2"/>
        <scheme val="minor"/>
      </rPr>
      <t>i</t>
    </r>
  </si>
  <si>
    <r>
      <t>R</t>
    </r>
    <r>
      <rPr>
        <b/>
        <vertAlign val="superscript"/>
        <sz val="11"/>
        <color theme="1"/>
        <rFont val="Aptos Narrow"/>
        <family val="2"/>
        <scheme val="minor"/>
      </rPr>
      <t>2</t>
    </r>
    <r>
      <rPr>
        <b/>
        <vertAlign val="subscript"/>
        <sz val="11"/>
        <color theme="1"/>
        <rFont val="Aptos Narrow"/>
        <family val="2"/>
        <scheme val="minor"/>
      </rPr>
      <t xml:space="preserve">i </t>
    </r>
    <r>
      <rPr>
        <b/>
        <sz val="11"/>
        <color theme="1"/>
        <rFont val="Aptos Narrow"/>
        <family val="2"/>
        <scheme val="minor"/>
      </rPr>
      <t>/ n</t>
    </r>
    <r>
      <rPr>
        <b/>
        <vertAlign val="subscript"/>
        <sz val="11"/>
        <color theme="1"/>
        <rFont val="Aptos Narrow"/>
        <family val="2"/>
        <scheme val="minor"/>
      </rPr>
      <t>i</t>
    </r>
  </si>
  <si>
    <t>H</t>
  </si>
  <si>
    <r>
      <t>H</t>
    </r>
    <r>
      <rPr>
        <b/>
        <vertAlign val="subscript"/>
        <sz val="11"/>
        <color rgb="FFFF0000"/>
        <rFont val="Aptos Narrow"/>
        <family val="2"/>
        <scheme val="minor"/>
      </rPr>
      <t xml:space="preserve">0 : </t>
    </r>
    <r>
      <rPr>
        <b/>
        <sz val="11"/>
        <color rgb="FFFF0000"/>
        <rFont val="Aptos Narrow"/>
        <family val="2"/>
        <scheme val="minor"/>
      </rPr>
      <t>อนุกรมเวลาไม่มีอิทธิพลฤดูกาลเข้ามาเกี่ยวข้อง</t>
    </r>
  </si>
  <si>
    <t>ที่ระดับนัยสำคัญ 0.05 ดังนั้น อนุกรมเวลาไม่มีอิทธิพลฤดูกาล</t>
  </si>
  <si>
    <r>
      <t>H</t>
    </r>
    <r>
      <rPr>
        <b/>
        <vertAlign val="subscript"/>
        <sz val="11"/>
        <color theme="5" tint="-0.249977111117893"/>
        <rFont val="Aptos Narrow"/>
        <family val="2"/>
        <scheme val="minor"/>
      </rPr>
      <t xml:space="preserve">1 </t>
    </r>
    <r>
      <rPr>
        <b/>
        <sz val="11"/>
        <color theme="5" tint="-0.249977111117893"/>
        <rFont val="Aptos Narrow"/>
        <family val="2"/>
        <scheme val="minor"/>
      </rPr>
      <t>: อนุกรมเวลามีอิทธิพลฤดูกาลเข้ามาเกี่ยวข้อง</t>
    </r>
  </si>
  <si>
    <t>การทดสอบแนวโน้มโดยไม่ใช้พารามิเตอร์ ด้วยวิธี Daniel และ Kendall's Tau</t>
  </si>
  <si>
    <t xml:space="preserve">การทดสอบอิทธิพลฤดูกาลแบบไม่ใช้พารามิเตอร์ ด้วยการทดสอบ Kruskal และ Wallis </t>
  </si>
  <si>
    <t>มีแนวโน้มเป็นองค์ประกอบในข้อมูลอนุกรมเวลา</t>
  </si>
  <si>
    <r>
      <t>จึงปฏิเสธ H</t>
    </r>
    <r>
      <rPr>
        <vertAlign val="subscript"/>
        <sz val="14"/>
        <color theme="1"/>
        <rFont val="Aptos Narrow"/>
        <family val="2"/>
        <scheme val="minor"/>
      </rPr>
      <t>0</t>
    </r>
    <r>
      <rPr>
        <sz val="14"/>
        <color theme="1"/>
        <rFont val="Aptos Narrow"/>
        <family val="2"/>
        <charset val="222"/>
        <scheme val="minor"/>
      </rPr>
      <t xml:space="preserve"> ที่ระดับนัยสำคัญ 0.05 ดังนั้น อนุกรมเวลายอดขายของน้ำส้ม </t>
    </r>
  </si>
  <si>
    <r>
      <rPr>
        <b/>
        <sz val="14"/>
        <color rgb="FFFF0000"/>
        <rFont val="Aptos Narrow"/>
        <family val="2"/>
        <scheme val="minor"/>
      </rPr>
      <t>สรุปผล:</t>
    </r>
    <r>
      <rPr>
        <sz val="14"/>
        <color theme="1"/>
        <rFont val="Aptos Narrow"/>
        <family val="2"/>
        <scheme val="minor"/>
      </rPr>
      <t xml:space="preserve"> เนื่องจาก Z = 4.6133 &gt; Z</t>
    </r>
    <r>
      <rPr>
        <vertAlign val="subscript"/>
        <sz val="14"/>
        <color theme="1"/>
        <rFont val="Aptos Narrow"/>
        <family val="2"/>
        <scheme val="minor"/>
      </rPr>
      <t xml:space="preserve">0.025 </t>
    </r>
    <r>
      <rPr>
        <sz val="14"/>
        <color theme="1"/>
        <rFont val="Aptos Narrow"/>
        <family val="2"/>
        <scheme val="minor"/>
      </rPr>
      <t xml:space="preserve">= 1.96 ซึ่งตกอยู่ในบริเวณวิกฤต </t>
    </r>
  </si>
  <si>
    <r>
      <t>H</t>
    </r>
    <r>
      <rPr>
        <b/>
        <vertAlign val="subscript"/>
        <sz val="14"/>
        <color rgb="FFFF0000"/>
        <rFont val="Aptos Narrow"/>
        <family val="2"/>
        <scheme val="minor"/>
      </rPr>
      <t xml:space="preserve">0 : </t>
    </r>
    <r>
      <rPr>
        <b/>
        <sz val="14"/>
        <color rgb="FFFF0000"/>
        <rFont val="Aptos Narrow"/>
        <family val="2"/>
        <scheme val="minor"/>
      </rPr>
      <t>อนุกรมเวลายอดขายของ น้ำส้ม ไม่มีแนวโน้ม</t>
    </r>
  </si>
  <si>
    <r>
      <t>H</t>
    </r>
    <r>
      <rPr>
        <b/>
        <vertAlign val="subscript"/>
        <sz val="14"/>
        <color rgb="FFFF0000"/>
        <rFont val="Aptos Narrow"/>
        <family val="2"/>
        <scheme val="minor"/>
      </rPr>
      <t xml:space="preserve">0 : </t>
    </r>
    <r>
      <rPr>
        <b/>
        <sz val="14"/>
        <color rgb="FFFF0000"/>
        <rFont val="Aptos Narrow"/>
        <family val="2"/>
        <scheme val="minor"/>
      </rPr>
      <t>อนุกรมเวลายอดขายของ น้ำส้ม มีแนวโน้ม</t>
    </r>
  </si>
  <si>
    <t>วิธี Daniel</t>
  </si>
  <si>
    <t>วิธี Kendall's Tau</t>
  </si>
  <si>
    <r>
      <t>r</t>
    </r>
    <r>
      <rPr>
        <b/>
        <vertAlign val="subscript"/>
        <sz val="11"/>
        <color theme="1"/>
        <rFont val="Aptos Narrow"/>
        <family val="2"/>
        <scheme val="minor"/>
      </rPr>
      <t>s</t>
    </r>
  </si>
  <si>
    <t>𝜏</t>
  </si>
  <si>
    <r>
      <t>σ</t>
    </r>
    <r>
      <rPr>
        <vertAlign val="subscript"/>
        <sz val="11"/>
        <color theme="1"/>
        <rFont val="Aptos Narrow"/>
        <family val="2"/>
        <scheme val="minor"/>
      </rPr>
      <t>𝜏</t>
    </r>
  </si>
  <si>
    <r>
      <rPr>
        <b/>
        <sz val="14"/>
        <color rgb="FFFF0000"/>
        <rFont val="Aptos Narrow"/>
        <family val="2"/>
        <scheme val="minor"/>
      </rPr>
      <t>สรุปผล:</t>
    </r>
    <r>
      <rPr>
        <sz val="14"/>
        <color theme="1"/>
        <rFont val="Aptos Narrow"/>
        <family val="2"/>
        <scheme val="minor"/>
      </rPr>
      <t xml:space="preserve"> เนื่องจาก Z = 5.748 &gt; Z</t>
    </r>
    <r>
      <rPr>
        <vertAlign val="subscript"/>
        <sz val="14"/>
        <color theme="1"/>
        <rFont val="Aptos Narrow"/>
        <family val="2"/>
        <scheme val="minor"/>
      </rPr>
      <t xml:space="preserve">0.025 </t>
    </r>
    <r>
      <rPr>
        <sz val="14"/>
        <color theme="1"/>
        <rFont val="Aptos Narrow"/>
        <family val="2"/>
        <scheme val="minor"/>
      </rPr>
      <t xml:space="preserve">= 1.96 ซึ่งตกอยู่ในบริเวณวิกฤต </t>
    </r>
  </si>
  <si>
    <r>
      <rPr>
        <sz val="11"/>
        <color rgb="FFFF0000"/>
        <rFont val="Aptos Narrow"/>
        <family val="2"/>
        <scheme val="minor"/>
      </rPr>
      <t>สรุปผล</t>
    </r>
    <r>
      <rPr>
        <sz val="11"/>
        <color theme="1"/>
        <rFont val="Aptos Narrow"/>
        <family val="2"/>
        <charset val="222"/>
        <scheme val="minor"/>
      </rPr>
      <t xml:space="preserve"> เนื่องจาก H = 12.17158 &lt; 19.67514 ซึ่งตกอยู่นอกบริเวณวิกฤต จึงยอมรับ H</t>
    </r>
    <r>
      <rPr>
        <vertAlign val="subscript"/>
        <sz val="11"/>
        <color theme="1"/>
        <rFont val="Aptos Narrow"/>
        <family val="2"/>
        <scheme val="minor"/>
      </rPr>
      <t xml:space="preserve">0 </t>
    </r>
  </si>
  <si>
    <r>
      <rPr>
        <sz val="11"/>
        <color rgb="FFFF0000"/>
        <rFont val="Aptos Narrow"/>
        <family val="2"/>
        <scheme val="minor"/>
      </rPr>
      <t>สรุปผล</t>
    </r>
    <r>
      <rPr>
        <sz val="11"/>
        <color theme="1"/>
        <rFont val="Aptos Narrow"/>
        <family val="2"/>
        <charset val="222"/>
        <scheme val="minor"/>
      </rPr>
      <t xml:space="preserve"> เนื่องจาก H = 13.20104 &lt; 19.67514 ซึ่งตกอยู่นอกบริเวณวิกฤต จึงยอมรับ H</t>
    </r>
    <r>
      <rPr>
        <vertAlign val="subscript"/>
        <sz val="11"/>
        <color theme="1"/>
        <rFont val="Aptos Narrow"/>
        <family val="2"/>
        <scheme val="minor"/>
      </rPr>
      <t xml:space="preserve">0 </t>
    </r>
  </si>
  <si>
    <t>ทดสอบการแจกแจงปกติ ด้วยวิธีของ Anderson - Darling</t>
  </si>
  <si>
    <r>
      <t>H</t>
    </r>
    <r>
      <rPr>
        <b/>
        <vertAlign val="subscript"/>
        <sz val="11"/>
        <color rgb="FFFF0000"/>
        <rFont val="Aptos Narrow"/>
        <family val="2"/>
        <scheme val="minor"/>
      </rPr>
      <t xml:space="preserve">0 : </t>
    </r>
    <r>
      <rPr>
        <b/>
        <sz val="11"/>
        <color rgb="FFFF0000"/>
        <rFont val="Aptos Narrow"/>
        <family val="2"/>
        <scheme val="minor"/>
      </rPr>
      <t>อนุกรมเวลามีการแจกแจงปกติ</t>
    </r>
  </si>
  <si>
    <r>
      <t>H</t>
    </r>
    <r>
      <rPr>
        <b/>
        <vertAlign val="subscript"/>
        <sz val="11"/>
        <color rgb="FFFF0000"/>
        <rFont val="Aptos Narrow"/>
        <family val="2"/>
        <scheme val="minor"/>
      </rPr>
      <t>1</t>
    </r>
    <r>
      <rPr>
        <b/>
        <sz val="11"/>
        <color rgb="FFFF0000"/>
        <rFont val="Aptos Narrow"/>
        <family val="2"/>
        <scheme val="minor"/>
      </rPr>
      <t xml:space="preserve"> : อนุกรมเวลาไม่มีการแจกแจงปกติ</t>
    </r>
  </si>
  <si>
    <t>AD*</t>
  </si>
  <si>
    <t>บริเวณวิกฤต</t>
  </si>
  <si>
    <r>
      <t>C</t>
    </r>
    <r>
      <rPr>
        <b/>
        <vertAlign val="subscript"/>
        <sz val="11"/>
        <color theme="1"/>
        <rFont val="Aptos Narrow"/>
        <family val="2"/>
        <scheme val="minor"/>
      </rPr>
      <t>α</t>
    </r>
  </si>
  <si>
    <r>
      <rPr>
        <b/>
        <sz val="11"/>
        <color rgb="FFFF0000"/>
        <rFont val="Aptos Narrow"/>
        <family val="2"/>
        <scheme val="minor"/>
      </rPr>
      <t>สรุปผล</t>
    </r>
    <r>
      <rPr>
        <b/>
        <sz val="11"/>
        <color theme="1"/>
        <rFont val="Aptos Narrow"/>
        <family val="2"/>
        <scheme val="minor"/>
      </rPr>
      <t xml:space="preserve"> เนื่องจาก AD* = 5.0482 &gt; C</t>
    </r>
    <r>
      <rPr>
        <b/>
        <vertAlign val="subscript"/>
        <sz val="11"/>
        <color theme="1"/>
        <rFont val="Aptos Narrow"/>
        <family val="2"/>
        <scheme val="minor"/>
      </rPr>
      <t xml:space="preserve">α </t>
    </r>
    <r>
      <rPr>
        <b/>
        <sz val="11"/>
        <color theme="1"/>
        <rFont val="Aptos Narrow"/>
        <family val="2"/>
        <scheme val="minor"/>
      </rPr>
      <t>= 0.7866 จึงปฏิเสธ H</t>
    </r>
    <r>
      <rPr>
        <b/>
        <vertAlign val="subscript"/>
        <sz val="11"/>
        <color theme="1"/>
        <rFont val="Aptos Narrow"/>
        <family val="2"/>
        <scheme val="minor"/>
      </rPr>
      <t>0</t>
    </r>
    <r>
      <rPr>
        <b/>
        <sz val="11"/>
        <color theme="1"/>
        <rFont val="Aptos Narrow"/>
        <family val="2"/>
        <scheme val="minor"/>
      </rPr>
      <t xml:space="preserve"> ที่ระดับนัยสำคัญ 0.05 </t>
    </r>
  </si>
  <si>
    <t>ดังนั้น อนุกรมเวลาไม่มีการแจกแจงปกติ</t>
  </si>
  <si>
    <t>65050689 ภาณุภณ สิริวรพาส</t>
  </si>
  <si>
    <t>65050866 ศิรชัช เมธาศิลวัต</t>
  </si>
  <si>
    <t>65050895 สรวิชญ์ หงษ์เกิด</t>
  </si>
  <si>
    <t>65050989 อภิสิทธิ์ เยียระยงค์</t>
  </si>
  <si>
    <t>กลุ่ม 4 แซมบาสไอซ์ก้า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</si>
</sst>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5" x14ac:knownFonts="1">
    <font>
      <sz val="11"/>
      <color theme="1"/>
      <name val="Aptos Narrow"/>
      <family val="2"/>
      <charset val="222"/>
      <scheme val="minor"/>
    </font>
    <font>
      <u/>
      <sz val="11"/>
      <color theme="1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b/>
      <sz val="11"/>
      <color theme="3" tint="9.9978637043366805E-2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4" tint="-0.499984740745262"/>
      <name val="Aptos Narrow"/>
      <family val="2"/>
      <scheme val="minor"/>
    </font>
    <font>
      <b/>
      <vertAlign val="subscript"/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b/>
      <vertAlign val="superscript"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vertAlign val="subscript"/>
      <sz val="11"/>
      <color rgb="FFFF0000"/>
      <name val="Aptos Narrow"/>
      <family val="2"/>
      <scheme val="minor"/>
    </font>
    <font>
      <b/>
      <sz val="11"/>
      <color theme="5" tint="-0.249977111117893"/>
      <name val="Aptos Narrow"/>
      <family val="2"/>
      <scheme val="minor"/>
    </font>
    <font>
      <b/>
      <vertAlign val="subscript"/>
      <sz val="11"/>
      <color theme="5" tint="-0.249977111117893"/>
      <name val="Aptos Narrow"/>
      <family val="2"/>
      <scheme val="minor"/>
    </font>
    <font>
      <b/>
      <sz val="20"/>
      <color theme="4" tint="-0.499984740745262"/>
      <name val="Aptos Narrow"/>
      <family val="2"/>
      <scheme val="minor"/>
    </font>
    <font>
      <sz val="14"/>
      <color theme="1"/>
      <name val="Aptos Narrow"/>
      <family val="2"/>
      <scheme val="minor"/>
    </font>
    <font>
      <vertAlign val="subscript"/>
      <sz val="14"/>
      <color theme="1"/>
      <name val="Aptos Narrow"/>
      <family val="2"/>
      <scheme val="minor"/>
    </font>
    <font>
      <sz val="14"/>
      <color theme="1"/>
      <name val="Aptos Narrow"/>
      <family val="2"/>
      <charset val="222"/>
      <scheme val="minor"/>
    </font>
    <font>
      <b/>
      <sz val="14"/>
      <color rgb="FFFF0000"/>
      <name val="Aptos Narrow"/>
      <family val="2"/>
      <scheme val="minor"/>
    </font>
    <font>
      <b/>
      <vertAlign val="subscript"/>
      <sz val="14"/>
      <color rgb="FFFF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5" tint="-0.499984740745262"/>
      <name val="Arial"/>
      <family val="2"/>
    </font>
    <font>
      <b/>
      <sz val="11"/>
      <color theme="5" tint="-0.499984740745262"/>
      <name val="Aptos Narrow"/>
      <family val="2"/>
      <charset val="222"/>
      <scheme val="minor"/>
    </font>
    <font>
      <b/>
      <u/>
      <sz val="11"/>
      <color theme="5" tint="-0.49998474074526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8" borderId="0" xfId="0" applyFont="1" applyFill="1" applyAlignment="1">
      <alignment horizontal="center"/>
    </xf>
    <xf numFmtId="0" fontId="4" fillId="0" borderId="0" xfId="0" applyFont="1"/>
    <xf numFmtId="0" fontId="0" fillId="9" borderId="0" xfId="0" applyFill="1"/>
    <xf numFmtId="2" fontId="0" fillId="9" borderId="0" xfId="0" applyNumberFormat="1" applyFill="1"/>
    <xf numFmtId="0" fontId="4" fillId="9" borderId="0" xfId="0" applyFont="1" applyFill="1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/>
    <xf numFmtId="165" fontId="0" fillId="0" borderId="1" xfId="0" applyNumberFormat="1" applyBorder="1"/>
    <xf numFmtId="0" fontId="4" fillId="9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4" fillId="7" borderId="1" xfId="0" applyFont="1" applyFill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9" borderId="0" xfId="0" applyFont="1" applyFill="1"/>
    <xf numFmtId="0" fontId="5" fillId="0" borderId="0" xfId="0" applyFont="1"/>
    <xf numFmtId="0" fontId="14" fillId="9" borderId="0" xfId="0" applyFont="1" applyFill="1"/>
    <xf numFmtId="0" fontId="3" fillId="5" borderId="0" xfId="0" applyFont="1" applyFill="1" applyAlignment="1">
      <alignment horizontal="center"/>
    </xf>
    <xf numFmtId="0" fontId="2" fillId="0" borderId="1" xfId="0" applyFont="1" applyBorder="1"/>
    <xf numFmtId="0" fontId="15" fillId="0" borderId="0" xfId="0" applyFont="1"/>
    <xf numFmtId="0" fontId="17" fillId="0" borderId="0" xfId="0" applyFont="1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8" borderId="1" xfId="0" applyFont="1" applyFill="1" applyBorder="1"/>
    <xf numFmtId="0" fontId="0" fillId="8" borderId="1" xfId="0" applyFill="1" applyBorder="1"/>
    <xf numFmtId="0" fontId="21" fillId="0" borderId="0" xfId="0" applyFont="1"/>
    <xf numFmtId="0" fontId="10" fillId="0" borderId="0" xfId="0" applyFont="1"/>
    <xf numFmtId="164" fontId="4" fillId="9" borderId="0" xfId="0" applyNumberFormat="1" applyFont="1" applyFill="1"/>
    <xf numFmtId="0" fontId="4" fillId="0" borderId="0" xfId="0" applyFont="1" applyAlignment="1">
      <alignment horizontal="left"/>
    </xf>
    <xf numFmtId="0" fontId="4" fillId="7" borderId="1" xfId="0" applyFont="1" applyFill="1" applyBorder="1" applyAlignment="1">
      <alignment horizontal="center"/>
    </xf>
    <xf numFmtId="0" fontId="9" fillId="8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2" borderId="0" xfId="0" applyFont="1" applyFill="1" applyAlignment="1">
      <alignment horizontal="left"/>
    </xf>
    <xf numFmtId="0" fontId="18" fillId="6" borderId="0" xfId="0" applyFont="1" applyFill="1" applyAlignment="1">
      <alignment horizontal="left"/>
    </xf>
    <xf numFmtId="0" fontId="9" fillId="5" borderId="0" xfId="0" applyFont="1" applyFill="1" applyAlignment="1">
      <alignment horizontal="center"/>
    </xf>
    <xf numFmtId="0" fontId="12" fillId="0" borderId="0" xfId="0" applyFont="1" applyAlignment="1">
      <alignment horizontal="left"/>
    </xf>
    <xf numFmtId="0" fontId="9" fillId="12" borderId="2" xfId="0" applyFont="1" applyFill="1" applyBorder="1" applyAlignment="1">
      <alignment horizontal="center"/>
    </xf>
    <xf numFmtId="0" fontId="9" fillId="12" borderId="0" xfId="0" applyFont="1" applyFill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3" fillId="10" borderId="7" xfId="0" applyFont="1" applyFill="1" applyBorder="1"/>
    <xf numFmtId="0" fontId="23" fillId="10" borderId="8" xfId="0" applyFont="1" applyFill="1" applyBorder="1"/>
    <xf numFmtId="0" fontId="22" fillId="10" borderId="9" xfId="0" applyFont="1" applyFill="1" applyBorder="1"/>
    <xf numFmtId="0" fontId="23" fillId="10" borderId="0" xfId="0" applyFont="1" applyFill="1" applyBorder="1"/>
    <xf numFmtId="0" fontId="23" fillId="10" borderId="10" xfId="0" applyFont="1" applyFill="1" applyBorder="1"/>
    <xf numFmtId="0" fontId="22" fillId="10" borderId="11" xfId="0" applyFont="1" applyFill="1" applyBorder="1"/>
    <xf numFmtId="0" fontId="23" fillId="10" borderId="12" xfId="0" applyFont="1" applyFill="1" applyBorder="1"/>
    <xf numFmtId="0" fontId="23" fillId="10" borderId="13" xfId="0" applyFont="1" applyFill="1" applyBorder="1"/>
    <xf numFmtId="0" fontId="24" fillId="10" borderId="6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466725</xdr:colOff>
      <xdr:row>1</xdr:row>
      <xdr:rowOff>286871</xdr:rowOff>
    </xdr:from>
    <xdr:to>
      <xdr:col>23</xdr:col>
      <xdr:colOff>651399</xdr:colOff>
      <xdr:row>22</xdr:row>
      <xdr:rowOff>71718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74113" y="502024"/>
          <a:ext cx="6908204" cy="466164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60960</xdr:colOff>
          <xdr:row>29</xdr:row>
          <xdr:rowOff>106680</xdr:rowOff>
        </xdr:from>
        <xdr:to>
          <xdr:col>19</xdr:col>
          <xdr:colOff>205740</xdr:colOff>
          <xdr:row>31</xdr:row>
          <xdr:rowOff>137160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129540</xdr:colOff>
          <xdr:row>41</xdr:row>
          <xdr:rowOff>175260</xdr:rowOff>
        </xdr:from>
        <xdr:to>
          <xdr:col>11</xdr:col>
          <xdr:colOff>822960</xdr:colOff>
          <xdr:row>44</xdr:row>
          <xdr:rowOff>60960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247650</xdr:colOff>
      <xdr:row>24</xdr:row>
      <xdr:rowOff>152400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617970" y="64998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491490</xdr:colOff>
      <xdr:row>11</xdr:row>
      <xdr:rowOff>129540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6617970" y="201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22</xdr:col>
      <xdr:colOff>135108</xdr:colOff>
      <xdr:row>5</xdr:row>
      <xdr:rowOff>0</xdr:rowOff>
    </xdr:from>
    <xdr:ext cx="451406" cy="187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SpPr txBox="1"/>
          </xdr:nvSpPr>
          <xdr:spPr>
            <a:xfrm>
              <a:off x="13218062" y="4202723"/>
              <a:ext cx="451406" cy="187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en-US" sz="1100" i="0">
                            <a:latin typeface="Cambria Math" panose="02040503050406030204" pitchFamily="18" charset="0"/>
                          </a:rPr>
                          <m:t>0.05,11</m:t>
                        </m:r>
                      </m:sub>
                      <m:sup>
                        <m:r>
                          <a:rPr lang="en-US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5937B75-D03F-C70D-A71F-947F4C9684BB}"/>
                </a:ext>
              </a:extLst>
            </xdr:cNvPr>
            <xdr:cNvSpPr txBox="1"/>
          </xdr:nvSpPr>
          <xdr:spPr>
            <a:xfrm>
              <a:off x="13218062" y="4202723"/>
              <a:ext cx="451406" cy="187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𝜒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0.05,11^2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22</xdr:col>
      <xdr:colOff>128953</xdr:colOff>
      <xdr:row>25</xdr:row>
      <xdr:rowOff>5862</xdr:rowOff>
    </xdr:from>
    <xdr:ext cx="451406" cy="187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SpPr txBox="1"/>
          </xdr:nvSpPr>
          <xdr:spPr>
            <a:xfrm>
              <a:off x="13211907" y="8229600"/>
              <a:ext cx="451406" cy="187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en-US" sz="1100" i="0">
                            <a:latin typeface="Cambria Math" panose="02040503050406030204" pitchFamily="18" charset="0"/>
                          </a:rPr>
                          <m:t>0.05,11</m:t>
                        </m:r>
                      </m:sub>
                      <m:sup>
                        <m:r>
                          <a:rPr lang="en-US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917ED47-CCCA-4C74-846A-F559B14BA5C1}"/>
                </a:ext>
              </a:extLst>
            </xdr:cNvPr>
            <xdr:cNvSpPr txBox="1"/>
          </xdr:nvSpPr>
          <xdr:spPr>
            <a:xfrm>
              <a:off x="13211907" y="8229600"/>
              <a:ext cx="451406" cy="187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𝜒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0.05,11^2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22</xdr:col>
      <xdr:colOff>128953</xdr:colOff>
      <xdr:row>25</xdr:row>
      <xdr:rowOff>5862</xdr:rowOff>
    </xdr:from>
    <xdr:ext cx="451406" cy="187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SpPr txBox="1"/>
          </xdr:nvSpPr>
          <xdr:spPr>
            <a:xfrm>
              <a:off x="13220113" y="8425962"/>
              <a:ext cx="451406" cy="187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en-US" sz="1100" i="0">
                            <a:latin typeface="Cambria Math" panose="02040503050406030204" pitchFamily="18" charset="0"/>
                          </a:rPr>
                          <m:t>0.05,11</m:t>
                        </m:r>
                      </m:sub>
                      <m:sup>
                        <m:r>
                          <a:rPr lang="en-US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9511E90-70AE-4277-8675-3CA5E104E0E9}"/>
                </a:ext>
              </a:extLst>
            </xdr:cNvPr>
            <xdr:cNvSpPr txBox="1"/>
          </xdr:nvSpPr>
          <xdr:spPr>
            <a:xfrm>
              <a:off x="13220113" y="8425962"/>
              <a:ext cx="451406" cy="187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𝜒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0.05,11^2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andrewmilivojevich.com/testing-for-normality-using-excel-2016/" TargetMode="External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070F-D8B9-47E4-B639-D2FFF5A7C612}">
  <dimension ref="A1:M33"/>
  <sheetViews>
    <sheetView topLeftCell="A8" zoomScale="85" zoomScaleNormal="85" workbookViewId="0">
      <selection activeCell="G19" sqref="G19"/>
    </sheetView>
  </sheetViews>
  <sheetFormatPr defaultRowHeight="16.8" x14ac:dyDescent="0.4"/>
  <cols>
    <col min="11" max="12" width="13.8984375" bestFit="1" customWidth="1"/>
    <col min="13" max="13" width="12.69921875" bestFit="1" customWidth="1"/>
  </cols>
  <sheetData>
    <row r="1" spans="1:13" x14ac:dyDescent="0.4">
      <c r="A1" s="1" t="s">
        <v>0</v>
      </c>
    </row>
    <row r="2" spans="1:13" ht="42.6" customHeight="1" x14ac:dyDescent="0.4">
      <c r="G2" t="s">
        <v>1</v>
      </c>
      <c r="K2" t="s">
        <v>2</v>
      </c>
    </row>
    <row r="3" spans="1:13" ht="19.95" customHeight="1" x14ac:dyDescent="0.4">
      <c r="D3" t="s">
        <v>3</v>
      </c>
      <c r="E3" t="s">
        <v>4</v>
      </c>
      <c r="G3" t="s">
        <v>5</v>
      </c>
      <c r="K3" t="s">
        <v>6</v>
      </c>
    </row>
    <row r="4" spans="1:13" x14ac:dyDescent="0.4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12</v>
      </c>
      <c r="H4" t="s">
        <v>13</v>
      </c>
      <c r="I4" s="3" t="s">
        <v>14</v>
      </c>
      <c r="J4" s="2" t="s">
        <v>15</v>
      </c>
      <c r="K4" t="s">
        <v>16</v>
      </c>
      <c r="L4" s="4" t="s">
        <v>17</v>
      </c>
      <c r="M4" t="s">
        <v>18</v>
      </c>
    </row>
    <row r="5" spans="1:13" x14ac:dyDescent="0.4">
      <c r="A5">
        <v>1</v>
      </c>
      <c r="B5">
        <v>2562</v>
      </c>
      <c r="C5" t="s">
        <v>19</v>
      </c>
      <c r="D5">
        <v>7550</v>
      </c>
      <c r="E5">
        <f>RANK(D5,$D$5:$D$28,1)</f>
        <v>22</v>
      </c>
      <c r="G5">
        <f>SMALL($D$5:$D$28,A5)</f>
        <v>4080</v>
      </c>
      <c r="H5">
        <v>1</v>
      </c>
      <c r="I5" s="3">
        <f>2*H5-1</f>
        <v>1</v>
      </c>
      <c r="J5" s="2">
        <f>LN(_xlfn.NORM.DIST(G5,$D$31,$D$32,TRUE))</f>
        <v>-2.9415354030719412</v>
      </c>
      <c r="K5">
        <f>LARGE($D$5:$D$28,H5)</f>
        <v>7830</v>
      </c>
      <c r="L5" s="4">
        <f>LN(1-_xlfn.NORM.DIST(K5,$D$31,$D$32,TRUE))</f>
        <v>-3.0703347388150157</v>
      </c>
      <c r="M5">
        <f>I5*(J5+L5)</f>
        <v>-6.0118701418869573</v>
      </c>
    </row>
    <row r="6" spans="1:13" x14ac:dyDescent="0.4">
      <c r="A6">
        <v>2</v>
      </c>
      <c r="B6">
        <v>2562</v>
      </c>
      <c r="C6" t="s">
        <v>20</v>
      </c>
      <c r="D6">
        <v>7420</v>
      </c>
      <c r="E6">
        <f t="shared" ref="E6:E28" si="0">RANK(D6,$D$5:$D$28,1)</f>
        <v>20</v>
      </c>
      <c r="G6">
        <f t="shared" ref="G6:G28" si="1">SMALL($D$5:$D$28,A6)</f>
        <v>4210</v>
      </c>
      <c r="H6">
        <v>2</v>
      </c>
      <c r="I6" s="3">
        <f t="shared" ref="I6:I28" si="2">2*H6-1</f>
        <v>3</v>
      </c>
      <c r="J6" s="2">
        <f t="shared" ref="J6:J28" si="3">LN(_xlfn.NORM.DIST(G6,$D$31,$D$32,TRUE))</f>
        <v>-2.7138255622915186</v>
      </c>
      <c r="K6">
        <f t="shared" ref="K6:K28" si="4">LARGE($D$5:$D$28,H6)</f>
        <v>7590</v>
      </c>
      <c r="L6" s="4">
        <f t="shared" ref="L6:L28" si="5">LN(1-_xlfn.NORM.DIST(K6,$D$31,$D$32,TRUE))</f>
        <v>-2.6474078140466148</v>
      </c>
      <c r="M6">
        <f t="shared" ref="M6:M28" si="6">I6*(J6+L6)</f>
        <v>-16.083700129014399</v>
      </c>
    </row>
    <row r="7" spans="1:13" x14ac:dyDescent="0.4">
      <c r="A7">
        <v>3</v>
      </c>
      <c r="B7">
        <v>2562</v>
      </c>
      <c r="C7" t="s">
        <v>21</v>
      </c>
      <c r="D7">
        <v>6340</v>
      </c>
      <c r="E7">
        <f t="shared" si="0"/>
        <v>18</v>
      </c>
      <c r="G7">
        <f t="shared" si="1"/>
        <v>4230</v>
      </c>
      <c r="H7">
        <v>3</v>
      </c>
      <c r="I7" s="3">
        <f t="shared" si="2"/>
        <v>5</v>
      </c>
      <c r="J7" s="2">
        <f>LN(_xlfn.NORM.DIST(G7,$D$31,$D$32,TRUE))</f>
        <v>-2.6797841136811646</v>
      </c>
      <c r="K7">
        <f t="shared" si="4"/>
        <v>7550</v>
      </c>
      <c r="L7" s="4">
        <f t="shared" si="5"/>
        <v>-2.5806160137625294</v>
      </c>
      <c r="M7">
        <f t="shared" si="6"/>
        <v>-26.30200063721847</v>
      </c>
    </row>
    <row r="8" spans="1:13" x14ac:dyDescent="0.4">
      <c r="A8">
        <v>4</v>
      </c>
      <c r="B8">
        <v>2562</v>
      </c>
      <c r="C8" t="s">
        <v>22</v>
      </c>
      <c r="D8">
        <v>7830</v>
      </c>
      <c r="E8">
        <f t="shared" si="0"/>
        <v>24</v>
      </c>
      <c r="G8">
        <f t="shared" si="1"/>
        <v>4370</v>
      </c>
      <c r="H8">
        <v>4</v>
      </c>
      <c r="I8" s="3">
        <f t="shared" si="2"/>
        <v>7</v>
      </c>
      <c r="J8" s="2">
        <f t="shared" si="3"/>
        <v>-2.4488305855463519</v>
      </c>
      <c r="K8">
        <f t="shared" si="4"/>
        <v>7470</v>
      </c>
      <c r="L8" s="4">
        <f t="shared" si="5"/>
        <v>-2.4501675076841014</v>
      </c>
      <c r="M8">
        <f>I8*(J8+L8)</f>
        <v>-34.292986652613173</v>
      </c>
    </row>
    <row r="9" spans="1:13" x14ac:dyDescent="0.4">
      <c r="A9">
        <v>5</v>
      </c>
      <c r="B9">
        <v>2562</v>
      </c>
      <c r="C9" t="s">
        <v>23</v>
      </c>
      <c r="D9">
        <v>5920</v>
      </c>
      <c r="E9">
        <f t="shared" si="0"/>
        <v>13</v>
      </c>
      <c r="G9">
        <f t="shared" si="1"/>
        <v>4990</v>
      </c>
      <c r="H9">
        <v>5</v>
      </c>
      <c r="I9" s="3">
        <f t="shared" si="2"/>
        <v>9</v>
      </c>
      <c r="J9" s="2">
        <f t="shared" si="3"/>
        <v>-1.5763572236935126</v>
      </c>
      <c r="K9">
        <f t="shared" si="4"/>
        <v>7420</v>
      </c>
      <c r="L9" s="4">
        <f t="shared" si="5"/>
        <v>-2.3707487223908843</v>
      </c>
      <c r="M9">
        <f>I9*(J9+L9)</f>
        <v>-35.523953514759576</v>
      </c>
    </row>
    <row r="10" spans="1:13" x14ac:dyDescent="0.4">
      <c r="A10">
        <v>6</v>
      </c>
      <c r="B10">
        <v>2562</v>
      </c>
      <c r="C10" t="s">
        <v>24</v>
      </c>
      <c r="D10">
        <v>5320</v>
      </c>
      <c r="E10">
        <f t="shared" si="0"/>
        <v>7</v>
      </c>
      <c r="G10">
        <f t="shared" si="1"/>
        <v>5180</v>
      </c>
      <c r="H10">
        <v>6</v>
      </c>
      <c r="I10" s="3">
        <f t="shared" si="2"/>
        <v>11</v>
      </c>
      <c r="J10" s="2">
        <f t="shared" si="3"/>
        <v>-1.3562348973447749</v>
      </c>
      <c r="K10">
        <f t="shared" si="4"/>
        <v>7220</v>
      </c>
      <c r="L10" s="4">
        <f t="shared" si="5"/>
        <v>-2.0691394297017842</v>
      </c>
      <c r="M10">
        <f>I10*(R41+N10+L10)</f>
        <v>-22.760533726719625</v>
      </c>
    </row>
    <row r="11" spans="1:13" x14ac:dyDescent="0.4">
      <c r="A11">
        <v>7</v>
      </c>
      <c r="B11">
        <v>2562</v>
      </c>
      <c r="C11" t="s">
        <v>25</v>
      </c>
      <c r="D11">
        <v>5180</v>
      </c>
      <c r="E11">
        <f t="shared" si="0"/>
        <v>6</v>
      </c>
      <c r="G11">
        <f t="shared" si="1"/>
        <v>5320</v>
      </c>
      <c r="H11">
        <v>7</v>
      </c>
      <c r="I11" s="3">
        <f t="shared" si="2"/>
        <v>13</v>
      </c>
      <c r="J11" s="2">
        <f t="shared" si="3"/>
        <v>-1.2075720069575018</v>
      </c>
      <c r="K11">
        <f t="shared" si="4"/>
        <v>6340</v>
      </c>
      <c r="L11" s="4">
        <f t="shared" si="5"/>
        <v>-1.0335615593861402</v>
      </c>
      <c r="M11">
        <f t="shared" ref="M11:M17" si="7">I11*(J11+L11)</f>
        <v>-29.134736362467343</v>
      </c>
    </row>
    <row r="12" spans="1:13" x14ac:dyDescent="0.4">
      <c r="A12">
        <v>8</v>
      </c>
      <c r="B12">
        <v>2562</v>
      </c>
      <c r="C12" t="s">
        <v>26</v>
      </c>
      <c r="D12">
        <v>5510</v>
      </c>
      <c r="E12">
        <f t="shared" si="0"/>
        <v>9</v>
      </c>
      <c r="G12">
        <f t="shared" si="1"/>
        <v>5320</v>
      </c>
      <c r="H12">
        <v>8</v>
      </c>
      <c r="I12" s="3">
        <f t="shared" si="2"/>
        <v>15</v>
      </c>
      <c r="J12" s="2">
        <f t="shared" si="3"/>
        <v>-1.2075720069575018</v>
      </c>
      <c r="K12">
        <f t="shared" si="4"/>
        <v>6270</v>
      </c>
      <c r="L12" s="4">
        <f t="shared" si="5"/>
        <v>-0.97040205307275762</v>
      </c>
      <c r="M12">
        <f t="shared" si="7"/>
        <v>-32.66961090045389</v>
      </c>
    </row>
    <row r="13" spans="1:13" x14ac:dyDescent="0.4">
      <c r="A13">
        <v>9</v>
      </c>
      <c r="B13">
        <v>2562</v>
      </c>
      <c r="C13" t="s">
        <v>27</v>
      </c>
      <c r="D13">
        <v>6020</v>
      </c>
      <c r="E13">
        <f t="shared" si="0"/>
        <v>16</v>
      </c>
      <c r="G13">
        <f t="shared" si="1"/>
        <v>5510</v>
      </c>
      <c r="H13">
        <v>9</v>
      </c>
      <c r="I13" s="3">
        <f t="shared" si="2"/>
        <v>17</v>
      </c>
      <c r="J13" s="2">
        <f t="shared" si="3"/>
        <v>-1.0236119275716711</v>
      </c>
      <c r="K13">
        <f t="shared" si="4"/>
        <v>6020</v>
      </c>
      <c r="L13" s="4">
        <f t="shared" si="5"/>
        <v>-0.76614526889346124</v>
      </c>
      <c r="M13">
        <f t="shared" si="7"/>
        <v>-30.425872339907251</v>
      </c>
    </row>
    <row r="14" spans="1:13" x14ac:dyDescent="0.4">
      <c r="A14">
        <v>10</v>
      </c>
      <c r="B14">
        <v>2562</v>
      </c>
      <c r="C14" t="s">
        <v>28</v>
      </c>
      <c r="D14">
        <v>7590</v>
      </c>
      <c r="E14">
        <f t="shared" si="0"/>
        <v>23</v>
      </c>
      <c r="G14">
        <f t="shared" si="1"/>
        <v>5640</v>
      </c>
      <c r="H14">
        <v>10</v>
      </c>
      <c r="I14" s="3">
        <f t="shared" si="2"/>
        <v>19</v>
      </c>
      <c r="J14" s="2">
        <f t="shared" si="3"/>
        <v>-0.909186665440185</v>
      </c>
      <c r="K14">
        <f t="shared" si="4"/>
        <v>5980</v>
      </c>
      <c r="L14" s="4">
        <f t="shared" si="5"/>
        <v>-0.73646230010237135</v>
      </c>
      <c r="M14">
        <f t="shared" si="7"/>
        <v>-31.267330345308572</v>
      </c>
    </row>
    <row r="15" spans="1:13" x14ac:dyDescent="0.4">
      <c r="A15">
        <v>11</v>
      </c>
      <c r="B15">
        <v>2562</v>
      </c>
      <c r="C15" t="s">
        <v>29</v>
      </c>
      <c r="D15">
        <v>7220</v>
      </c>
      <c r="E15">
        <f t="shared" si="0"/>
        <v>19</v>
      </c>
      <c r="G15">
        <f t="shared" si="1"/>
        <v>5790</v>
      </c>
      <c r="H15">
        <v>11</v>
      </c>
      <c r="I15" s="3">
        <f t="shared" si="2"/>
        <v>21</v>
      </c>
      <c r="J15" s="2">
        <f t="shared" si="3"/>
        <v>-0.78830029691501535</v>
      </c>
      <c r="K15">
        <f t="shared" si="4"/>
        <v>5940</v>
      </c>
      <c r="L15" s="4">
        <f t="shared" si="5"/>
        <v>-0.70758187452506771</v>
      </c>
      <c r="M15">
        <f t="shared" si="7"/>
        <v>-31.413525600241741</v>
      </c>
    </row>
    <row r="16" spans="1:13" x14ac:dyDescent="0.4">
      <c r="A16">
        <v>12</v>
      </c>
      <c r="B16">
        <v>2562</v>
      </c>
      <c r="C16" t="s">
        <v>30</v>
      </c>
      <c r="D16">
        <v>7470</v>
      </c>
      <c r="E16">
        <f t="shared" si="0"/>
        <v>21</v>
      </c>
      <c r="G16">
        <f t="shared" si="1"/>
        <v>5880</v>
      </c>
      <c r="H16">
        <v>12</v>
      </c>
      <c r="I16" s="3">
        <f t="shared" si="2"/>
        <v>23</v>
      </c>
      <c r="J16" s="2">
        <f t="shared" si="3"/>
        <v>-0.72132085371036492</v>
      </c>
      <c r="K16">
        <f t="shared" si="4"/>
        <v>5920</v>
      </c>
      <c r="L16" s="4">
        <f t="shared" si="5"/>
        <v>-0.69343970872069904</v>
      </c>
      <c r="M16">
        <f t="shared" si="7"/>
        <v>-32.539492935914474</v>
      </c>
    </row>
    <row r="17" spans="1:13" x14ac:dyDescent="0.4">
      <c r="A17">
        <v>13</v>
      </c>
      <c r="B17">
        <v>2563</v>
      </c>
      <c r="C17" t="s">
        <v>19</v>
      </c>
      <c r="D17">
        <v>6270</v>
      </c>
      <c r="E17">
        <f t="shared" si="0"/>
        <v>17</v>
      </c>
      <c r="G17">
        <f t="shared" si="1"/>
        <v>5920</v>
      </c>
      <c r="H17">
        <v>13</v>
      </c>
      <c r="I17" s="3">
        <f t="shared" si="2"/>
        <v>25</v>
      </c>
      <c r="J17" s="2">
        <f t="shared" si="3"/>
        <v>-0.6928547379468919</v>
      </c>
      <c r="K17">
        <f t="shared" si="4"/>
        <v>5880</v>
      </c>
      <c r="L17" s="4">
        <f t="shared" si="5"/>
        <v>-0.66574556134036977</v>
      </c>
      <c r="M17">
        <f t="shared" si="7"/>
        <v>-33.965007482181541</v>
      </c>
    </row>
    <row r="18" spans="1:13" x14ac:dyDescent="0.4">
      <c r="A18">
        <v>14</v>
      </c>
      <c r="B18">
        <v>2563</v>
      </c>
      <c r="C18" t="s">
        <v>20</v>
      </c>
      <c r="D18">
        <v>5880</v>
      </c>
      <c r="E18">
        <f t="shared" si="0"/>
        <v>12</v>
      </c>
      <c r="G18">
        <f t="shared" si="1"/>
        <v>5940</v>
      </c>
      <c r="H18">
        <v>14</v>
      </c>
      <c r="I18" s="3">
        <f t="shared" si="2"/>
        <v>27</v>
      </c>
      <c r="J18" s="2">
        <f t="shared" si="3"/>
        <v>-0.67891788562813704</v>
      </c>
      <c r="K18">
        <f t="shared" si="4"/>
        <v>5790</v>
      </c>
      <c r="L18" s="4">
        <f t="shared" si="5"/>
        <v>-0.60626670862497845</v>
      </c>
      <c r="M18">
        <f t="shared" si="6"/>
        <v>-34.699984044834117</v>
      </c>
    </row>
    <row r="19" spans="1:13" x14ac:dyDescent="0.4">
      <c r="A19">
        <v>15</v>
      </c>
      <c r="B19">
        <v>2563</v>
      </c>
      <c r="C19" t="s">
        <v>21</v>
      </c>
      <c r="D19">
        <v>5940</v>
      </c>
      <c r="E19">
        <f t="shared" si="0"/>
        <v>14</v>
      </c>
      <c r="G19">
        <f t="shared" si="1"/>
        <v>5980</v>
      </c>
      <c r="H19">
        <v>15</v>
      </c>
      <c r="I19" s="3">
        <f t="shared" si="2"/>
        <v>29</v>
      </c>
      <c r="J19" s="2">
        <f t="shared" si="3"/>
        <v>-0.65163062508563041</v>
      </c>
      <c r="K19">
        <f t="shared" si="4"/>
        <v>5640</v>
      </c>
      <c r="L19" s="4">
        <f t="shared" si="5"/>
        <v>-0.51558986152813746</v>
      </c>
      <c r="M19">
        <f t="shared" si="6"/>
        <v>-33.84939411179927</v>
      </c>
    </row>
    <row r="20" spans="1:13" x14ac:dyDescent="0.4">
      <c r="A20">
        <v>16</v>
      </c>
      <c r="B20">
        <v>2563</v>
      </c>
      <c r="C20" t="s">
        <v>22</v>
      </c>
      <c r="D20">
        <v>5790</v>
      </c>
      <c r="E20">
        <f t="shared" si="0"/>
        <v>11</v>
      </c>
      <c r="G20">
        <f t="shared" si="1"/>
        <v>6020</v>
      </c>
      <c r="H20">
        <v>16</v>
      </c>
      <c r="I20" s="3">
        <f t="shared" si="2"/>
        <v>31</v>
      </c>
      <c r="J20" s="2">
        <f t="shared" si="3"/>
        <v>-0.62511720581592911</v>
      </c>
      <c r="K20">
        <f t="shared" si="4"/>
        <v>5510</v>
      </c>
      <c r="L20" s="4">
        <f t="shared" si="5"/>
        <v>-0.44518590713805772</v>
      </c>
      <c r="M20">
        <f t="shared" si="6"/>
        <v>-33.179396501573592</v>
      </c>
    </row>
    <row r="21" spans="1:13" x14ac:dyDescent="0.4">
      <c r="A21">
        <v>17</v>
      </c>
      <c r="B21">
        <v>2563</v>
      </c>
      <c r="C21" t="s">
        <v>23</v>
      </c>
      <c r="D21">
        <v>4210</v>
      </c>
      <c r="E21">
        <f t="shared" si="0"/>
        <v>2</v>
      </c>
      <c r="G21">
        <f t="shared" si="1"/>
        <v>6270</v>
      </c>
      <c r="H21">
        <v>17</v>
      </c>
      <c r="I21" s="3">
        <f t="shared" si="2"/>
        <v>33</v>
      </c>
      <c r="J21" s="2">
        <f t="shared" si="3"/>
        <v>-0.47631254021930847</v>
      </c>
      <c r="K21">
        <f t="shared" si="4"/>
        <v>5320</v>
      </c>
      <c r="L21" s="4">
        <f t="shared" si="5"/>
        <v>-0.35513638529918934</v>
      </c>
      <c r="M21">
        <f t="shared" si="6"/>
        <v>-27.437814542110427</v>
      </c>
    </row>
    <row r="22" spans="1:13" x14ac:dyDescent="0.4">
      <c r="A22">
        <v>18</v>
      </c>
      <c r="B22">
        <v>2563</v>
      </c>
      <c r="C22" t="s">
        <v>24</v>
      </c>
      <c r="D22">
        <v>4080</v>
      </c>
      <c r="E22">
        <f t="shared" si="0"/>
        <v>1</v>
      </c>
      <c r="G22">
        <f t="shared" si="1"/>
        <v>6340</v>
      </c>
      <c r="H22">
        <v>18</v>
      </c>
      <c r="I22" s="3">
        <f t="shared" si="2"/>
        <v>35</v>
      </c>
      <c r="J22" s="2">
        <f t="shared" si="3"/>
        <v>-0.439649369726199</v>
      </c>
      <c r="K22">
        <f t="shared" si="4"/>
        <v>5320</v>
      </c>
      <c r="L22" s="4">
        <f t="shared" si="5"/>
        <v>-0.35513638529918934</v>
      </c>
      <c r="M22">
        <f t="shared" si="6"/>
        <v>-27.81750142588859</v>
      </c>
    </row>
    <row r="23" spans="1:13" x14ac:dyDescent="0.4">
      <c r="A23">
        <v>19</v>
      </c>
      <c r="B23">
        <v>2563</v>
      </c>
      <c r="C23" t="s">
        <v>25</v>
      </c>
      <c r="D23">
        <v>4990</v>
      </c>
      <c r="E23">
        <f t="shared" si="0"/>
        <v>5</v>
      </c>
      <c r="G23">
        <f t="shared" si="1"/>
        <v>7220</v>
      </c>
      <c r="H23">
        <v>19</v>
      </c>
      <c r="I23" s="3">
        <f t="shared" si="2"/>
        <v>37</v>
      </c>
      <c r="J23" s="2">
        <f t="shared" si="3"/>
        <v>-0.13501182527253286</v>
      </c>
      <c r="K23">
        <f t="shared" si="4"/>
        <v>5180</v>
      </c>
      <c r="L23" s="4">
        <f t="shared" si="5"/>
        <v>-0.297906096954626</v>
      </c>
      <c r="M23">
        <f t="shared" si="6"/>
        <v>-16.017963122404879</v>
      </c>
    </row>
    <row r="24" spans="1:13" x14ac:dyDescent="0.4">
      <c r="A24">
        <v>20</v>
      </c>
      <c r="B24">
        <v>2563</v>
      </c>
      <c r="C24" t="s">
        <v>26</v>
      </c>
      <c r="D24">
        <v>4370</v>
      </c>
      <c r="E24">
        <f t="shared" si="0"/>
        <v>4</v>
      </c>
      <c r="G24">
        <f t="shared" si="1"/>
        <v>7420</v>
      </c>
      <c r="H24">
        <v>20</v>
      </c>
      <c r="I24" s="3">
        <f t="shared" si="2"/>
        <v>39</v>
      </c>
      <c r="J24" s="2">
        <f t="shared" si="3"/>
        <v>-9.8065810566349845E-2</v>
      </c>
      <c r="K24">
        <f t="shared" si="4"/>
        <v>4990</v>
      </c>
      <c r="L24" s="4">
        <f t="shared" si="5"/>
        <v>-0.23158758667083326</v>
      </c>
      <c r="M24">
        <f t="shared" si="6"/>
        <v>-12.856482492250141</v>
      </c>
    </row>
    <row r="25" spans="1:13" x14ac:dyDescent="0.4">
      <c r="A25">
        <v>21</v>
      </c>
      <c r="B25">
        <v>2563</v>
      </c>
      <c r="C25" t="s">
        <v>27</v>
      </c>
      <c r="D25">
        <v>4230</v>
      </c>
      <c r="E25">
        <f t="shared" si="0"/>
        <v>3</v>
      </c>
      <c r="G25">
        <f t="shared" si="1"/>
        <v>7470</v>
      </c>
      <c r="H25">
        <v>21</v>
      </c>
      <c r="I25" s="3">
        <f t="shared" si="2"/>
        <v>41</v>
      </c>
      <c r="J25" s="2">
        <f t="shared" si="3"/>
        <v>-9.0230151185510657E-2</v>
      </c>
      <c r="K25">
        <f t="shared" si="4"/>
        <v>4370</v>
      </c>
      <c r="L25" s="4">
        <f t="shared" si="5"/>
        <v>-9.0356483984105521E-2</v>
      </c>
      <c r="M25">
        <f t="shared" si="6"/>
        <v>-7.4040520419542633</v>
      </c>
    </row>
    <row r="26" spans="1:13" x14ac:dyDescent="0.4">
      <c r="A26">
        <v>22</v>
      </c>
      <c r="B26">
        <v>2563</v>
      </c>
      <c r="C26" t="s">
        <v>28</v>
      </c>
      <c r="D26">
        <v>5640</v>
      </c>
      <c r="E26">
        <f t="shared" si="0"/>
        <v>10</v>
      </c>
      <c r="G26">
        <f t="shared" si="1"/>
        <v>7550</v>
      </c>
      <c r="H26">
        <v>22</v>
      </c>
      <c r="I26" s="3">
        <f t="shared" si="2"/>
        <v>43</v>
      </c>
      <c r="J26" s="2">
        <f t="shared" si="3"/>
        <v>-7.874816490402442E-2</v>
      </c>
      <c r="K26">
        <f t="shared" si="4"/>
        <v>4230</v>
      </c>
      <c r="L26" s="4">
        <f t="shared" si="5"/>
        <v>-7.1042782833614787E-2</v>
      </c>
      <c r="M26">
        <f t="shared" si="6"/>
        <v>-6.4410107527184861</v>
      </c>
    </row>
    <row r="27" spans="1:13" x14ac:dyDescent="0.4">
      <c r="A27">
        <v>23</v>
      </c>
      <c r="B27">
        <v>2563</v>
      </c>
      <c r="C27" t="s">
        <v>29</v>
      </c>
      <c r="D27">
        <v>5980</v>
      </c>
      <c r="E27">
        <f t="shared" si="0"/>
        <v>15</v>
      </c>
      <c r="G27">
        <f t="shared" si="1"/>
        <v>7590</v>
      </c>
      <c r="H27">
        <v>23</v>
      </c>
      <c r="I27" s="3">
        <f t="shared" si="2"/>
        <v>45</v>
      </c>
      <c r="J27" s="2">
        <f t="shared" si="3"/>
        <v>-7.3468506195562611E-2</v>
      </c>
      <c r="K27">
        <f t="shared" si="4"/>
        <v>4210</v>
      </c>
      <c r="L27" s="4">
        <f t="shared" si="5"/>
        <v>-6.8581619216290648E-2</v>
      </c>
      <c r="M27">
        <f t="shared" si="6"/>
        <v>-6.3922556435333959</v>
      </c>
    </row>
    <row r="28" spans="1:13" x14ac:dyDescent="0.4">
      <c r="A28">
        <v>24</v>
      </c>
      <c r="B28">
        <v>2563</v>
      </c>
      <c r="C28" t="s">
        <v>30</v>
      </c>
      <c r="D28">
        <v>5320</v>
      </c>
      <c r="E28">
        <f t="shared" si="0"/>
        <v>7</v>
      </c>
      <c r="G28">
        <f t="shared" si="1"/>
        <v>7830</v>
      </c>
      <c r="H28">
        <v>24</v>
      </c>
      <c r="I28" s="3">
        <f t="shared" si="2"/>
        <v>47</v>
      </c>
      <c r="J28" s="2">
        <f t="shared" si="3"/>
        <v>-4.7516874567099555E-2</v>
      </c>
      <c r="K28">
        <f t="shared" si="4"/>
        <v>4080</v>
      </c>
      <c r="L28" s="4">
        <f t="shared" si="5"/>
        <v>-5.4228778517412791E-2</v>
      </c>
      <c r="M28">
        <f t="shared" si="6"/>
        <v>-4.78204569497208</v>
      </c>
    </row>
    <row r="30" spans="1:13" x14ac:dyDescent="0.4">
      <c r="L30" t="s">
        <v>31</v>
      </c>
      <c r="M30">
        <f>SUM(M5:M28)</f>
        <v>-573.2685211427264</v>
      </c>
    </row>
    <row r="31" spans="1:13" x14ac:dyDescent="0.4">
      <c r="B31" t="s">
        <v>32</v>
      </c>
      <c r="D31">
        <f>AVERAGE(D5:D28)</f>
        <v>5919.583333333333</v>
      </c>
      <c r="L31" t="s">
        <v>33</v>
      </c>
      <c r="M31">
        <f>-D33-(M30/D33)</f>
        <v>-0.11381161905306669</v>
      </c>
    </row>
    <row r="32" spans="1:13" x14ac:dyDescent="0.4">
      <c r="B32" t="s">
        <v>34</v>
      </c>
      <c r="D32">
        <v>1136.644486374609</v>
      </c>
    </row>
    <row r="33" spans="2:4" x14ac:dyDescent="0.4">
      <c r="B33" t="s">
        <v>35</v>
      </c>
      <c r="D33">
        <v>24</v>
      </c>
    </row>
  </sheetData>
  <hyperlinks>
    <hyperlink ref="A1" r:id="rId1" display="https://andrewmilivojevich.com/testing-for-normality-using-excel-2016/" xr:uid="{560C6269-2EF7-4857-B016-1AE46128540F}"/>
  </hyperlinks>
  <pageMargins left="0.7" right="0.7" top="0.75" bottom="0.75" header="0.3" footer="0.3"/>
  <drawing r:id="rId2"/>
  <legacyDrawing r:id="rId3"/>
  <oleObjects>
    <mc:AlternateContent xmlns:mc="http://schemas.openxmlformats.org/markup-compatibility/2006">
      <mc:Choice Requires="x14">
        <oleObject progId="Equation.DSMT4" shapeId="2051" r:id="rId4">
          <objectPr defaultSize="0" autoPict="0" r:id="rId5">
            <anchor moveWithCells="1" sizeWithCells="1">
              <from>
                <xdr:col>14</xdr:col>
                <xdr:colOff>60960</xdr:colOff>
                <xdr:row>29</xdr:row>
                <xdr:rowOff>106680</xdr:rowOff>
              </from>
              <to>
                <xdr:col>19</xdr:col>
                <xdr:colOff>205740</xdr:colOff>
                <xdr:row>31</xdr:row>
                <xdr:rowOff>137160</xdr:rowOff>
              </to>
            </anchor>
          </objectPr>
        </oleObject>
      </mc:Choice>
      <mc:Fallback>
        <oleObject progId="Equation.DSMT4" shapeId="2051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307D5-D2CE-416C-BA57-A99BC2AFE324}">
  <dimension ref="A1:V46"/>
  <sheetViews>
    <sheetView showGridLines="0" tabSelected="1" zoomScaleNormal="100" workbookViewId="0">
      <selection activeCell="P13" sqref="P13"/>
    </sheetView>
  </sheetViews>
  <sheetFormatPr defaultRowHeight="16.8" x14ac:dyDescent="0.4"/>
  <cols>
    <col min="2" max="2" width="3.19921875" bestFit="1" customWidth="1"/>
    <col min="3" max="3" width="5.296875" bestFit="1" customWidth="1"/>
    <col min="4" max="4" width="9.3984375" bestFit="1" customWidth="1"/>
    <col min="5" max="6" width="4.19921875" bestFit="1" customWidth="1"/>
    <col min="8" max="8" width="4.19921875" bestFit="1" customWidth="1"/>
    <col min="9" max="9" width="3.19921875" bestFit="1" customWidth="1"/>
    <col min="10" max="10" width="3.796875" bestFit="1" customWidth="1"/>
    <col min="11" max="11" width="13.3984375" bestFit="1" customWidth="1"/>
    <col min="12" max="12" width="12.796875" bestFit="1" customWidth="1"/>
    <col min="13" max="14" width="13.3984375" bestFit="1" customWidth="1"/>
  </cols>
  <sheetData>
    <row r="1" spans="1:22" ht="25.8" x14ac:dyDescent="0.5">
      <c r="A1" s="49" t="s">
        <v>85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</row>
    <row r="3" spans="1:22" x14ac:dyDescent="0.4">
      <c r="H3" s="48" t="s">
        <v>1</v>
      </c>
      <c r="I3" s="48"/>
      <c r="J3" s="48"/>
      <c r="L3" s="40" t="s">
        <v>2</v>
      </c>
    </row>
    <row r="4" spans="1:22" x14ac:dyDescent="0.4">
      <c r="E4" s="18" t="s">
        <v>3</v>
      </c>
      <c r="F4" s="18" t="s">
        <v>4</v>
      </c>
      <c r="H4" s="48" t="s">
        <v>5</v>
      </c>
      <c r="I4" s="48"/>
      <c r="J4" s="48"/>
      <c r="L4" s="40" t="s">
        <v>6</v>
      </c>
    </row>
    <row r="5" spans="1:22" x14ac:dyDescent="0.4">
      <c r="B5" s="14" t="s">
        <v>7</v>
      </c>
      <c r="C5" s="14" t="s">
        <v>36</v>
      </c>
      <c r="D5" s="14" t="s">
        <v>37</v>
      </c>
      <c r="E5" s="14" t="s">
        <v>10</v>
      </c>
      <c r="F5" s="14" t="s">
        <v>11</v>
      </c>
      <c r="G5" s="14"/>
      <c r="H5" s="14" t="s">
        <v>12</v>
      </c>
      <c r="I5" s="14" t="s">
        <v>13</v>
      </c>
      <c r="J5" s="15" t="s">
        <v>14</v>
      </c>
      <c r="K5" s="16" t="s">
        <v>15</v>
      </c>
      <c r="L5" s="14" t="s">
        <v>16</v>
      </c>
      <c r="M5" s="17" t="s">
        <v>17</v>
      </c>
      <c r="N5" s="14" t="s">
        <v>18</v>
      </c>
    </row>
    <row r="6" spans="1:22" x14ac:dyDescent="0.4">
      <c r="B6" s="10">
        <v>1</v>
      </c>
      <c r="C6" s="10">
        <v>2563</v>
      </c>
      <c r="D6" s="10" t="s">
        <v>19</v>
      </c>
      <c r="E6" s="10">
        <v>31</v>
      </c>
      <c r="F6" s="10">
        <f t="shared" ref="F6:F41" si="0">RANK(E6,$E$6:$E$41,1)</f>
        <v>1</v>
      </c>
      <c r="G6" s="10"/>
      <c r="H6" s="10">
        <f t="shared" ref="H6:H41" si="1">SMALL($E$6:$E$41,B6)</f>
        <v>31</v>
      </c>
      <c r="I6" s="10">
        <v>1</v>
      </c>
      <c r="J6" s="11">
        <f>2*I6-1</f>
        <v>1</v>
      </c>
      <c r="K6" s="12">
        <f t="shared" ref="K6:K41" si="2">LN(_xlfn.NORM.DIST(H6,$D$43,$D$44,TRUE))</f>
        <v>-1.7102900735773994</v>
      </c>
      <c r="L6" s="10">
        <f t="shared" ref="L6:L41" si="3">LARGE($E$6:$E$41,I6)</f>
        <v>174</v>
      </c>
      <c r="M6" s="13">
        <f t="shared" ref="M6:M41" si="4">LN(1-_xlfn.NORM.DIST(L6,$D$43,$D$44,TRUE))</f>
        <v>-3.2972248367493453</v>
      </c>
      <c r="N6" s="10">
        <f t="shared" ref="N6:N41" si="5">J6*(K6+M6)</f>
        <v>-5.0075149103267442</v>
      </c>
      <c r="P6" s="50" t="s">
        <v>86</v>
      </c>
      <c r="Q6" s="50"/>
      <c r="R6" s="50"/>
      <c r="S6" s="45"/>
    </row>
    <row r="7" spans="1:22" x14ac:dyDescent="0.4">
      <c r="B7" s="10">
        <v>2</v>
      </c>
      <c r="C7" s="10">
        <v>2563</v>
      </c>
      <c r="D7" s="10" t="s">
        <v>20</v>
      </c>
      <c r="E7" s="10">
        <v>36</v>
      </c>
      <c r="F7" s="10">
        <f t="shared" si="0"/>
        <v>4</v>
      </c>
      <c r="G7" s="10"/>
      <c r="H7" s="10">
        <f t="shared" si="1"/>
        <v>31</v>
      </c>
      <c r="I7" s="10">
        <v>2</v>
      </c>
      <c r="J7" s="11">
        <f t="shared" ref="J7:J41" si="6">2*I7-1</f>
        <v>3</v>
      </c>
      <c r="K7" s="12">
        <f t="shared" si="2"/>
        <v>-1.7102900735773994</v>
      </c>
      <c r="L7" s="10">
        <f t="shared" si="3"/>
        <v>172</v>
      </c>
      <c r="M7" s="13">
        <f t="shared" si="4"/>
        <v>-3.2153341182084199</v>
      </c>
      <c r="N7" s="10">
        <f t="shared" si="5"/>
        <v>-14.776872575357459</v>
      </c>
      <c r="P7" s="51" t="s">
        <v>87</v>
      </c>
      <c r="Q7" s="51"/>
      <c r="R7" s="51"/>
      <c r="S7" s="51"/>
    </row>
    <row r="8" spans="1:22" x14ac:dyDescent="0.4">
      <c r="B8" s="10">
        <v>3</v>
      </c>
      <c r="C8" s="10">
        <v>2563</v>
      </c>
      <c r="D8" s="10" t="s">
        <v>21</v>
      </c>
      <c r="E8" s="10">
        <v>42</v>
      </c>
      <c r="F8" s="10">
        <f t="shared" si="0"/>
        <v>6</v>
      </c>
      <c r="G8" s="10"/>
      <c r="H8" s="10">
        <f t="shared" si="1"/>
        <v>35</v>
      </c>
      <c r="I8" s="10">
        <v>3</v>
      </c>
      <c r="J8" s="11">
        <f t="shared" si="6"/>
        <v>5</v>
      </c>
      <c r="K8" s="12">
        <f t="shared" si="2"/>
        <v>-1.6026586364653179</v>
      </c>
      <c r="L8" s="10">
        <f t="shared" si="3"/>
        <v>170</v>
      </c>
      <c r="M8" s="13">
        <f t="shared" si="4"/>
        <v>-3.1346824292918916</v>
      </c>
      <c r="N8" s="10">
        <f t="shared" si="5"/>
        <v>-23.686705328786047</v>
      </c>
    </row>
    <row r="9" spans="1:22" x14ac:dyDescent="0.4">
      <c r="B9" s="10">
        <v>4</v>
      </c>
      <c r="C9" s="10">
        <v>2563</v>
      </c>
      <c r="D9" s="10" t="s">
        <v>22</v>
      </c>
      <c r="E9" s="10">
        <v>48</v>
      </c>
      <c r="F9" s="10">
        <f t="shared" si="0"/>
        <v>15</v>
      </c>
      <c r="G9" s="10"/>
      <c r="H9" s="10">
        <f t="shared" si="1"/>
        <v>36</v>
      </c>
      <c r="I9" s="10">
        <v>4</v>
      </c>
      <c r="J9" s="11">
        <f t="shared" si="6"/>
        <v>7</v>
      </c>
      <c r="K9" s="12">
        <f t="shared" si="2"/>
        <v>-1.5764482722928472</v>
      </c>
      <c r="L9" s="10">
        <f t="shared" si="3"/>
        <v>168</v>
      </c>
      <c r="M9" s="13">
        <f t="shared" si="4"/>
        <v>-3.0552659438645762</v>
      </c>
      <c r="N9" s="10">
        <f t="shared" si="5"/>
        <v>-32.421999513101966</v>
      </c>
      <c r="P9" s="47" t="s">
        <v>91</v>
      </c>
      <c r="Q9" s="47"/>
      <c r="R9" s="47"/>
      <c r="S9" s="47"/>
      <c r="T9" s="47"/>
      <c r="U9" s="47"/>
      <c r="V9" s="47"/>
    </row>
    <row r="10" spans="1:22" x14ac:dyDescent="0.4">
      <c r="B10" s="10">
        <v>5</v>
      </c>
      <c r="C10" s="10">
        <v>2563</v>
      </c>
      <c r="D10" s="10" t="s">
        <v>23</v>
      </c>
      <c r="E10" s="10">
        <v>44</v>
      </c>
      <c r="F10" s="10">
        <f t="shared" si="0"/>
        <v>9</v>
      </c>
      <c r="G10" s="10"/>
      <c r="H10" s="10">
        <f t="shared" si="1"/>
        <v>36</v>
      </c>
      <c r="I10" s="10">
        <v>5</v>
      </c>
      <c r="J10" s="11">
        <f t="shared" si="6"/>
        <v>9</v>
      </c>
      <c r="K10" s="12">
        <f t="shared" si="2"/>
        <v>-1.5764482722928472</v>
      </c>
      <c r="L10" s="10">
        <f t="shared" si="3"/>
        <v>161</v>
      </c>
      <c r="M10" s="13">
        <f t="shared" si="4"/>
        <v>-2.7869778792479263</v>
      </c>
      <c r="N10" s="10">
        <f t="shared" si="5"/>
        <v>-39.270835363866958</v>
      </c>
      <c r="P10" s="47" t="s">
        <v>92</v>
      </c>
      <c r="Q10" s="47"/>
      <c r="R10" s="47"/>
      <c r="S10" s="47"/>
      <c r="T10" s="6"/>
      <c r="U10" s="6"/>
      <c r="V10" s="6"/>
    </row>
    <row r="11" spans="1:22" x14ac:dyDescent="0.4">
      <c r="B11" s="10">
        <v>6</v>
      </c>
      <c r="C11" s="10">
        <v>2563</v>
      </c>
      <c r="D11" s="10" t="s">
        <v>24</v>
      </c>
      <c r="E11" s="10">
        <v>42</v>
      </c>
      <c r="F11" s="10">
        <f t="shared" si="0"/>
        <v>6</v>
      </c>
      <c r="G11" s="10"/>
      <c r="H11" s="10">
        <f t="shared" si="1"/>
        <v>42</v>
      </c>
      <c r="I11" s="10">
        <v>6</v>
      </c>
      <c r="J11" s="11">
        <f t="shared" si="6"/>
        <v>11</v>
      </c>
      <c r="K11" s="12">
        <f t="shared" si="2"/>
        <v>-1.4249766042347407</v>
      </c>
      <c r="L11" s="10">
        <f t="shared" si="3"/>
        <v>158</v>
      </c>
      <c r="M11" s="13">
        <f t="shared" si="4"/>
        <v>-2.6765705740791459</v>
      </c>
      <c r="N11" s="10">
        <f t="shared" si="5"/>
        <v>-45.11701896145275</v>
      </c>
    </row>
    <row r="12" spans="1:22" x14ac:dyDescent="0.4">
      <c r="B12" s="10">
        <v>7</v>
      </c>
      <c r="C12" s="10">
        <v>2563</v>
      </c>
      <c r="D12" s="10" t="s">
        <v>25</v>
      </c>
      <c r="E12" s="10">
        <v>46</v>
      </c>
      <c r="F12" s="10">
        <f t="shared" si="0"/>
        <v>12</v>
      </c>
      <c r="G12" s="10"/>
      <c r="H12" s="10">
        <f t="shared" si="1"/>
        <v>42</v>
      </c>
      <c r="I12" s="10">
        <v>7</v>
      </c>
      <c r="J12" s="11">
        <f t="shared" si="6"/>
        <v>13</v>
      </c>
      <c r="K12" s="12">
        <f t="shared" si="2"/>
        <v>-1.4249766042347407</v>
      </c>
      <c r="L12" s="10">
        <f t="shared" si="3"/>
        <v>157</v>
      </c>
      <c r="M12" s="13">
        <f t="shared" si="4"/>
        <v>-2.6403739241882822</v>
      </c>
      <c r="N12" s="10">
        <f t="shared" si="5"/>
        <v>-52.849556869499303</v>
      </c>
    </row>
    <row r="13" spans="1:22" ht="17.399999999999999" thickBot="1" x14ac:dyDescent="0.45">
      <c r="B13" s="10">
        <v>8</v>
      </c>
      <c r="C13" s="10">
        <v>2563</v>
      </c>
      <c r="D13" s="10" t="s">
        <v>26</v>
      </c>
      <c r="E13" s="10">
        <v>52</v>
      </c>
      <c r="F13" s="10">
        <f t="shared" si="0"/>
        <v>19</v>
      </c>
      <c r="G13" s="10"/>
      <c r="H13" s="10">
        <f t="shared" si="1"/>
        <v>43</v>
      </c>
      <c r="I13" s="10">
        <v>8</v>
      </c>
      <c r="J13" s="11">
        <f t="shared" si="6"/>
        <v>15</v>
      </c>
      <c r="K13" s="12">
        <f t="shared" si="2"/>
        <v>-1.4006877985989357</v>
      </c>
      <c r="L13" s="10">
        <f t="shared" si="3"/>
        <v>156</v>
      </c>
      <c r="M13" s="13">
        <f t="shared" si="4"/>
        <v>-2.6044792252544626</v>
      </c>
      <c r="N13" s="10">
        <f t="shared" si="5"/>
        <v>-60.07750535780098</v>
      </c>
    </row>
    <row r="14" spans="1:22" x14ac:dyDescent="0.4">
      <c r="B14" s="10">
        <v>9</v>
      </c>
      <c r="C14" s="10">
        <v>2563</v>
      </c>
      <c r="D14" s="10" t="s">
        <v>27</v>
      </c>
      <c r="E14" s="10">
        <v>50</v>
      </c>
      <c r="F14" s="10">
        <f t="shared" si="0"/>
        <v>16</v>
      </c>
      <c r="G14" s="10"/>
      <c r="H14" s="10">
        <f t="shared" si="1"/>
        <v>44</v>
      </c>
      <c r="I14" s="10">
        <v>9</v>
      </c>
      <c r="J14" s="11">
        <f t="shared" si="6"/>
        <v>17</v>
      </c>
      <c r="K14" s="12">
        <f t="shared" si="2"/>
        <v>-1.3766697397751104</v>
      </c>
      <c r="L14" s="10">
        <f t="shared" si="3"/>
        <v>155</v>
      </c>
      <c r="M14" s="13">
        <f t="shared" si="4"/>
        <v>-2.5688859013070786</v>
      </c>
      <c r="N14" s="10">
        <f t="shared" si="5"/>
        <v>-67.074445898397215</v>
      </c>
      <c r="P14" s="68" t="s">
        <v>97</v>
      </c>
      <c r="Q14" s="60"/>
      <c r="R14" s="61"/>
    </row>
    <row r="15" spans="1:22" x14ac:dyDescent="0.4">
      <c r="B15" s="10">
        <v>10</v>
      </c>
      <c r="C15" s="10">
        <v>2563</v>
      </c>
      <c r="D15" s="10" t="s">
        <v>28</v>
      </c>
      <c r="E15" s="10">
        <v>53</v>
      </c>
      <c r="F15" s="10">
        <f t="shared" si="0"/>
        <v>21</v>
      </c>
      <c r="G15" s="10"/>
      <c r="H15" s="10">
        <f t="shared" si="1"/>
        <v>45</v>
      </c>
      <c r="I15" s="10">
        <v>10</v>
      </c>
      <c r="J15" s="11">
        <f t="shared" si="6"/>
        <v>19</v>
      </c>
      <c r="K15" s="12">
        <f t="shared" si="2"/>
        <v>-1.3529214518904831</v>
      </c>
      <c r="L15" s="10">
        <f t="shared" si="3"/>
        <v>152</v>
      </c>
      <c r="M15" s="13">
        <f t="shared" si="4"/>
        <v>-2.4639083070707581</v>
      </c>
      <c r="N15" s="10">
        <f t="shared" si="5"/>
        <v>-72.519765420263582</v>
      </c>
      <c r="P15" s="62" t="s">
        <v>93</v>
      </c>
      <c r="Q15" s="63"/>
      <c r="R15" s="64"/>
    </row>
    <row r="16" spans="1:22" x14ac:dyDescent="0.4">
      <c r="B16" s="10">
        <v>11</v>
      </c>
      <c r="C16" s="10">
        <v>2563</v>
      </c>
      <c r="D16" s="10" t="s">
        <v>29</v>
      </c>
      <c r="E16" s="10">
        <v>52</v>
      </c>
      <c r="F16" s="10">
        <f t="shared" si="0"/>
        <v>19</v>
      </c>
      <c r="G16" s="10"/>
      <c r="H16" s="10">
        <f t="shared" si="1"/>
        <v>45</v>
      </c>
      <c r="I16" s="10">
        <v>11</v>
      </c>
      <c r="J16" s="11">
        <f t="shared" si="6"/>
        <v>21</v>
      </c>
      <c r="K16" s="12">
        <f t="shared" si="2"/>
        <v>-1.3529214518904831</v>
      </c>
      <c r="L16" s="10">
        <f t="shared" si="3"/>
        <v>72</v>
      </c>
      <c r="M16" s="13">
        <f t="shared" si="4"/>
        <v>-0.5887094559513848</v>
      </c>
      <c r="N16" s="10">
        <f t="shared" si="5"/>
        <v>-40.774249064679225</v>
      </c>
      <c r="P16" s="62" t="s">
        <v>94</v>
      </c>
      <c r="Q16" s="63"/>
      <c r="R16" s="64"/>
    </row>
    <row r="17" spans="2:18" x14ac:dyDescent="0.4">
      <c r="B17" s="10">
        <v>12</v>
      </c>
      <c r="C17" s="10">
        <v>2563</v>
      </c>
      <c r="D17" s="10" t="s">
        <v>30</v>
      </c>
      <c r="E17" s="10">
        <v>46</v>
      </c>
      <c r="F17" s="10">
        <f t="shared" si="0"/>
        <v>12</v>
      </c>
      <c r="G17" s="10"/>
      <c r="H17" s="10">
        <f t="shared" si="1"/>
        <v>46</v>
      </c>
      <c r="I17" s="10">
        <v>12</v>
      </c>
      <c r="J17" s="11">
        <f t="shared" si="6"/>
        <v>23</v>
      </c>
      <c r="K17" s="12">
        <f t="shared" si="2"/>
        <v>-1.3294419469563905</v>
      </c>
      <c r="L17" s="10">
        <f t="shared" si="3"/>
        <v>64</v>
      </c>
      <c r="M17" s="13">
        <f t="shared" si="4"/>
        <v>-0.48797848008023509</v>
      </c>
      <c r="N17" s="10">
        <f t="shared" si="5"/>
        <v>-41.800669821842391</v>
      </c>
      <c r="P17" s="62" t="s">
        <v>95</v>
      </c>
      <c r="Q17" s="63"/>
      <c r="R17" s="64"/>
    </row>
    <row r="18" spans="2:18" ht="17.399999999999999" thickBot="1" x14ac:dyDescent="0.45">
      <c r="B18" s="10">
        <v>13</v>
      </c>
      <c r="C18" s="10">
        <v>2564</v>
      </c>
      <c r="D18" s="10" t="s">
        <v>19</v>
      </c>
      <c r="E18" s="10">
        <v>43</v>
      </c>
      <c r="F18" s="10">
        <f t="shared" si="0"/>
        <v>8</v>
      </c>
      <c r="G18" s="10"/>
      <c r="H18" s="10">
        <f t="shared" si="1"/>
        <v>46</v>
      </c>
      <c r="I18" s="10">
        <v>13</v>
      </c>
      <c r="J18" s="11">
        <f t="shared" si="6"/>
        <v>25</v>
      </c>
      <c r="K18" s="12">
        <f t="shared" si="2"/>
        <v>-1.3294419469563905</v>
      </c>
      <c r="L18" s="10">
        <f t="shared" si="3"/>
        <v>61</v>
      </c>
      <c r="M18" s="13">
        <f t="shared" si="4"/>
        <v>-0.45359311335129643</v>
      </c>
      <c r="N18" s="10">
        <f t="shared" si="5"/>
        <v>-44.575876507692172</v>
      </c>
      <c r="P18" s="65" t="s">
        <v>96</v>
      </c>
      <c r="Q18" s="66"/>
      <c r="R18" s="67"/>
    </row>
    <row r="19" spans="2:18" x14ac:dyDescent="0.4">
      <c r="B19" s="10">
        <v>14</v>
      </c>
      <c r="C19" s="10">
        <v>2564</v>
      </c>
      <c r="D19" s="10" t="s">
        <v>20</v>
      </c>
      <c r="E19" s="10">
        <v>45</v>
      </c>
      <c r="F19" s="10">
        <f t="shared" si="0"/>
        <v>10</v>
      </c>
      <c r="G19" s="10"/>
      <c r="H19" s="10">
        <f t="shared" si="1"/>
        <v>47</v>
      </c>
      <c r="I19" s="10">
        <v>14</v>
      </c>
      <c r="J19" s="11">
        <f t="shared" si="6"/>
        <v>27</v>
      </c>
      <c r="K19" s="12">
        <f t="shared" si="2"/>
        <v>-1.3062302247550637</v>
      </c>
      <c r="L19" s="10">
        <f t="shared" si="3"/>
        <v>57</v>
      </c>
      <c r="M19" s="13">
        <f t="shared" si="4"/>
        <v>-0.41050298585253625</v>
      </c>
      <c r="N19" s="10">
        <f t="shared" si="5"/>
        <v>-46.351796686405194</v>
      </c>
    </row>
    <row r="20" spans="2:18" x14ac:dyDescent="0.4">
      <c r="B20" s="10">
        <v>15</v>
      </c>
      <c r="C20" s="10">
        <v>2564</v>
      </c>
      <c r="D20" s="10" t="s">
        <v>21</v>
      </c>
      <c r="E20" s="10">
        <v>50</v>
      </c>
      <c r="F20" s="10">
        <f t="shared" si="0"/>
        <v>16</v>
      </c>
      <c r="G20" s="10"/>
      <c r="H20" s="10">
        <f t="shared" si="1"/>
        <v>48</v>
      </c>
      <c r="I20" s="10">
        <v>15</v>
      </c>
      <c r="J20" s="11">
        <f t="shared" si="6"/>
        <v>29</v>
      </c>
      <c r="K20" s="12">
        <f t="shared" si="2"/>
        <v>-1.2832852727274102</v>
      </c>
      <c r="L20" s="10">
        <f t="shared" si="3"/>
        <v>55</v>
      </c>
      <c r="M20" s="13">
        <f t="shared" si="4"/>
        <v>-0.39010809109285582</v>
      </c>
      <c r="N20" s="10">
        <f t="shared" si="5"/>
        <v>-48.528407550787712</v>
      </c>
    </row>
    <row r="21" spans="2:18" x14ac:dyDescent="0.4">
      <c r="B21" s="10">
        <v>16</v>
      </c>
      <c r="C21" s="10">
        <v>2564</v>
      </c>
      <c r="D21" s="10" t="s">
        <v>22</v>
      </c>
      <c r="E21" s="10">
        <v>45</v>
      </c>
      <c r="F21" s="10">
        <f t="shared" si="0"/>
        <v>10</v>
      </c>
      <c r="G21" s="10"/>
      <c r="H21" s="10">
        <f t="shared" si="1"/>
        <v>50</v>
      </c>
      <c r="I21" s="10">
        <v>16</v>
      </c>
      <c r="J21" s="11">
        <f t="shared" si="6"/>
        <v>31</v>
      </c>
      <c r="K21" s="12">
        <f t="shared" si="2"/>
        <v>-1.2381915665847341</v>
      </c>
      <c r="L21" s="10">
        <f t="shared" si="3"/>
        <v>53</v>
      </c>
      <c r="M21" s="13">
        <f t="shared" si="4"/>
        <v>-0.37046099605424926</v>
      </c>
      <c r="N21" s="10">
        <f t="shared" si="5"/>
        <v>-49.868229441808488</v>
      </c>
    </row>
    <row r="22" spans="2:18" x14ac:dyDescent="0.4">
      <c r="B22" s="10">
        <v>17</v>
      </c>
      <c r="C22" s="10">
        <v>2564</v>
      </c>
      <c r="D22" s="10" t="s">
        <v>23</v>
      </c>
      <c r="E22" s="10">
        <v>31</v>
      </c>
      <c r="F22" s="10">
        <f t="shared" si="0"/>
        <v>1</v>
      </c>
      <c r="G22" s="10"/>
      <c r="H22" s="10">
        <f t="shared" si="1"/>
        <v>50</v>
      </c>
      <c r="I22" s="10">
        <v>17</v>
      </c>
      <c r="J22" s="11">
        <f t="shared" si="6"/>
        <v>33</v>
      </c>
      <c r="K22" s="12">
        <f t="shared" si="2"/>
        <v>-1.2381915665847341</v>
      </c>
      <c r="L22" s="10">
        <f t="shared" si="3"/>
        <v>52</v>
      </c>
      <c r="M22" s="13">
        <f t="shared" si="4"/>
        <v>-0.36091335831170163</v>
      </c>
      <c r="N22" s="10">
        <f t="shared" si="5"/>
        <v>-52.770462521582381</v>
      </c>
    </row>
    <row r="23" spans="2:18" x14ac:dyDescent="0.4">
      <c r="B23" s="10">
        <v>18</v>
      </c>
      <c r="C23" s="10">
        <v>2564</v>
      </c>
      <c r="D23" s="10" t="s">
        <v>24</v>
      </c>
      <c r="E23" s="10">
        <v>35</v>
      </c>
      <c r="F23" s="10">
        <f t="shared" si="0"/>
        <v>3</v>
      </c>
      <c r="G23" s="10"/>
      <c r="H23" s="10">
        <f t="shared" si="1"/>
        <v>50</v>
      </c>
      <c r="I23" s="10">
        <v>18</v>
      </c>
      <c r="J23" s="11">
        <f t="shared" si="6"/>
        <v>35</v>
      </c>
      <c r="K23" s="12">
        <f t="shared" si="2"/>
        <v>-1.2381915665847341</v>
      </c>
      <c r="L23" s="10">
        <f t="shared" si="3"/>
        <v>52</v>
      </c>
      <c r="M23" s="13">
        <f t="shared" si="4"/>
        <v>-0.36091335831170163</v>
      </c>
      <c r="N23" s="10">
        <f t="shared" si="5"/>
        <v>-55.968672371375249</v>
      </c>
    </row>
    <row r="24" spans="2:18" x14ac:dyDescent="0.4">
      <c r="B24" s="10">
        <v>19</v>
      </c>
      <c r="C24" s="10">
        <v>2564</v>
      </c>
      <c r="D24" s="10" t="s">
        <v>25</v>
      </c>
      <c r="E24" s="10">
        <v>55</v>
      </c>
      <c r="F24" s="10">
        <f t="shared" si="0"/>
        <v>22</v>
      </c>
      <c r="G24" s="10"/>
      <c r="H24" s="10">
        <f t="shared" si="1"/>
        <v>52</v>
      </c>
      <c r="I24" s="10">
        <v>19</v>
      </c>
      <c r="J24" s="11">
        <f t="shared" si="6"/>
        <v>37</v>
      </c>
      <c r="K24" s="12">
        <f t="shared" si="2"/>
        <v>-1.1941524770387684</v>
      </c>
      <c r="L24" s="10">
        <f t="shared" si="3"/>
        <v>50</v>
      </c>
      <c r="M24" s="13">
        <f t="shared" si="4"/>
        <v>-0.34236077299836126</v>
      </c>
      <c r="N24" s="10">
        <f t="shared" si="5"/>
        <v>-56.850990251373801</v>
      </c>
    </row>
    <row r="25" spans="2:18" x14ac:dyDescent="0.4">
      <c r="B25" s="10">
        <v>20</v>
      </c>
      <c r="C25" s="10">
        <v>2564</v>
      </c>
      <c r="D25" s="10" t="s">
        <v>26</v>
      </c>
      <c r="E25" s="10">
        <v>57</v>
      </c>
      <c r="F25" s="10">
        <f t="shared" si="0"/>
        <v>23</v>
      </c>
      <c r="G25" s="10"/>
      <c r="H25" s="10">
        <f t="shared" si="1"/>
        <v>52</v>
      </c>
      <c r="I25" s="10">
        <v>20</v>
      </c>
      <c r="J25" s="11">
        <f t="shared" si="6"/>
        <v>39</v>
      </c>
      <c r="K25" s="12">
        <f t="shared" si="2"/>
        <v>-1.1941524770387684</v>
      </c>
      <c r="L25" s="10">
        <f t="shared" si="3"/>
        <v>50</v>
      </c>
      <c r="M25" s="13">
        <f t="shared" si="4"/>
        <v>-0.34236077299836126</v>
      </c>
      <c r="N25" s="10">
        <f t="shared" si="5"/>
        <v>-59.924016751448058</v>
      </c>
    </row>
    <row r="26" spans="2:18" x14ac:dyDescent="0.4">
      <c r="B26" s="10">
        <v>21</v>
      </c>
      <c r="C26" s="10">
        <v>2564</v>
      </c>
      <c r="D26" s="10" t="s">
        <v>27</v>
      </c>
      <c r="E26" s="10">
        <v>61</v>
      </c>
      <c r="F26" s="10">
        <f t="shared" si="0"/>
        <v>24</v>
      </c>
      <c r="G26" s="10"/>
      <c r="H26" s="10">
        <f t="shared" si="1"/>
        <v>53</v>
      </c>
      <c r="I26" s="10">
        <v>21</v>
      </c>
      <c r="J26" s="11">
        <f t="shared" si="6"/>
        <v>41</v>
      </c>
      <c r="K26" s="12">
        <f t="shared" si="2"/>
        <v>-1.1725257478413846</v>
      </c>
      <c r="L26" s="10">
        <f t="shared" si="3"/>
        <v>50</v>
      </c>
      <c r="M26" s="13">
        <f t="shared" si="4"/>
        <v>-0.34236077299836126</v>
      </c>
      <c r="N26" s="10">
        <f t="shared" si="5"/>
        <v>-62.110347354429585</v>
      </c>
    </row>
    <row r="27" spans="2:18" x14ac:dyDescent="0.4">
      <c r="B27" s="10">
        <v>22</v>
      </c>
      <c r="C27" s="10">
        <v>2564</v>
      </c>
      <c r="D27" s="10" t="s">
        <v>28</v>
      </c>
      <c r="E27" s="10">
        <v>50</v>
      </c>
      <c r="F27" s="10">
        <f t="shared" si="0"/>
        <v>16</v>
      </c>
      <c r="G27" s="10"/>
      <c r="H27" s="10">
        <f t="shared" si="1"/>
        <v>55</v>
      </c>
      <c r="I27" s="10">
        <v>22</v>
      </c>
      <c r="J27" s="11">
        <f t="shared" si="6"/>
        <v>43</v>
      </c>
      <c r="K27" s="12">
        <f t="shared" si="2"/>
        <v>-1.1300524760298623</v>
      </c>
      <c r="L27" s="10">
        <f t="shared" si="3"/>
        <v>48</v>
      </c>
      <c r="M27" s="13">
        <f t="shared" si="4"/>
        <v>-0.32451947556865363</v>
      </c>
      <c r="N27" s="10">
        <f t="shared" si="5"/>
        <v>-62.546593918736178</v>
      </c>
    </row>
    <row r="28" spans="2:18" x14ac:dyDescent="0.4">
      <c r="B28" s="10">
        <v>23</v>
      </c>
      <c r="C28" s="10">
        <v>2564</v>
      </c>
      <c r="D28" s="10" t="s">
        <v>29</v>
      </c>
      <c r="E28" s="10">
        <v>36</v>
      </c>
      <c r="F28" s="10">
        <f t="shared" si="0"/>
        <v>4</v>
      </c>
      <c r="G28" s="10"/>
      <c r="H28" s="10">
        <f t="shared" si="1"/>
        <v>57</v>
      </c>
      <c r="I28" s="10">
        <v>23</v>
      </c>
      <c r="J28" s="11">
        <f t="shared" si="6"/>
        <v>45</v>
      </c>
      <c r="K28" s="12">
        <f t="shared" si="2"/>
        <v>-1.0886120404036552</v>
      </c>
      <c r="L28" s="10">
        <f t="shared" si="3"/>
        <v>47</v>
      </c>
      <c r="M28" s="13">
        <f t="shared" si="4"/>
        <v>-0.31586090876362488</v>
      </c>
      <c r="N28" s="10">
        <f t="shared" si="5"/>
        <v>-63.2012827125276</v>
      </c>
    </row>
    <row r="29" spans="2:18" x14ac:dyDescent="0.4">
      <c r="B29" s="10">
        <v>24</v>
      </c>
      <c r="C29" s="10">
        <v>2564</v>
      </c>
      <c r="D29" s="10" t="s">
        <v>30</v>
      </c>
      <c r="E29" s="10">
        <v>47</v>
      </c>
      <c r="F29" s="10">
        <f t="shared" si="0"/>
        <v>14</v>
      </c>
      <c r="G29" s="10"/>
      <c r="H29" s="10">
        <f t="shared" si="1"/>
        <v>61</v>
      </c>
      <c r="I29" s="10">
        <v>24</v>
      </c>
      <c r="J29" s="11">
        <f t="shared" si="6"/>
        <v>47</v>
      </c>
      <c r="K29" s="12">
        <f t="shared" si="2"/>
        <v>-1.0087931365710014</v>
      </c>
      <c r="L29" s="10">
        <f t="shared" si="3"/>
        <v>46</v>
      </c>
      <c r="M29" s="13">
        <f t="shared" si="4"/>
        <v>-0.30737456278246272</v>
      </c>
      <c r="N29" s="10">
        <f t="shared" si="5"/>
        <v>-61.859881869612813</v>
      </c>
    </row>
    <row r="30" spans="2:18" x14ac:dyDescent="0.4">
      <c r="B30" s="10">
        <v>25</v>
      </c>
      <c r="C30" s="10">
        <v>2565</v>
      </c>
      <c r="D30" s="10" t="s">
        <v>19</v>
      </c>
      <c r="E30" s="10">
        <v>64</v>
      </c>
      <c r="F30" s="10">
        <f t="shared" si="0"/>
        <v>25</v>
      </c>
      <c r="G30" s="10"/>
      <c r="H30" s="10">
        <f t="shared" si="1"/>
        <v>64</v>
      </c>
      <c r="I30" s="10">
        <v>25</v>
      </c>
      <c r="J30" s="11">
        <f t="shared" si="6"/>
        <v>49</v>
      </c>
      <c r="K30" s="12">
        <f t="shared" si="2"/>
        <v>-0.9515710350984925</v>
      </c>
      <c r="L30" s="10">
        <f t="shared" si="3"/>
        <v>46</v>
      </c>
      <c r="M30" s="13">
        <f t="shared" si="4"/>
        <v>-0.30737456278246272</v>
      </c>
      <c r="N30" s="10">
        <f t="shared" si="5"/>
        <v>-61.688334296166801</v>
      </c>
    </row>
    <row r="31" spans="2:18" x14ac:dyDescent="0.4">
      <c r="B31" s="10">
        <v>26</v>
      </c>
      <c r="C31" s="10">
        <v>2565</v>
      </c>
      <c r="D31" s="10" t="s">
        <v>20</v>
      </c>
      <c r="E31" s="10">
        <v>72</v>
      </c>
      <c r="F31" s="10">
        <f t="shared" si="0"/>
        <v>26</v>
      </c>
      <c r="G31" s="10"/>
      <c r="H31" s="10">
        <f t="shared" si="1"/>
        <v>72</v>
      </c>
      <c r="I31" s="10">
        <v>26</v>
      </c>
      <c r="J31" s="11">
        <f t="shared" si="6"/>
        <v>51</v>
      </c>
      <c r="K31" s="12">
        <f t="shared" si="2"/>
        <v>-0.80977792359986067</v>
      </c>
      <c r="L31" s="10">
        <f t="shared" si="3"/>
        <v>45</v>
      </c>
      <c r="M31" s="13">
        <f t="shared" si="4"/>
        <v>-0.29905855042458807</v>
      </c>
      <c r="N31" s="10">
        <f t="shared" si="5"/>
        <v>-56.550660175246882</v>
      </c>
    </row>
    <row r="32" spans="2:18" x14ac:dyDescent="0.4">
      <c r="B32" s="10">
        <v>27</v>
      </c>
      <c r="C32" s="10">
        <v>2565</v>
      </c>
      <c r="D32" s="10" t="s">
        <v>21</v>
      </c>
      <c r="E32" s="10">
        <v>155</v>
      </c>
      <c r="F32" s="10">
        <f t="shared" si="0"/>
        <v>28</v>
      </c>
      <c r="G32" s="10"/>
      <c r="H32" s="10">
        <f t="shared" si="1"/>
        <v>152</v>
      </c>
      <c r="I32" s="10">
        <v>27</v>
      </c>
      <c r="J32" s="11">
        <f t="shared" si="6"/>
        <v>53</v>
      </c>
      <c r="K32" s="12">
        <f t="shared" si="2"/>
        <v>-8.8942363707339933E-2</v>
      </c>
      <c r="L32" s="10">
        <f t="shared" si="3"/>
        <v>45</v>
      </c>
      <c r="M32" s="13">
        <f t="shared" si="4"/>
        <v>-0.29905855042458807</v>
      </c>
      <c r="N32" s="10">
        <f t="shared" si="5"/>
        <v>-20.564048448992185</v>
      </c>
    </row>
    <row r="33" spans="2:14" x14ac:dyDescent="0.4">
      <c r="B33" s="10">
        <v>28</v>
      </c>
      <c r="C33" s="10">
        <v>2565</v>
      </c>
      <c r="D33" s="10" t="s">
        <v>22</v>
      </c>
      <c r="E33" s="10">
        <v>158</v>
      </c>
      <c r="F33" s="10">
        <f t="shared" si="0"/>
        <v>31</v>
      </c>
      <c r="G33" s="10"/>
      <c r="H33" s="10">
        <f t="shared" si="1"/>
        <v>155</v>
      </c>
      <c r="I33" s="10">
        <v>28</v>
      </c>
      <c r="J33" s="11">
        <f t="shared" si="6"/>
        <v>55</v>
      </c>
      <c r="K33" s="12">
        <f t="shared" si="2"/>
        <v>-7.971536077289243E-2</v>
      </c>
      <c r="L33" s="10">
        <f t="shared" si="3"/>
        <v>44</v>
      </c>
      <c r="M33" s="13">
        <f t="shared" si="4"/>
        <v>-0.29091097540762834</v>
      </c>
      <c r="N33" s="10">
        <f t="shared" si="5"/>
        <v>-20.384448489928641</v>
      </c>
    </row>
    <row r="34" spans="2:14" x14ac:dyDescent="0.4">
      <c r="B34" s="10">
        <v>29</v>
      </c>
      <c r="C34" s="10">
        <v>2565</v>
      </c>
      <c r="D34" s="10" t="s">
        <v>23</v>
      </c>
      <c r="E34" s="10">
        <v>157</v>
      </c>
      <c r="F34" s="10">
        <f t="shared" si="0"/>
        <v>30</v>
      </c>
      <c r="G34" s="10"/>
      <c r="H34" s="10">
        <f t="shared" si="1"/>
        <v>156</v>
      </c>
      <c r="I34" s="10">
        <v>29</v>
      </c>
      <c r="J34" s="11">
        <f t="shared" si="6"/>
        <v>57</v>
      </c>
      <c r="K34" s="12">
        <f t="shared" si="2"/>
        <v>-7.6818016201606845E-2</v>
      </c>
      <c r="L34" s="10">
        <f t="shared" si="3"/>
        <v>43</v>
      </c>
      <c r="M34" s="13">
        <f t="shared" si="4"/>
        <v>-0.28292993272234002</v>
      </c>
      <c r="N34" s="10">
        <f t="shared" si="5"/>
        <v>-20.505633088664972</v>
      </c>
    </row>
    <row r="35" spans="2:14" x14ac:dyDescent="0.4">
      <c r="B35" s="10">
        <v>30</v>
      </c>
      <c r="C35" s="10">
        <v>2565</v>
      </c>
      <c r="D35" s="10" t="s">
        <v>24</v>
      </c>
      <c r="E35" s="10">
        <v>156</v>
      </c>
      <c r="F35" s="10">
        <f t="shared" si="0"/>
        <v>29</v>
      </c>
      <c r="G35" s="10"/>
      <c r="H35" s="10">
        <f t="shared" si="1"/>
        <v>157</v>
      </c>
      <c r="I35" s="10">
        <v>30</v>
      </c>
      <c r="J35" s="11">
        <f t="shared" si="6"/>
        <v>59</v>
      </c>
      <c r="K35" s="12">
        <f t="shared" si="2"/>
        <v>-7.4006767410276814E-2</v>
      </c>
      <c r="L35" s="10">
        <f t="shared" si="3"/>
        <v>42</v>
      </c>
      <c r="M35" s="13">
        <f t="shared" si="4"/>
        <v>-0.27511350899952125</v>
      </c>
      <c r="N35" s="10">
        <f t="shared" si="5"/>
        <v>-20.598096308178086</v>
      </c>
    </row>
    <row r="36" spans="2:14" x14ac:dyDescent="0.4">
      <c r="B36" s="10">
        <v>31</v>
      </c>
      <c r="C36" s="10">
        <v>2565</v>
      </c>
      <c r="D36" s="10" t="s">
        <v>25</v>
      </c>
      <c r="E36" s="10">
        <v>161</v>
      </c>
      <c r="F36" s="10">
        <f t="shared" si="0"/>
        <v>32</v>
      </c>
      <c r="G36" s="10"/>
      <c r="H36" s="10">
        <f t="shared" si="1"/>
        <v>158</v>
      </c>
      <c r="I36" s="10">
        <v>31</v>
      </c>
      <c r="J36" s="11">
        <f t="shared" si="6"/>
        <v>61</v>
      </c>
      <c r="K36" s="12">
        <f t="shared" si="2"/>
        <v>-7.127979528126753E-2</v>
      </c>
      <c r="L36" s="10">
        <f t="shared" si="3"/>
        <v>42</v>
      </c>
      <c r="M36" s="13">
        <f t="shared" si="4"/>
        <v>-0.27511350899952125</v>
      </c>
      <c r="N36" s="10">
        <f t="shared" si="5"/>
        <v>-21.129991561128115</v>
      </c>
    </row>
    <row r="37" spans="2:14" x14ac:dyDescent="0.4">
      <c r="B37" s="10">
        <v>32</v>
      </c>
      <c r="C37" s="10">
        <v>2565</v>
      </c>
      <c r="D37" s="10" t="s">
        <v>26</v>
      </c>
      <c r="E37" s="10">
        <v>168</v>
      </c>
      <c r="F37" s="10">
        <f t="shared" si="0"/>
        <v>33</v>
      </c>
      <c r="G37" s="10"/>
      <c r="H37" s="10">
        <f t="shared" si="1"/>
        <v>161</v>
      </c>
      <c r="I37" s="10">
        <v>32</v>
      </c>
      <c r="J37" s="11">
        <f t="shared" si="6"/>
        <v>63</v>
      </c>
      <c r="K37" s="12">
        <f t="shared" si="2"/>
        <v>-6.3586565867602363E-2</v>
      </c>
      <c r="L37" s="10">
        <f t="shared" si="3"/>
        <v>36</v>
      </c>
      <c r="M37" s="13">
        <f t="shared" si="4"/>
        <v>-0.23156386079170743</v>
      </c>
      <c r="N37" s="10">
        <f t="shared" si="5"/>
        <v>-18.594476879536519</v>
      </c>
    </row>
    <row r="38" spans="2:14" x14ac:dyDescent="0.4">
      <c r="B38" s="10">
        <v>33</v>
      </c>
      <c r="C38" s="10">
        <v>2565</v>
      </c>
      <c r="D38" s="10" t="s">
        <v>27</v>
      </c>
      <c r="E38" s="10">
        <v>170</v>
      </c>
      <c r="F38" s="10">
        <f t="shared" si="0"/>
        <v>34</v>
      </c>
      <c r="G38" s="10"/>
      <c r="H38" s="10">
        <f t="shared" si="1"/>
        <v>168</v>
      </c>
      <c r="I38" s="10">
        <v>33</v>
      </c>
      <c r="J38" s="11">
        <f t="shared" si="6"/>
        <v>65</v>
      </c>
      <c r="K38" s="12">
        <f t="shared" si="2"/>
        <v>-4.8256006816894285E-2</v>
      </c>
      <c r="L38" s="10">
        <f t="shared" si="3"/>
        <v>36</v>
      </c>
      <c r="M38" s="13">
        <f t="shared" si="4"/>
        <v>-0.23156386079170743</v>
      </c>
      <c r="N38" s="10">
        <f t="shared" si="5"/>
        <v>-18.188291394559112</v>
      </c>
    </row>
    <row r="39" spans="2:14" x14ac:dyDescent="0.4">
      <c r="B39" s="10">
        <v>34</v>
      </c>
      <c r="C39" s="10">
        <v>2565</v>
      </c>
      <c r="D39" s="10" t="s">
        <v>28</v>
      </c>
      <c r="E39" s="10">
        <v>172</v>
      </c>
      <c r="F39" s="10">
        <f t="shared" si="0"/>
        <v>35</v>
      </c>
      <c r="G39" s="10"/>
      <c r="H39" s="10">
        <f t="shared" si="1"/>
        <v>170</v>
      </c>
      <c r="I39" s="10">
        <v>34</v>
      </c>
      <c r="J39" s="11">
        <f t="shared" si="6"/>
        <v>67</v>
      </c>
      <c r="K39" s="12">
        <f t="shared" si="2"/>
        <v>-4.448867762605925E-2</v>
      </c>
      <c r="L39" s="10">
        <f t="shared" si="3"/>
        <v>35</v>
      </c>
      <c r="M39" s="13">
        <f t="shared" si="4"/>
        <v>-0.22484557575536956</v>
      </c>
      <c r="N39" s="10">
        <f t="shared" si="5"/>
        <v>-18.04539497655573</v>
      </c>
    </row>
    <row r="40" spans="2:14" x14ac:dyDescent="0.4">
      <c r="B40" s="10">
        <v>35</v>
      </c>
      <c r="C40" s="10">
        <v>2565</v>
      </c>
      <c r="D40" s="10" t="s">
        <v>29</v>
      </c>
      <c r="E40" s="10">
        <v>174</v>
      </c>
      <c r="F40" s="10">
        <f t="shared" si="0"/>
        <v>36</v>
      </c>
      <c r="G40" s="10"/>
      <c r="H40" s="10">
        <f t="shared" si="1"/>
        <v>172</v>
      </c>
      <c r="I40" s="10">
        <v>35</v>
      </c>
      <c r="J40" s="11">
        <f t="shared" si="6"/>
        <v>69</v>
      </c>
      <c r="K40" s="12">
        <f t="shared" si="2"/>
        <v>-4.0969838194997492E-2</v>
      </c>
      <c r="L40" s="10">
        <f t="shared" si="3"/>
        <v>31</v>
      </c>
      <c r="M40" s="13">
        <f t="shared" si="4"/>
        <v>-0.19944330392871495</v>
      </c>
      <c r="N40" s="10">
        <f t="shared" si="5"/>
        <v>-16.588506806536159</v>
      </c>
    </row>
    <row r="41" spans="2:14" x14ac:dyDescent="0.4">
      <c r="B41" s="10">
        <v>36</v>
      </c>
      <c r="C41" s="10">
        <v>2565</v>
      </c>
      <c r="D41" s="10" t="s">
        <v>30</v>
      </c>
      <c r="E41" s="10">
        <v>152</v>
      </c>
      <c r="F41" s="10">
        <f t="shared" si="0"/>
        <v>27</v>
      </c>
      <c r="G41" s="10"/>
      <c r="H41" s="10">
        <f t="shared" si="1"/>
        <v>174</v>
      </c>
      <c r="I41" s="10">
        <v>36</v>
      </c>
      <c r="J41" s="11">
        <f t="shared" si="6"/>
        <v>71</v>
      </c>
      <c r="K41" s="12">
        <f t="shared" si="2"/>
        <v>-3.7686982945752949E-2</v>
      </c>
      <c r="L41" s="10">
        <f t="shared" si="3"/>
        <v>31</v>
      </c>
      <c r="M41" s="13">
        <f t="shared" si="4"/>
        <v>-0.19944330392871495</v>
      </c>
      <c r="N41" s="10">
        <f t="shared" si="5"/>
        <v>-16.836250368087221</v>
      </c>
    </row>
    <row r="43" spans="2:14" x14ac:dyDescent="0.4">
      <c r="C43" s="9" t="s">
        <v>32</v>
      </c>
      <c r="D43" s="8">
        <f>AVERAGE(ทดสอบการแจกแจงปกติ!E6:E41)</f>
        <v>79.333333333333329</v>
      </c>
      <c r="M43" s="9" t="s">
        <v>31</v>
      </c>
      <c r="N43" s="9">
        <f>SUM(N6:N41)</f>
        <v>-1469.6078298167347</v>
      </c>
    </row>
    <row r="44" spans="2:14" x14ac:dyDescent="0.4">
      <c r="C44" s="9" t="s">
        <v>38</v>
      </c>
      <c r="D44" s="7">
        <f>_xlfn.STDEV.S(E6:E41)</f>
        <v>52.981398352899028</v>
      </c>
      <c r="M44" s="9" t="s">
        <v>33</v>
      </c>
      <c r="N44" s="46">
        <f>-D45-(N43/D45)</f>
        <v>4.8224397171315161</v>
      </c>
    </row>
    <row r="45" spans="2:14" x14ac:dyDescent="0.4">
      <c r="C45" s="9" t="s">
        <v>35</v>
      </c>
      <c r="D45" s="7">
        <f>COUNT(B6:B41)</f>
        <v>36</v>
      </c>
      <c r="M45" s="9" t="s">
        <v>88</v>
      </c>
      <c r="N45" s="9">
        <f>N44*(1+(0.795/D45)+(0.89/D45))</f>
        <v>5.048156687225033</v>
      </c>
    </row>
    <row r="46" spans="2:14" x14ac:dyDescent="0.4">
      <c r="L46" s="9" t="s">
        <v>89</v>
      </c>
      <c r="M46" s="9" t="s">
        <v>90</v>
      </c>
      <c r="N46" s="9">
        <f>0.7514*(1+(0.795/D45)+(0.89/D45))</f>
        <v>0.78656969444444436</v>
      </c>
    </row>
  </sheetData>
  <mergeCells count="7">
    <mergeCell ref="P9:V9"/>
    <mergeCell ref="P10:S10"/>
    <mergeCell ref="H4:J4"/>
    <mergeCell ref="H3:J3"/>
    <mergeCell ref="A1:L1"/>
    <mergeCell ref="P6:R6"/>
    <mergeCell ref="P7:S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3074" r:id="rId3">
          <objectPr defaultSize="0" autoPict="0" r:id="rId4">
            <anchor moveWithCells="1" sizeWithCells="1">
              <from>
                <xdr:col>4</xdr:col>
                <xdr:colOff>129540</xdr:colOff>
                <xdr:row>41</xdr:row>
                <xdr:rowOff>175260</xdr:rowOff>
              </from>
              <to>
                <xdr:col>11</xdr:col>
                <xdr:colOff>822960</xdr:colOff>
                <xdr:row>44</xdr:row>
                <xdr:rowOff>60960</xdr:rowOff>
              </to>
            </anchor>
          </objectPr>
        </oleObject>
      </mc:Choice>
      <mc:Fallback>
        <oleObject progId="Equation.DSMT4" shapeId="3074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CA13-78AA-484D-981D-A0A2FF7FCD4D}">
  <dimension ref="A1:R45"/>
  <sheetViews>
    <sheetView topLeftCell="A28" zoomScale="85" zoomScaleNormal="85" workbookViewId="0">
      <selection activeCell="O36" sqref="O36"/>
    </sheetView>
  </sheetViews>
  <sheetFormatPr defaultRowHeight="16.8" x14ac:dyDescent="0.4"/>
  <cols>
    <col min="8" max="8" width="22" customWidth="1"/>
    <col min="9" max="9" width="15.19921875" customWidth="1"/>
    <col min="10" max="10" width="7.09765625" bestFit="1" customWidth="1"/>
  </cols>
  <sheetData>
    <row r="1" spans="1:18" ht="25.8" x14ac:dyDescent="0.5">
      <c r="A1" s="31" t="s">
        <v>70</v>
      </c>
      <c r="B1" s="29"/>
      <c r="C1" s="29"/>
      <c r="D1" s="29"/>
      <c r="E1" s="29"/>
      <c r="F1" s="29"/>
      <c r="G1" s="29"/>
      <c r="H1" s="7"/>
      <c r="I1" s="7"/>
      <c r="J1" s="7"/>
    </row>
    <row r="2" spans="1:18" ht="13.2" customHeight="1" x14ac:dyDescent="0.4">
      <c r="A2" s="30"/>
      <c r="B2" s="30"/>
    </row>
    <row r="3" spans="1:18" ht="21.6" customHeight="1" x14ac:dyDescent="0.4">
      <c r="E3" s="5" t="s">
        <v>49</v>
      </c>
      <c r="H3" s="32" t="s">
        <v>48</v>
      </c>
    </row>
    <row r="4" spans="1:18" ht="49.2" customHeight="1" x14ac:dyDescent="0.4">
      <c r="B4" s="40" t="s">
        <v>36</v>
      </c>
      <c r="C4" s="40" t="s">
        <v>7</v>
      </c>
      <c r="D4" s="40" t="s">
        <v>39</v>
      </c>
      <c r="E4" s="38" t="s">
        <v>40</v>
      </c>
      <c r="F4" s="38" t="s">
        <v>41</v>
      </c>
      <c r="G4" s="38" t="s">
        <v>42</v>
      </c>
      <c r="H4" s="39" t="s">
        <v>45</v>
      </c>
      <c r="I4" s="39" t="str">
        <f ca="1">_xlfn.FORMULATEXT(I6)</f>
        <v>=COUNTIF(D$5:D5,"&gt;"&amp;D6)</v>
      </c>
      <c r="J4" s="39" t="s">
        <v>47</v>
      </c>
      <c r="K4" s="39" t="s">
        <v>46</v>
      </c>
    </row>
    <row r="5" spans="1:18" ht="25.8" x14ac:dyDescent="0.5">
      <c r="B5" s="10">
        <v>2563</v>
      </c>
      <c r="C5" s="10">
        <v>1</v>
      </c>
      <c r="D5" s="10">
        <v>31</v>
      </c>
      <c r="E5" s="10">
        <f>RANK(D5,$D$5:$D$40,1)</f>
        <v>1</v>
      </c>
      <c r="F5" s="10" cm="1">
        <f t="array" ref="F5:F40">C5:C40-E5:E40</f>
        <v>0</v>
      </c>
      <c r="G5" s="10" cm="1">
        <f t="array" ref="G5:G40">(F5:F40)^2</f>
        <v>0</v>
      </c>
      <c r="H5" s="33">
        <v>35</v>
      </c>
      <c r="I5" s="10"/>
      <c r="J5" s="10">
        <f>36-E5</f>
        <v>35</v>
      </c>
      <c r="K5" s="33">
        <f>J5-I5</f>
        <v>35</v>
      </c>
      <c r="M5" s="49" t="s">
        <v>77</v>
      </c>
      <c r="N5" s="49"/>
    </row>
    <row r="6" spans="1:18" ht="20.399999999999999" x14ac:dyDescent="0.45">
      <c r="B6" s="10">
        <v>2563</v>
      </c>
      <c r="C6" s="10">
        <v>2</v>
      </c>
      <c r="D6" s="10">
        <v>36</v>
      </c>
      <c r="E6" s="10">
        <f t="shared" ref="E6:E40" si="0">RANK(D6,$D$5:$D$40,1)</f>
        <v>4</v>
      </c>
      <c r="F6" s="10">
        <v>-2</v>
      </c>
      <c r="G6" s="10">
        <v>4</v>
      </c>
      <c r="H6" s="33">
        <v>32</v>
      </c>
      <c r="I6" s="10">
        <f>COUNTIF(D$5:D5,"&gt;"&amp;D6)</f>
        <v>0</v>
      </c>
      <c r="J6" s="10">
        <f t="shared" ref="J6:J40" si="1">36-E6</f>
        <v>32</v>
      </c>
      <c r="K6" s="33">
        <f t="shared" ref="K6:K40" si="2">J6-I6</f>
        <v>32</v>
      </c>
      <c r="M6" s="36" t="s">
        <v>75</v>
      </c>
      <c r="N6" s="36"/>
      <c r="O6" s="36"/>
      <c r="P6" s="36"/>
      <c r="Q6" s="37"/>
      <c r="R6" s="37"/>
    </row>
    <row r="7" spans="1:18" ht="20.399999999999999" x14ac:dyDescent="0.45">
      <c r="B7" s="10">
        <v>2563</v>
      </c>
      <c r="C7" s="10">
        <v>3</v>
      </c>
      <c r="D7" s="10">
        <v>42</v>
      </c>
      <c r="E7" s="10">
        <f t="shared" si="0"/>
        <v>6</v>
      </c>
      <c r="F7" s="10">
        <v>-3</v>
      </c>
      <c r="G7" s="10">
        <v>9</v>
      </c>
      <c r="H7" s="33">
        <v>30</v>
      </c>
      <c r="I7" s="10">
        <f>COUNTIF(D$5:D6,"&gt;"&amp;D7)</f>
        <v>0</v>
      </c>
      <c r="J7" s="10">
        <f t="shared" si="1"/>
        <v>30</v>
      </c>
      <c r="K7" s="33">
        <f t="shared" si="2"/>
        <v>30</v>
      </c>
      <c r="M7" s="52" t="s">
        <v>76</v>
      </c>
      <c r="N7" s="52"/>
      <c r="O7" s="52"/>
      <c r="P7" s="52"/>
      <c r="Q7" s="52"/>
      <c r="R7" s="52"/>
    </row>
    <row r="8" spans="1:18" x14ac:dyDescent="0.4">
      <c r="B8" s="10">
        <v>2563</v>
      </c>
      <c r="C8" s="10">
        <v>4</v>
      </c>
      <c r="D8" s="10">
        <v>48</v>
      </c>
      <c r="E8" s="10">
        <f t="shared" si="0"/>
        <v>15</v>
      </c>
      <c r="F8" s="10">
        <v>-11</v>
      </c>
      <c r="G8" s="10">
        <v>121</v>
      </c>
      <c r="H8" s="33">
        <v>21</v>
      </c>
      <c r="I8" s="10">
        <f>COUNTIF(D$5:D7,"&gt;"&amp;D8)</f>
        <v>0</v>
      </c>
      <c r="J8" s="10">
        <f t="shared" si="1"/>
        <v>21</v>
      </c>
      <c r="K8" s="33">
        <f t="shared" si="2"/>
        <v>21</v>
      </c>
    </row>
    <row r="9" spans="1:18" ht="20.399999999999999" x14ac:dyDescent="0.45">
      <c r="B9" s="10">
        <v>2563</v>
      </c>
      <c r="C9" s="10">
        <v>5</v>
      </c>
      <c r="D9" s="10">
        <v>44</v>
      </c>
      <c r="E9" s="10">
        <f t="shared" si="0"/>
        <v>9</v>
      </c>
      <c r="F9" s="10">
        <v>-4</v>
      </c>
      <c r="G9" s="10">
        <v>16</v>
      </c>
      <c r="H9" s="33">
        <v>26</v>
      </c>
      <c r="I9" s="10">
        <f>COUNTIF(D$5:D8,"&gt;"&amp;D9)</f>
        <v>1</v>
      </c>
      <c r="J9" s="10">
        <f t="shared" si="1"/>
        <v>27</v>
      </c>
      <c r="K9" s="33">
        <f t="shared" si="2"/>
        <v>26</v>
      </c>
      <c r="M9" s="34" t="s">
        <v>74</v>
      </c>
    </row>
    <row r="10" spans="1:18" ht="20.399999999999999" x14ac:dyDescent="0.45">
      <c r="B10" s="10">
        <v>2563</v>
      </c>
      <c r="C10" s="10">
        <v>6</v>
      </c>
      <c r="D10" s="10">
        <v>42</v>
      </c>
      <c r="E10" s="10">
        <f t="shared" si="0"/>
        <v>6</v>
      </c>
      <c r="F10" s="10">
        <v>0</v>
      </c>
      <c r="G10" s="10">
        <v>0</v>
      </c>
      <c r="H10" s="33">
        <v>28</v>
      </c>
      <c r="I10" s="10">
        <f>COUNTIF(D$5:D9,"&gt;"&amp;D10)</f>
        <v>2</v>
      </c>
      <c r="J10" s="10">
        <f t="shared" si="1"/>
        <v>30</v>
      </c>
      <c r="K10" s="33">
        <f t="shared" si="2"/>
        <v>28</v>
      </c>
      <c r="M10" s="35" t="s">
        <v>73</v>
      </c>
    </row>
    <row r="11" spans="1:18" ht="20.399999999999999" x14ac:dyDescent="0.45">
      <c r="B11" s="10">
        <v>2563</v>
      </c>
      <c r="C11" s="10">
        <v>7</v>
      </c>
      <c r="D11" s="10">
        <v>46</v>
      </c>
      <c r="E11" s="10">
        <f t="shared" si="0"/>
        <v>12</v>
      </c>
      <c r="F11" s="10">
        <v>-5</v>
      </c>
      <c r="G11" s="10">
        <v>25</v>
      </c>
      <c r="H11" s="33">
        <v>23</v>
      </c>
      <c r="I11" s="10">
        <f>COUNTIF(D$5:D10,"&gt;"&amp;D11)</f>
        <v>1</v>
      </c>
      <c r="J11" s="10">
        <f t="shared" si="1"/>
        <v>24</v>
      </c>
      <c r="K11" s="33">
        <f t="shared" si="2"/>
        <v>23</v>
      </c>
      <c r="M11" s="35" t="s">
        <v>72</v>
      </c>
    </row>
    <row r="12" spans="1:18" x14ac:dyDescent="0.4">
      <c r="B12" s="10">
        <v>2563</v>
      </c>
      <c r="C12" s="10">
        <v>8</v>
      </c>
      <c r="D12" s="10">
        <v>52</v>
      </c>
      <c r="E12" s="10">
        <f t="shared" si="0"/>
        <v>19</v>
      </c>
      <c r="F12" s="10">
        <v>-11</v>
      </c>
      <c r="G12" s="10">
        <v>121</v>
      </c>
      <c r="H12" s="33">
        <v>17</v>
      </c>
      <c r="I12" s="10">
        <f>COUNTIF(D$5:D11,"&gt;"&amp;D12)</f>
        <v>0</v>
      </c>
      <c r="J12" s="10">
        <f t="shared" si="1"/>
        <v>17</v>
      </c>
      <c r="K12" s="33">
        <f t="shared" si="2"/>
        <v>17</v>
      </c>
    </row>
    <row r="13" spans="1:18" ht="25.8" x14ac:dyDescent="0.5">
      <c r="B13" s="10">
        <v>2563</v>
      </c>
      <c r="C13" s="10">
        <v>9</v>
      </c>
      <c r="D13" s="10">
        <v>50</v>
      </c>
      <c r="E13" s="10">
        <f t="shared" si="0"/>
        <v>16</v>
      </c>
      <c r="F13" s="10">
        <v>-7</v>
      </c>
      <c r="G13" s="10">
        <v>49</v>
      </c>
      <c r="H13" s="33">
        <v>19</v>
      </c>
      <c r="I13" s="10">
        <f>COUNTIF(D$5:D12,"&gt;"&amp;D13)</f>
        <v>1</v>
      </c>
      <c r="J13" s="10">
        <f t="shared" si="1"/>
        <v>20</v>
      </c>
      <c r="K13" s="33">
        <f t="shared" si="2"/>
        <v>19</v>
      </c>
      <c r="M13" s="53" t="s">
        <v>78</v>
      </c>
      <c r="N13" s="53"/>
      <c r="O13" s="53"/>
    </row>
    <row r="14" spans="1:18" ht="20.399999999999999" x14ac:dyDescent="0.45">
      <c r="B14" s="10">
        <v>2563</v>
      </c>
      <c r="C14" s="10">
        <v>10</v>
      </c>
      <c r="D14" s="10">
        <v>53</v>
      </c>
      <c r="E14" s="10">
        <f t="shared" si="0"/>
        <v>21</v>
      </c>
      <c r="F14" s="10">
        <v>-11</v>
      </c>
      <c r="G14" s="10">
        <v>121</v>
      </c>
      <c r="H14" s="33">
        <v>15</v>
      </c>
      <c r="I14" s="10">
        <f>COUNTIF(D$5:D13,"&gt;"&amp;D14)</f>
        <v>0</v>
      </c>
      <c r="J14" s="10">
        <f t="shared" si="1"/>
        <v>15</v>
      </c>
      <c r="K14" s="33">
        <f t="shared" si="2"/>
        <v>15</v>
      </c>
      <c r="M14" s="36" t="s">
        <v>75</v>
      </c>
      <c r="N14" s="36"/>
      <c r="O14" s="36"/>
      <c r="P14" s="36"/>
      <c r="Q14" s="37"/>
      <c r="R14" s="37"/>
    </row>
    <row r="15" spans="1:18" ht="20.399999999999999" x14ac:dyDescent="0.45">
      <c r="B15" s="10">
        <v>2563</v>
      </c>
      <c r="C15" s="10">
        <v>11</v>
      </c>
      <c r="D15" s="10">
        <v>52</v>
      </c>
      <c r="E15" s="10">
        <f t="shared" si="0"/>
        <v>19</v>
      </c>
      <c r="F15" s="10">
        <v>-8</v>
      </c>
      <c r="G15" s="10">
        <v>64</v>
      </c>
      <c r="H15" s="33">
        <v>16</v>
      </c>
      <c r="I15" s="10">
        <f>COUNTIF(D$5:D14,"&gt;"&amp;D15)</f>
        <v>1</v>
      </c>
      <c r="J15" s="10">
        <f t="shared" si="1"/>
        <v>17</v>
      </c>
      <c r="K15" s="33">
        <f t="shared" si="2"/>
        <v>16</v>
      </c>
      <c r="M15" s="52" t="s">
        <v>76</v>
      </c>
      <c r="N15" s="52"/>
      <c r="O15" s="52"/>
      <c r="P15" s="52"/>
      <c r="Q15" s="52"/>
      <c r="R15" s="52"/>
    </row>
    <row r="16" spans="1:18" x14ac:dyDescent="0.4">
      <c r="B16" s="10">
        <v>2563</v>
      </c>
      <c r="C16" s="10">
        <v>12</v>
      </c>
      <c r="D16" s="10">
        <v>46</v>
      </c>
      <c r="E16" s="10">
        <f t="shared" si="0"/>
        <v>12</v>
      </c>
      <c r="F16" s="10">
        <v>0</v>
      </c>
      <c r="G16" s="10">
        <v>0</v>
      </c>
      <c r="H16" s="33">
        <v>19</v>
      </c>
      <c r="I16" s="10">
        <f>COUNTIF(D$5:D15,"&gt;"&amp;D16)</f>
        <v>5</v>
      </c>
      <c r="J16" s="10">
        <f t="shared" si="1"/>
        <v>24</v>
      </c>
      <c r="K16" s="33">
        <f t="shared" si="2"/>
        <v>19</v>
      </c>
    </row>
    <row r="17" spans="2:13" ht="20.399999999999999" x14ac:dyDescent="0.45">
      <c r="B17" s="10">
        <v>2564</v>
      </c>
      <c r="C17" s="10">
        <v>13</v>
      </c>
      <c r="D17" s="10">
        <v>43</v>
      </c>
      <c r="E17" s="10">
        <f t="shared" si="0"/>
        <v>8</v>
      </c>
      <c r="F17" s="10">
        <v>5</v>
      </c>
      <c r="G17" s="10">
        <v>25</v>
      </c>
      <c r="H17" s="33">
        <v>20</v>
      </c>
      <c r="I17" s="10">
        <f>COUNTIF(D$5:D16,"&gt;"&amp;D17)</f>
        <v>8</v>
      </c>
      <c r="J17" s="10">
        <f t="shared" si="1"/>
        <v>28</v>
      </c>
      <c r="K17" s="33">
        <f t="shared" si="2"/>
        <v>20</v>
      </c>
      <c r="M17" s="34" t="s">
        <v>82</v>
      </c>
    </row>
    <row r="18" spans="2:13" ht="20.399999999999999" x14ac:dyDescent="0.45">
      <c r="B18" s="10">
        <v>2564</v>
      </c>
      <c r="C18" s="10">
        <v>14</v>
      </c>
      <c r="D18" s="10">
        <v>45</v>
      </c>
      <c r="E18" s="10">
        <f t="shared" si="0"/>
        <v>10</v>
      </c>
      <c r="F18" s="10">
        <v>4</v>
      </c>
      <c r="G18" s="10">
        <v>16</v>
      </c>
      <c r="H18" s="33">
        <v>19</v>
      </c>
      <c r="I18" s="10">
        <f>COUNTIF(D$5:D17,"&gt;"&amp;D18)</f>
        <v>7</v>
      </c>
      <c r="J18" s="10">
        <f t="shared" si="1"/>
        <v>26</v>
      </c>
      <c r="K18" s="33">
        <f t="shared" si="2"/>
        <v>19</v>
      </c>
      <c r="M18" s="35" t="s">
        <v>73</v>
      </c>
    </row>
    <row r="19" spans="2:13" ht="20.399999999999999" x14ac:dyDescent="0.45">
      <c r="B19" s="10">
        <v>2564</v>
      </c>
      <c r="C19" s="10">
        <v>15</v>
      </c>
      <c r="D19" s="10">
        <v>50</v>
      </c>
      <c r="E19" s="10">
        <f t="shared" si="0"/>
        <v>16</v>
      </c>
      <c r="F19" s="10">
        <v>-1</v>
      </c>
      <c r="G19" s="10">
        <v>1</v>
      </c>
      <c r="H19" s="33">
        <v>17</v>
      </c>
      <c r="I19" s="10">
        <f>COUNTIF(D$5:D18,"&gt;"&amp;D19)</f>
        <v>3</v>
      </c>
      <c r="J19" s="10">
        <f t="shared" si="1"/>
        <v>20</v>
      </c>
      <c r="K19" s="33">
        <f t="shared" si="2"/>
        <v>17</v>
      </c>
      <c r="M19" s="35" t="s">
        <v>72</v>
      </c>
    </row>
    <row r="20" spans="2:13" x14ac:dyDescent="0.4">
      <c r="B20" s="10">
        <v>2564</v>
      </c>
      <c r="C20" s="10">
        <v>16</v>
      </c>
      <c r="D20" s="10">
        <v>45</v>
      </c>
      <c r="E20" s="10">
        <f t="shared" si="0"/>
        <v>10</v>
      </c>
      <c r="F20" s="10">
        <v>6</v>
      </c>
      <c r="G20" s="10">
        <v>36</v>
      </c>
      <c r="H20" s="33">
        <v>18</v>
      </c>
      <c r="I20" s="10">
        <f>COUNTIF(D$5:D19,"&gt;"&amp;D20)</f>
        <v>8</v>
      </c>
      <c r="J20" s="10">
        <f t="shared" si="1"/>
        <v>26</v>
      </c>
      <c r="K20" s="33">
        <f t="shared" si="2"/>
        <v>18</v>
      </c>
    </row>
    <row r="21" spans="2:13" x14ac:dyDescent="0.4">
      <c r="B21" s="10">
        <v>2564</v>
      </c>
      <c r="C21" s="10">
        <v>17</v>
      </c>
      <c r="D21" s="10">
        <v>31</v>
      </c>
      <c r="E21" s="10">
        <f t="shared" si="0"/>
        <v>1</v>
      </c>
      <c r="F21" s="10">
        <v>16</v>
      </c>
      <c r="G21" s="10">
        <v>256</v>
      </c>
      <c r="H21" s="33">
        <v>20</v>
      </c>
      <c r="I21" s="10">
        <f>COUNTIF(D$5:D20,"&gt;"&amp;D21)</f>
        <v>15</v>
      </c>
      <c r="J21" s="10">
        <f t="shared" si="1"/>
        <v>35</v>
      </c>
      <c r="K21" s="33">
        <f t="shared" si="2"/>
        <v>20</v>
      </c>
    </row>
    <row r="22" spans="2:13" x14ac:dyDescent="0.4">
      <c r="B22" s="10">
        <v>2564</v>
      </c>
      <c r="C22" s="10">
        <v>18</v>
      </c>
      <c r="D22" s="10">
        <v>35</v>
      </c>
      <c r="E22" s="10">
        <f t="shared" si="0"/>
        <v>3</v>
      </c>
      <c r="F22" s="10">
        <v>15</v>
      </c>
      <c r="G22" s="10">
        <v>225</v>
      </c>
      <c r="H22" s="33">
        <v>18</v>
      </c>
      <c r="I22" s="10">
        <f>COUNTIF(D$5:D21,"&gt;"&amp;D22)</f>
        <v>15</v>
      </c>
      <c r="J22" s="10">
        <f t="shared" si="1"/>
        <v>33</v>
      </c>
      <c r="K22" s="33">
        <f t="shared" si="2"/>
        <v>18</v>
      </c>
    </row>
    <row r="23" spans="2:13" x14ac:dyDescent="0.4">
      <c r="B23" s="10">
        <v>2564</v>
      </c>
      <c r="C23" s="10">
        <v>19</v>
      </c>
      <c r="D23" s="10">
        <v>55</v>
      </c>
      <c r="E23" s="10">
        <f t="shared" si="0"/>
        <v>22</v>
      </c>
      <c r="F23" s="10">
        <v>-3</v>
      </c>
      <c r="G23" s="10">
        <v>9</v>
      </c>
      <c r="H23" s="33">
        <v>14</v>
      </c>
      <c r="I23" s="10">
        <f>COUNTIF(D$5:D22,"&gt;"&amp;D23)</f>
        <v>0</v>
      </c>
      <c r="J23" s="10">
        <f t="shared" si="1"/>
        <v>14</v>
      </c>
      <c r="K23" s="33">
        <f t="shared" si="2"/>
        <v>14</v>
      </c>
    </row>
    <row r="24" spans="2:13" x14ac:dyDescent="0.4">
      <c r="B24" s="10">
        <v>2564</v>
      </c>
      <c r="C24" s="10">
        <v>20</v>
      </c>
      <c r="D24" s="10">
        <v>57</v>
      </c>
      <c r="E24" s="10">
        <f t="shared" si="0"/>
        <v>23</v>
      </c>
      <c r="F24" s="10">
        <v>-3</v>
      </c>
      <c r="G24" s="10">
        <v>9</v>
      </c>
      <c r="H24" s="33">
        <v>13</v>
      </c>
      <c r="I24" s="10">
        <f>COUNTIF(D$5:D23,"&gt;"&amp;D24)</f>
        <v>0</v>
      </c>
      <c r="J24" s="10">
        <f t="shared" si="1"/>
        <v>13</v>
      </c>
      <c r="K24" s="33">
        <f t="shared" si="2"/>
        <v>13</v>
      </c>
    </row>
    <row r="25" spans="2:13" x14ac:dyDescent="0.4">
      <c r="B25" s="10">
        <v>2564</v>
      </c>
      <c r="C25" s="10">
        <v>21</v>
      </c>
      <c r="D25" s="10">
        <v>61</v>
      </c>
      <c r="E25" s="10">
        <f t="shared" si="0"/>
        <v>24</v>
      </c>
      <c r="F25" s="10">
        <v>-3</v>
      </c>
      <c r="G25" s="10">
        <v>9</v>
      </c>
      <c r="H25" s="33">
        <v>12</v>
      </c>
      <c r="I25" s="10">
        <f>COUNTIF(D$5:D24,"&gt;"&amp;D25)</f>
        <v>0</v>
      </c>
      <c r="J25" s="10">
        <f t="shared" si="1"/>
        <v>12</v>
      </c>
      <c r="K25" s="33">
        <f t="shared" si="2"/>
        <v>12</v>
      </c>
    </row>
    <row r="26" spans="2:13" x14ac:dyDescent="0.4">
      <c r="B26" s="10">
        <v>2564</v>
      </c>
      <c r="C26" s="10">
        <v>22</v>
      </c>
      <c r="D26" s="10">
        <v>50</v>
      </c>
      <c r="E26" s="10">
        <f t="shared" si="0"/>
        <v>16</v>
      </c>
      <c r="F26" s="10">
        <v>6</v>
      </c>
      <c r="G26" s="10">
        <v>36</v>
      </c>
      <c r="H26" s="33">
        <v>14</v>
      </c>
      <c r="I26" s="10">
        <f>COUNTIF(D$5:D25,"&gt;"&amp;D26)</f>
        <v>6</v>
      </c>
      <c r="J26" s="10">
        <f t="shared" si="1"/>
        <v>20</v>
      </c>
      <c r="K26" s="33">
        <f t="shared" si="2"/>
        <v>14</v>
      </c>
    </row>
    <row r="27" spans="2:13" x14ac:dyDescent="0.4">
      <c r="B27" s="10">
        <v>2564</v>
      </c>
      <c r="C27" s="10">
        <v>23</v>
      </c>
      <c r="D27" s="10">
        <v>36</v>
      </c>
      <c r="E27" s="10">
        <f t="shared" si="0"/>
        <v>4</v>
      </c>
      <c r="F27" s="10">
        <v>19</v>
      </c>
      <c r="G27" s="10">
        <v>361</v>
      </c>
      <c r="H27" s="33">
        <v>14</v>
      </c>
      <c r="I27" s="10">
        <f>COUNTIF(D$5:D26,"&gt;"&amp;D27)</f>
        <v>18</v>
      </c>
      <c r="J27" s="10">
        <f t="shared" si="1"/>
        <v>32</v>
      </c>
      <c r="K27" s="33">
        <f t="shared" si="2"/>
        <v>14</v>
      </c>
    </row>
    <row r="28" spans="2:13" x14ac:dyDescent="0.4">
      <c r="B28" s="10">
        <v>2564</v>
      </c>
      <c r="C28" s="10">
        <v>24</v>
      </c>
      <c r="D28" s="10">
        <v>47</v>
      </c>
      <c r="E28" s="10">
        <f t="shared" si="0"/>
        <v>14</v>
      </c>
      <c r="F28" s="10">
        <v>10</v>
      </c>
      <c r="G28" s="10">
        <v>100</v>
      </c>
      <c r="H28" s="33">
        <v>12</v>
      </c>
      <c r="I28" s="10">
        <f>COUNTIF(D$5:D27,"&gt;"&amp;D28)</f>
        <v>10</v>
      </c>
      <c r="J28" s="10">
        <f t="shared" si="1"/>
        <v>22</v>
      </c>
      <c r="K28" s="33">
        <f t="shared" si="2"/>
        <v>12</v>
      </c>
    </row>
    <row r="29" spans="2:13" x14ac:dyDescent="0.4">
      <c r="B29" s="10">
        <v>2565</v>
      </c>
      <c r="C29" s="10">
        <v>25</v>
      </c>
      <c r="D29" s="10">
        <v>64</v>
      </c>
      <c r="E29" s="10">
        <f t="shared" si="0"/>
        <v>25</v>
      </c>
      <c r="F29" s="10">
        <v>0</v>
      </c>
      <c r="G29" s="10">
        <v>0</v>
      </c>
      <c r="H29" s="33">
        <v>11</v>
      </c>
      <c r="I29" s="10">
        <f>COUNTIF(D$5:D28,"&gt;"&amp;D29)</f>
        <v>0</v>
      </c>
      <c r="J29" s="10">
        <f t="shared" si="1"/>
        <v>11</v>
      </c>
      <c r="K29" s="33">
        <f t="shared" si="2"/>
        <v>11</v>
      </c>
    </row>
    <row r="30" spans="2:13" x14ac:dyDescent="0.4">
      <c r="B30" s="10">
        <v>2565</v>
      </c>
      <c r="C30" s="10">
        <v>26</v>
      </c>
      <c r="D30" s="10">
        <v>72</v>
      </c>
      <c r="E30" s="10">
        <f t="shared" si="0"/>
        <v>26</v>
      </c>
      <c r="F30" s="10">
        <v>0</v>
      </c>
      <c r="G30" s="10">
        <v>0</v>
      </c>
      <c r="H30" s="33">
        <v>10</v>
      </c>
      <c r="I30" s="10">
        <f>COUNTIF(D$5:D29,"&gt;"&amp;D30)</f>
        <v>0</v>
      </c>
      <c r="J30" s="10">
        <f t="shared" si="1"/>
        <v>10</v>
      </c>
      <c r="K30" s="33">
        <f t="shared" si="2"/>
        <v>10</v>
      </c>
    </row>
    <row r="31" spans="2:13" x14ac:dyDescent="0.4">
      <c r="B31" s="10">
        <v>2565</v>
      </c>
      <c r="C31" s="10">
        <v>27</v>
      </c>
      <c r="D31" s="10">
        <v>155</v>
      </c>
      <c r="E31" s="10">
        <f t="shared" si="0"/>
        <v>28</v>
      </c>
      <c r="F31" s="10">
        <v>-1</v>
      </c>
      <c r="G31" s="10">
        <v>1</v>
      </c>
      <c r="H31" s="33">
        <v>8</v>
      </c>
      <c r="I31" s="10">
        <f>COUNTIF(D$5:D30,"&gt;"&amp;D31)</f>
        <v>0</v>
      </c>
      <c r="J31" s="10">
        <f t="shared" si="1"/>
        <v>8</v>
      </c>
      <c r="K31" s="33">
        <f t="shared" si="2"/>
        <v>8</v>
      </c>
    </row>
    <row r="32" spans="2:13" x14ac:dyDescent="0.4">
      <c r="B32" s="10">
        <v>2565</v>
      </c>
      <c r="C32" s="10">
        <v>28</v>
      </c>
      <c r="D32" s="10">
        <v>158</v>
      </c>
      <c r="E32" s="10">
        <f t="shared" si="0"/>
        <v>31</v>
      </c>
      <c r="F32" s="10">
        <v>-3</v>
      </c>
      <c r="G32" s="10">
        <v>9</v>
      </c>
      <c r="H32" s="33">
        <v>5</v>
      </c>
      <c r="I32" s="10">
        <f>COUNTIF(D$5:D31,"&gt;"&amp;D32)</f>
        <v>0</v>
      </c>
      <c r="J32" s="10">
        <f t="shared" si="1"/>
        <v>5</v>
      </c>
      <c r="K32" s="33">
        <f t="shared" si="2"/>
        <v>5</v>
      </c>
    </row>
    <row r="33" spans="2:11" x14ac:dyDescent="0.4">
      <c r="B33" s="10">
        <v>2565</v>
      </c>
      <c r="C33" s="10">
        <v>29</v>
      </c>
      <c r="D33" s="10">
        <v>157</v>
      </c>
      <c r="E33" s="10">
        <f t="shared" si="0"/>
        <v>30</v>
      </c>
      <c r="F33" s="10">
        <v>-1</v>
      </c>
      <c r="G33" s="10">
        <v>1</v>
      </c>
      <c r="H33" s="33">
        <v>5</v>
      </c>
      <c r="I33" s="10">
        <f>COUNTIF(D$5:D32,"&gt;"&amp;D33)</f>
        <v>1</v>
      </c>
      <c r="J33" s="10">
        <f t="shared" si="1"/>
        <v>6</v>
      </c>
      <c r="K33" s="33">
        <f t="shared" si="2"/>
        <v>5</v>
      </c>
    </row>
    <row r="34" spans="2:11" x14ac:dyDescent="0.4">
      <c r="B34" s="10">
        <v>2565</v>
      </c>
      <c r="C34" s="10">
        <v>30</v>
      </c>
      <c r="D34" s="10">
        <v>156</v>
      </c>
      <c r="E34" s="10">
        <f t="shared" si="0"/>
        <v>29</v>
      </c>
      <c r="F34" s="10">
        <v>1</v>
      </c>
      <c r="G34" s="10">
        <v>1</v>
      </c>
      <c r="H34" s="33">
        <v>5</v>
      </c>
      <c r="I34" s="10">
        <f>COUNTIF(D$5:D33,"&gt;"&amp;D34)</f>
        <v>2</v>
      </c>
      <c r="J34" s="10">
        <f t="shared" si="1"/>
        <v>7</v>
      </c>
      <c r="K34" s="33">
        <f t="shared" si="2"/>
        <v>5</v>
      </c>
    </row>
    <row r="35" spans="2:11" x14ac:dyDescent="0.4">
      <c r="B35" s="10">
        <v>2565</v>
      </c>
      <c r="C35" s="10">
        <v>31</v>
      </c>
      <c r="D35" s="10">
        <v>161</v>
      </c>
      <c r="E35" s="10">
        <f t="shared" si="0"/>
        <v>32</v>
      </c>
      <c r="F35" s="10">
        <v>-1</v>
      </c>
      <c r="G35" s="10">
        <v>1</v>
      </c>
      <c r="H35" s="33">
        <v>4</v>
      </c>
      <c r="I35" s="10">
        <f>COUNTIF(D$5:D34,"&gt;"&amp;D35)</f>
        <v>0</v>
      </c>
      <c r="J35" s="10">
        <f t="shared" si="1"/>
        <v>4</v>
      </c>
      <c r="K35" s="33">
        <f t="shared" si="2"/>
        <v>4</v>
      </c>
    </row>
    <row r="36" spans="2:11" x14ac:dyDescent="0.4">
      <c r="B36" s="10">
        <v>2565</v>
      </c>
      <c r="C36" s="10">
        <v>32</v>
      </c>
      <c r="D36" s="10">
        <v>168</v>
      </c>
      <c r="E36" s="10">
        <f t="shared" si="0"/>
        <v>33</v>
      </c>
      <c r="F36" s="10">
        <v>-1</v>
      </c>
      <c r="G36" s="10">
        <v>1</v>
      </c>
      <c r="H36" s="33">
        <v>3</v>
      </c>
      <c r="I36" s="10">
        <f>COUNTIF(D$5:D35,"&gt;"&amp;D36)</f>
        <v>0</v>
      </c>
      <c r="J36" s="10">
        <f t="shared" si="1"/>
        <v>3</v>
      </c>
      <c r="K36" s="33">
        <f t="shared" si="2"/>
        <v>3</v>
      </c>
    </row>
    <row r="37" spans="2:11" x14ac:dyDescent="0.4">
      <c r="B37" s="10">
        <v>2565</v>
      </c>
      <c r="C37" s="10">
        <v>33</v>
      </c>
      <c r="D37" s="10">
        <v>170</v>
      </c>
      <c r="E37" s="10">
        <f t="shared" si="0"/>
        <v>34</v>
      </c>
      <c r="F37" s="10">
        <v>-1</v>
      </c>
      <c r="G37" s="10">
        <v>1</v>
      </c>
      <c r="H37" s="33">
        <v>2</v>
      </c>
      <c r="I37" s="10">
        <f>COUNTIF(D$5:D36,"&gt;"&amp;D37)</f>
        <v>0</v>
      </c>
      <c r="J37" s="10">
        <f t="shared" si="1"/>
        <v>2</v>
      </c>
      <c r="K37" s="33">
        <f t="shared" si="2"/>
        <v>2</v>
      </c>
    </row>
    <row r="38" spans="2:11" x14ac:dyDescent="0.4">
      <c r="B38" s="10">
        <v>2565</v>
      </c>
      <c r="C38" s="10">
        <v>34</v>
      </c>
      <c r="D38" s="10">
        <v>172</v>
      </c>
      <c r="E38" s="10">
        <f t="shared" si="0"/>
        <v>35</v>
      </c>
      <c r="F38" s="10">
        <v>-1</v>
      </c>
      <c r="G38" s="10">
        <v>1</v>
      </c>
      <c r="H38" s="33">
        <v>1</v>
      </c>
      <c r="I38" s="10">
        <f>COUNTIF(D$5:D37,"&gt;"&amp;D38)</f>
        <v>0</v>
      </c>
      <c r="J38" s="10">
        <f t="shared" si="1"/>
        <v>1</v>
      </c>
      <c r="K38" s="33">
        <f t="shared" si="2"/>
        <v>1</v>
      </c>
    </row>
    <row r="39" spans="2:11" x14ac:dyDescent="0.4">
      <c r="B39" s="10">
        <v>2565</v>
      </c>
      <c r="C39" s="10">
        <v>35</v>
      </c>
      <c r="D39" s="10">
        <v>174</v>
      </c>
      <c r="E39" s="10">
        <f t="shared" si="0"/>
        <v>36</v>
      </c>
      <c r="F39" s="10">
        <v>-1</v>
      </c>
      <c r="G39" s="10">
        <v>1</v>
      </c>
      <c r="H39" s="33">
        <v>0</v>
      </c>
      <c r="I39" s="10">
        <f>COUNTIF(D$5:D38,"&gt;"&amp;D39)</f>
        <v>0</v>
      </c>
      <c r="J39" s="10">
        <f t="shared" si="1"/>
        <v>0</v>
      </c>
      <c r="K39" s="33">
        <f t="shared" si="2"/>
        <v>0</v>
      </c>
    </row>
    <row r="40" spans="2:11" x14ac:dyDescent="0.4">
      <c r="B40" s="10">
        <v>2565</v>
      </c>
      <c r="C40" s="10">
        <v>36</v>
      </c>
      <c r="D40" s="10">
        <v>152</v>
      </c>
      <c r="E40" s="10">
        <f t="shared" si="0"/>
        <v>27</v>
      </c>
      <c r="F40" s="10">
        <v>9</v>
      </c>
      <c r="G40" s="10">
        <v>81</v>
      </c>
      <c r="H40" s="33">
        <v>0</v>
      </c>
      <c r="I40" s="10">
        <f>COUNTIF(D$5:D39,"&gt;"&amp;D40)</f>
        <v>9</v>
      </c>
      <c r="J40" s="10">
        <f t="shared" si="1"/>
        <v>9</v>
      </c>
      <c r="K40" s="33">
        <f t="shared" si="2"/>
        <v>0</v>
      </c>
    </row>
    <row r="41" spans="2:11" x14ac:dyDescent="0.4">
      <c r="C41" s="42" t="s">
        <v>43</v>
      </c>
      <c r="D41" s="43">
        <f>SUM(G5:G40)</f>
        <v>1711</v>
      </c>
      <c r="J41" s="41" t="s">
        <v>43</v>
      </c>
      <c r="K41" s="12">
        <f>SUM(K5:K40)</f>
        <v>526</v>
      </c>
    </row>
    <row r="42" spans="2:11" x14ac:dyDescent="0.4">
      <c r="C42" s="42" t="s">
        <v>79</v>
      </c>
      <c r="D42" s="43">
        <f>1-((6*D41)/(K42*((K42^2)-1)))</f>
        <v>0.77979407979407978</v>
      </c>
      <c r="J42" s="41" t="s">
        <v>35</v>
      </c>
      <c r="K42" s="12">
        <f>COUNT(C5:C40)</f>
        <v>36</v>
      </c>
    </row>
    <row r="43" spans="2:11" x14ac:dyDescent="0.4">
      <c r="C43" s="42" t="s">
        <v>44</v>
      </c>
      <c r="D43" s="43">
        <f>(D42-0)/(1/SQRT(K42-1))</f>
        <v>4.6133239904505245</v>
      </c>
      <c r="J43" s="12" t="s">
        <v>80</v>
      </c>
      <c r="K43" s="12">
        <f>((4*K41)/(K42*(K42-1)))-1</f>
        <v>0.6698412698412699</v>
      </c>
    </row>
    <row r="44" spans="2:11" x14ac:dyDescent="0.4">
      <c r="J44" s="12" t="s">
        <v>81</v>
      </c>
      <c r="K44" s="12">
        <f>SQRT((2*(2*K42+5))/(9*K42*(K42-1)))</f>
        <v>0.11653431646335018</v>
      </c>
    </row>
    <row r="45" spans="2:11" x14ac:dyDescent="0.4">
      <c r="J45" s="12" t="s">
        <v>44</v>
      </c>
      <c r="K45" s="12">
        <f>(K43-0)/K44</f>
        <v>5.7480173237377139</v>
      </c>
    </row>
  </sheetData>
  <mergeCells count="4">
    <mergeCell ref="M7:R7"/>
    <mergeCell ref="M5:N5"/>
    <mergeCell ref="M15:R15"/>
    <mergeCell ref="M13:O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AEB42-4C44-407A-A525-BC3F57BCB3D6}">
  <dimension ref="A1:X41"/>
  <sheetViews>
    <sheetView showGridLines="0" zoomScale="85" zoomScaleNormal="85" workbookViewId="0">
      <selection activeCell="N43" sqref="N43"/>
    </sheetView>
  </sheetViews>
  <sheetFormatPr defaultRowHeight="16.8" x14ac:dyDescent="0.4"/>
  <cols>
    <col min="2" max="2" width="5.296875" bestFit="1" customWidth="1"/>
    <col min="3" max="3" width="5" bestFit="1" customWidth="1"/>
    <col min="4" max="4" width="3.19921875" bestFit="1" customWidth="1"/>
    <col min="5" max="5" width="4.19921875" bestFit="1" customWidth="1"/>
    <col min="6" max="6" width="13.3984375" bestFit="1" customWidth="1"/>
    <col min="7" max="7" width="22.69921875" bestFit="1" customWidth="1"/>
    <col min="8" max="8" width="10.19921875" bestFit="1" customWidth="1"/>
    <col min="9" max="9" width="8.5" bestFit="1" customWidth="1"/>
    <col min="10" max="10" width="7.59765625" bestFit="1" customWidth="1"/>
    <col min="11" max="11" width="12.69921875" bestFit="1" customWidth="1"/>
    <col min="12" max="12" width="7.59765625" bestFit="1" customWidth="1"/>
    <col min="14" max="14" width="9.796875" bestFit="1" customWidth="1"/>
  </cols>
  <sheetData>
    <row r="1" spans="1:24" ht="25.8" x14ac:dyDescent="0.5">
      <c r="A1" s="55" t="s">
        <v>71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</row>
    <row r="2" spans="1:24" s="6" customFormat="1" ht="14.4" x14ac:dyDescent="0.3"/>
    <row r="3" spans="1:24" x14ac:dyDescent="0.4">
      <c r="I3" s="57" t="s">
        <v>58</v>
      </c>
      <c r="J3" s="57"/>
      <c r="K3" s="58" t="s">
        <v>59</v>
      </c>
      <c r="L3" s="58"/>
      <c r="N3" s="20" t="s">
        <v>58</v>
      </c>
    </row>
    <row r="4" spans="1:24" ht="17.399999999999999" x14ac:dyDescent="0.4">
      <c r="B4" s="22" t="s">
        <v>50</v>
      </c>
      <c r="C4" s="22" t="s">
        <v>51</v>
      </c>
      <c r="D4" s="22" t="s">
        <v>7</v>
      </c>
      <c r="E4" s="22" t="s">
        <v>55</v>
      </c>
      <c r="F4" s="22" t="s">
        <v>52</v>
      </c>
      <c r="G4" s="22" t="s">
        <v>53</v>
      </c>
      <c r="H4" s="22" t="s">
        <v>54</v>
      </c>
      <c r="I4" s="22" t="s">
        <v>56</v>
      </c>
      <c r="J4" s="22" t="s">
        <v>57</v>
      </c>
      <c r="K4" s="22" t="s">
        <v>56</v>
      </c>
      <c r="L4" s="22" t="s">
        <v>57</v>
      </c>
      <c r="N4" s="14" t="s">
        <v>60</v>
      </c>
      <c r="O4" s="59" t="s">
        <v>61</v>
      </c>
      <c r="P4" s="59"/>
      <c r="Q4" s="59"/>
      <c r="R4" s="14" t="s">
        <v>62</v>
      </c>
      <c r="S4" s="14" t="s">
        <v>63</v>
      </c>
      <c r="T4" s="14" t="s">
        <v>64</v>
      </c>
      <c r="U4" s="14" t="s">
        <v>65</v>
      </c>
      <c r="W4" s="24" t="s">
        <v>35</v>
      </c>
      <c r="X4" s="10">
        <f>COUNT(O5:Q16)</f>
        <v>24</v>
      </c>
    </row>
    <row r="5" spans="1:24" x14ac:dyDescent="0.4">
      <c r="B5" s="10">
        <v>2563</v>
      </c>
      <c r="C5" s="10">
        <v>1</v>
      </c>
      <c r="D5" s="10">
        <v>1</v>
      </c>
      <c r="E5" s="10">
        <v>31</v>
      </c>
      <c r="F5" s="10"/>
      <c r="G5" s="10"/>
      <c r="H5" s="10"/>
      <c r="I5" s="18"/>
      <c r="J5" s="10"/>
      <c r="K5" s="10"/>
      <c r="L5" s="10"/>
      <c r="N5" s="10">
        <v>1</v>
      </c>
      <c r="O5" s="10"/>
      <c r="P5" s="10">
        <v>8</v>
      </c>
      <c r="Q5" s="10">
        <v>4</v>
      </c>
      <c r="R5" s="10">
        <f>SUM(O5:Q5)</f>
        <v>12</v>
      </c>
      <c r="S5" s="10">
        <f>COUNT(O5:Q5)</f>
        <v>2</v>
      </c>
      <c r="T5" s="10">
        <f>R5^2</f>
        <v>144</v>
      </c>
      <c r="U5" s="10">
        <f>T5/S5</f>
        <v>72</v>
      </c>
      <c r="W5" s="24" t="s">
        <v>66</v>
      </c>
      <c r="X5" s="10">
        <f>((12*U17)/(X4*X4+1))-(3*25)</f>
        <v>12.171577123050255</v>
      </c>
    </row>
    <row r="6" spans="1:24" x14ac:dyDescent="0.4">
      <c r="B6" s="10">
        <v>2563</v>
      </c>
      <c r="C6" s="10">
        <v>2</v>
      </c>
      <c r="D6" s="10">
        <v>2</v>
      </c>
      <c r="E6" s="10">
        <v>36</v>
      </c>
      <c r="F6" s="10"/>
      <c r="G6" s="10"/>
      <c r="H6" s="10"/>
      <c r="I6" s="10"/>
      <c r="J6" s="10"/>
      <c r="K6" s="10"/>
      <c r="L6" s="10"/>
      <c r="N6" s="10">
        <v>2</v>
      </c>
      <c r="O6" s="10"/>
      <c r="P6" s="10">
        <v>10</v>
      </c>
      <c r="Q6" s="10">
        <v>3</v>
      </c>
      <c r="R6" s="10">
        <f t="shared" ref="R6:R16" si="0">SUM(O6:Q6)</f>
        <v>13</v>
      </c>
      <c r="S6" s="10">
        <f t="shared" ref="S6:S16" si="1">COUNT(O6:Q6)</f>
        <v>2</v>
      </c>
      <c r="T6" s="10">
        <f t="shared" ref="T6:T16" si="2">R6^2</f>
        <v>169</v>
      </c>
      <c r="U6" s="10">
        <f t="shared" ref="U6:U16" si="3">T6/S6</f>
        <v>84.5</v>
      </c>
      <c r="W6" s="10"/>
      <c r="X6" s="10">
        <f>_xlfn.CHISQ.INV(0.95,11)</f>
        <v>19.675137572682495</v>
      </c>
    </row>
    <row r="7" spans="1:24" x14ac:dyDescent="0.4">
      <c r="B7" s="10">
        <v>2563</v>
      </c>
      <c r="C7" s="10">
        <v>3</v>
      </c>
      <c r="D7" s="10">
        <v>3</v>
      </c>
      <c r="E7" s="10">
        <v>42</v>
      </c>
      <c r="F7" s="10"/>
      <c r="G7" s="10"/>
      <c r="H7" s="10"/>
      <c r="I7" s="10"/>
      <c r="J7" s="10"/>
      <c r="K7" s="10"/>
      <c r="L7" s="10"/>
      <c r="N7" s="10">
        <v>3</v>
      </c>
      <c r="O7" s="10"/>
      <c r="P7" s="10">
        <v>13</v>
      </c>
      <c r="Q7" s="10">
        <v>24</v>
      </c>
      <c r="R7" s="10">
        <f t="shared" si="0"/>
        <v>37</v>
      </c>
      <c r="S7" s="10">
        <f t="shared" si="1"/>
        <v>2</v>
      </c>
      <c r="T7" s="10">
        <f t="shared" si="2"/>
        <v>1369</v>
      </c>
      <c r="U7" s="10">
        <f t="shared" si="3"/>
        <v>684.5</v>
      </c>
    </row>
    <row r="8" spans="1:24" x14ac:dyDescent="0.4">
      <c r="B8" s="10">
        <v>2563</v>
      </c>
      <c r="C8" s="10">
        <v>4</v>
      </c>
      <c r="D8" s="10">
        <v>4</v>
      </c>
      <c r="E8" s="10">
        <v>48</v>
      </c>
      <c r="F8" s="10"/>
      <c r="G8" s="10"/>
      <c r="H8" s="10"/>
      <c r="I8" s="10"/>
      <c r="J8" s="10"/>
      <c r="K8" s="10"/>
      <c r="L8" s="10"/>
      <c r="N8" s="10">
        <v>4</v>
      </c>
      <c r="O8" s="10"/>
      <c r="P8" s="10">
        <v>9</v>
      </c>
      <c r="Q8" s="10">
        <v>23</v>
      </c>
      <c r="R8" s="10">
        <f t="shared" si="0"/>
        <v>32</v>
      </c>
      <c r="S8" s="10">
        <f t="shared" si="1"/>
        <v>2</v>
      </c>
      <c r="T8" s="10">
        <f t="shared" si="2"/>
        <v>1024</v>
      </c>
      <c r="U8" s="10">
        <f t="shared" si="3"/>
        <v>512</v>
      </c>
    </row>
    <row r="9" spans="1:24" x14ac:dyDescent="0.4">
      <c r="B9" s="10">
        <v>2563</v>
      </c>
      <c r="C9" s="10">
        <v>5</v>
      </c>
      <c r="D9" s="10">
        <v>5</v>
      </c>
      <c r="E9" s="10">
        <v>44</v>
      </c>
      <c r="F9" s="10"/>
      <c r="G9" s="10"/>
      <c r="H9" s="10"/>
      <c r="I9" s="10"/>
      <c r="J9" s="10"/>
      <c r="K9" s="10"/>
      <c r="L9" s="10"/>
      <c r="N9" s="10">
        <v>5</v>
      </c>
      <c r="O9" s="10"/>
      <c r="P9" s="10">
        <v>5</v>
      </c>
      <c r="Q9" s="10">
        <v>22</v>
      </c>
      <c r="R9" s="10">
        <f t="shared" si="0"/>
        <v>27</v>
      </c>
      <c r="S9" s="10">
        <f t="shared" si="1"/>
        <v>2</v>
      </c>
      <c r="T9" s="10">
        <f t="shared" si="2"/>
        <v>729</v>
      </c>
      <c r="U9" s="10">
        <f t="shared" si="3"/>
        <v>364.5</v>
      </c>
    </row>
    <row r="10" spans="1:24" x14ac:dyDescent="0.4">
      <c r="B10" s="10">
        <v>2563</v>
      </c>
      <c r="C10" s="10">
        <v>6</v>
      </c>
      <c r="D10" s="10">
        <v>6</v>
      </c>
      <c r="E10" s="10">
        <v>42</v>
      </c>
      <c r="F10" s="10">
        <f t="shared" ref="F10:F34" si="4">SUM(E5:E16)</f>
        <v>542</v>
      </c>
      <c r="G10" s="10"/>
      <c r="H10" s="10"/>
      <c r="I10" s="10"/>
      <c r="J10" s="10"/>
      <c r="K10" s="10"/>
      <c r="L10" s="10"/>
      <c r="N10" s="10">
        <v>6</v>
      </c>
      <c r="O10" s="10"/>
      <c r="P10" s="10">
        <v>7</v>
      </c>
      <c r="Q10" s="10">
        <v>21</v>
      </c>
      <c r="R10" s="10">
        <f t="shared" si="0"/>
        <v>28</v>
      </c>
      <c r="S10" s="10">
        <f t="shared" si="1"/>
        <v>2</v>
      </c>
      <c r="T10" s="10">
        <f t="shared" si="2"/>
        <v>784</v>
      </c>
      <c r="U10" s="10">
        <f t="shared" si="3"/>
        <v>392</v>
      </c>
    </row>
    <row r="11" spans="1:24" x14ac:dyDescent="0.4">
      <c r="B11" s="10">
        <v>2563</v>
      </c>
      <c r="C11" s="10">
        <v>7</v>
      </c>
      <c r="D11" s="10">
        <v>7</v>
      </c>
      <c r="E11" s="10">
        <v>46</v>
      </c>
      <c r="F11" s="10">
        <f t="shared" si="4"/>
        <v>554</v>
      </c>
      <c r="G11" s="10">
        <f>SUM(F10:F11)</f>
        <v>1096</v>
      </c>
      <c r="H11" s="19">
        <f>G11/24</f>
        <v>45.666666666666664</v>
      </c>
      <c r="I11" s="19">
        <f>E11-H11</f>
        <v>0.3333333333333357</v>
      </c>
      <c r="J11" s="10">
        <f t="shared" ref="J11:J34" si="5">RANK(I11,$I$11:$I$34,1)</f>
        <v>12</v>
      </c>
      <c r="K11" s="19">
        <f>E11/H11</f>
        <v>1.0072992700729928</v>
      </c>
      <c r="L11" s="10">
        <f t="shared" ref="L11:L34" si="6">RANK(K11,$K$11:$K$34,1)</f>
        <v>12</v>
      </c>
      <c r="N11" s="10">
        <v>7</v>
      </c>
      <c r="O11" s="10">
        <v>12</v>
      </c>
      <c r="P11" s="10">
        <v>19</v>
      </c>
      <c r="Q11" s="10"/>
      <c r="R11" s="10">
        <f t="shared" si="0"/>
        <v>31</v>
      </c>
      <c r="S11" s="10">
        <f t="shared" si="1"/>
        <v>2</v>
      </c>
      <c r="T11" s="10">
        <f t="shared" si="2"/>
        <v>961</v>
      </c>
      <c r="U11" s="10">
        <f t="shared" si="3"/>
        <v>480.5</v>
      </c>
    </row>
    <row r="12" spans="1:24" x14ac:dyDescent="0.4">
      <c r="B12" s="10">
        <v>2563</v>
      </c>
      <c r="C12" s="10">
        <v>8</v>
      </c>
      <c r="D12" s="10">
        <v>8</v>
      </c>
      <c r="E12" s="10">
        <v>52</v>
      </c>
      <c r="F12" s="10">
        <f t="shared" si="4"/>
        <v>563</v>
      </c>
      <c r="G12" s="10">
        <f t="shared" ref="G12:G34" si="7">SUM(F11:F12)</f>
        <v>1117</v>
      </c>
      <c r="H12" s="19">
        <f t="shared" ref="H12:H34" si="8">G12/24</f>
        <v>46.541666666666664</v>
      </c>
      <c r="I12" s="19">
        <f t="shared" ref="I12:I34" si="9">E12-H12</f>
        <v>5.4583333333333357</v>
      </c>
      <c r="J12" s="10">
        <f t="shared" si="5"/>
        <v>16</v>
      </c>
      <c r="K12" s="19">
        <f t="shared" ref="K12:K34" si="10">E12/H12</f>
        <v>1.1172784243509402</v>
      </c>
      <c r="L12" s="10">
        <f t="shared" si="6"/>
        <v>19</v>
      </c>
      <c r="N12" s="10">
        <v>8</v>
      </c>
      <c r="O12" s="10">
        <v>16</v>
      </c>
      <c r="P12" s="10">
        <v>19</v>
      </c>
      <c r="Q12" s="10"/>
      <c r="R12" s="10">
        <f t="shared" si="0"/>
        <v>35</v>
      </c>
      <c r="S12" s="10">
        <f t="shared" si="1"/>
        <v>2</v>
      </c>
      <c r="T12" s="10">
        <f t="shared" si="2"/>
        <v>1225</v>
      </c>
      <c r="U12" s="10">
        <f t="shared" si="3"/>
        <v>612.5</v>
      </c>
    </row>
    <row r="13" spans="1:24" x14ac:dyDescent="0.4">
      <c r="B13" s="10">
        <v>2563</v>
      </c>
      <c r="C13" s="10">
        <v>9</v>
      </c>
      <c r="D13" s="10">
        <v>9</v>
      </c>
      <c r="E13" s="10">
        <v>50</v>
      </c>
      <c r="F13" s="10">
        <f t="shared" si="4"/>
        <v>571</v>
      </c>
      <c r="G13" s="10">
        <f t="shared" si="7"/>
        <v>1134</v>
      </c>
      <c r="H13" s="19">
        <f t="shared" si="8"/>
        <v>47.25</v>
      </c>
      <c r="I13" s="19">
        <f t="shared" si="9"/>
        <v>2.75</v>
      </c>
      <c r="J13" s="10">
        <f t="shared" si="5"/>
        <v>14</v>
      </c>
      <c r="K13" s="19">
        <f t="shared" si="10"/>
        <v>1.0582010582010581</v>
      </c>
      <c r="L13" s="10">
        <f t="shared" si="6"/>
        <v>14</v>
      </c>
      <c r="N13" s="10">
        <v>9</v>
      </c>
      <c r="O13" s="10">
        <v>14</v>
      </c>
      <c r="P13" s="10">
        <v>18</v>
      </c>
      <c r="Q13" s="10"/>
      <c r="R13" s="10">
        <f t="shared" si="0"/>
        <v>32</v>
      </c>
      <c r="S13" s="10">
        <f t="shared" si="1"/>
        <v>2</v>
      </c>
      <c r="T13" s="10">
        <f t="shared" si="2"/>
        <v>1024</v>
      </c>
      <c r="U13" s="10">
        <f t="shared" si="3"/>
        <v>512</v>
      </c>
    </row>
    <row r="14" spans="1:24" x14ac:dyDescent="0.4">
      <c r="B14" s="10">
        <v>2563</v>
      </c>
      <c r="C14" s="10">
        <v>10</v>
      </c>
      <c r="D14" s="10">
        <v>10</v>
      </c>
      <c r="E14" s="10">
        <v>53</v>
      </c>
      <c r="F14" s="10">
        <f t="shared" si="4"/>
        <v>568</v>
      </c>
      <c r="G14" s="10">
        <f t="shared" si="7"/>
        <v>1139</v>
      </c>
      <c r="H14" s="19">
        <f t="shared" si="8"/>
        <v>47.458333333333336</v>
      </c>
      <c r="I14" s="19">
        <f t="shared" si="9"/>
        <v>5.5416666666666643</v>
      </c>
      <c r="J14" s="10">
        <f t="shared" si="5"/>
        <v>17</v>
      </c>
      <c r="K14" s="19">
        <f t="shared" si="10"/>
        <v>1.1167690956979806</v>
      </c>
      <c r="L14" s="10">
        <f t="shared" si="6"/>
        <v>18</v>
      </c>
      <c r="N14" s="10">
        <v>10</v>
      </c>
      <c r="O14" s="10">
        <v>17</v>
      </c>
      <c r="P14" s="10">
        <v>6</v>
      </c>
      <c r="Q14" s="10"/>
      <c r="R14" s="10">
        <f t="shared" si="0"/>
        <v>23</v>
      </c>
      <c r="S14" s="10">
        <f t="shared" si="1"/>
        <v>2</v>
      </c>
      <c r="T14" s="10">
        <f t="shared" si="2"/>
        <v>529</v>
      </c>
      <c r="U14" s="10">
        <f t="shared" si="3"/>
        <v>264.5</v>
      </c>
    </row>
    <row r="15" spans="1:24" x14ac:dyDescent="0.4">
      <c r="B15" s="10">
        <v>2563</v>
      </c>
      <c r="C15" s="10">
        <v>11</v>
      </c>
      <c r="D15" s="10">
        <v>11</v>
      </c>
      <c r="E15" s="10">
        <v>52</v>
      </c>
      <c r="F15" s="10">
        <f t="shared" si="4"/>
        <v>555</v>
      </c>
      <c r="G15" s="10">
        <f t="shared" si="7"/>
        <v>1123</v>
      </c>
      <c r="H15" s="19">
        <f t="shared" si="8"/>
        <v>46.791666666666664</v>
      </c>
      <c r="I15" s="19">
        <f t="shared" si="9"/>
        <v>5.2083333333333357</v>
      </c>
      <c r="J15" s="10">
        <f t="shared" si="5"/>
        <v>15</v>
      </c>
      <c r="K15" s="19">
        <f t="shared" si="10"/>
        <v>1.1113089937666965</v>
      </c>
      <c r="L15" s="10">
        <f t="shared" si="6"/>
        <v>16</v>
      </c>
      <c r="N15" s="10">
        <v>11</v>
      </c>
      <c r="O15" s="10">
        <v>15</v>
      </c>
      <c r="P15" s="10">
        <v>1</v>
      </c>
      <c r="Q15" s="10"/>
      <c r="R15" s="10">
        <f t="shared" si="0"/>
        <v>16</v>
      </c>
      <c r="S15" s="10">
        <f t="shared" si="1"/>
        <v>2</v>
      </c>
      <c r="T15" s="10">
        <f t="shared" si="2"/>
        <v>256</v>
      </c>
      <c r="U15" s="10">
        <f t="shared" si="3"/>
        <v>128</v>
      </c>
    </row>
    <row r="16" spans="1:24" x14ac:dyDescent="0.4">
      <c r="B16" s="10">
        <v>2563</v>
      </c>
      <c r="C16" s="10">
        <v>12</v>
      </c>
      <c r="D16" s="10">
        <v>12</v>
      </c>
      <c r="E16" s="10">
        <v>46</v>
      </c>
      <c r="F16" s="10">
        <f t="shared" si="4"/>
        <v>548</v>
      </c>
      <c r="G16" s="10">
        <f t="shared" si="7"/>
        <v>1103</v>
      </c>
      <c r="H16" s="19">
        <f t="shared" si="8"/>
        <v>45.958333333333336</v>
      </c>
      <c r="I16" s="19">
        <f t="shared" si="9"/>
        <v>4.1666666666664298E-2</v>
      </c>
      <c r="J16" s="10">
        <f t="shared" si="5"/>
        <v>11</v>
      </c>
      <c r="K16" s="19">
        <f t="shared" si="10"/>
        <v>1.0009066183136899</v>
      </c>
      <c r="L16" s="10">
        <f t="shared" si="6"/>
        <v>11</v>
      </c>
      <c r="N16" s="10">
        <v>12</v>
      </c>
      <c r="O16" s="10">
        <v>11</v>
      </c>
      <c r="P16" s="10">
        <v>2</v>
      </c>
      <c r="Q16" s="10"/>
      <c r="R16" s="10">
        <f t="shared" si="0"/>
        <v>13</v>
      </c>
      <c r="S16" s="10">
        <f t="shared" si="1"/>
        <v>2</v>
      </c>
      <c r="T16" s="10">
        <f t="shared" si="2"/>
        <v>169</v>
      </c>
      <c r="U16" s="10">
        <f t="shared" si="3"/>
        <v>84.5</v>
      </c>
    </row>
    <row r="17" spans="2:24" x14ac:dyDescent="0.4">
      <c r="B17" s="10">
        <v>2564</v>
      </c>
      <c r="C17" s="10">
        <v>1</v>
      </c>
      <c r="D17" s="10">
        <v>13</v>
      </c>
      <c r="E17" s="10">
        <v>43</v>
      </c>
      <c r="F17" s="10">
        <f t="shared" si="4"/>
        <v>557</v>
      </c>
      <c r="G17" s="10">
        <f t="shared" si="7"/>
        <v>1105</v>
      </c>
      <c r="H17" s="19">
        <f t="shared" si="8"/>
        <v>46.041666666666664</v>
      </c>
      <c r="I17" s="19">
        <f t="shared" si="9"/>
        <v>-3.0416666666666643</v>
      </c>
      <c r="J17" s="10">
        <f t="shared" si="5"/>
        <v>8</v>
      </c>
      <c r="K17" s="19">
        <f t="shared" si="10"/>
        <v>0.93393665158371042</v>
      </c>
      <c r="L17" s="10">
        <f t="shared" si="6"/>
        <v>8</v>
      </c>
      <c r="T17" s="25" t="s">
        <v>43</v>
      </c>
      <c r="U17" s="23">
        <f>SUM(U5:U16)</f>
        <v>4191.5</v>
      </c>
    </row>
    <row r="18" spans="2:24" x14ac:dyDescent="0.4">
      <c r="B18" s="10">
        <v>2564</v>
      </c>
      <c r="C18" s="10">
        <v>2</v>
      </c>
      <c r="D18" s="10">
        <v>14</v>
      </c>
      <c r="E18" s="10">
        <v>45</v>
      </c>
      <c r="F18" s="10">
        <f t="shared" si="4"/>
        <v>562</v>
      </c>
      <c r="G18" s="10">
        <f t="shared" si="7"/>
        <v>1119</v>
      </c>
      <c r="H18" s="19">
        <f t="shared" si="8"/>
        <v>46.625</v>
      </c>
      <c r="I18" s="19">
        <f t="shared" si="9"/>
        <v>-1.625</v>
      </c>
      <c r="J18" s="10">
        <f t="shared" si="5"/>
        <v>10</v>
      </c>
      <c r="K18" s="19">
        <f t="shared" si="10"/>
        <v>0.9651474530831099</v>
      </c>
      <c r="L18" s="10">
        <f t="shared" si="6"/>
        <v>10</v>
      </c>
      <c r="N18" s="51" t="s">
        <v>67</v>
      </c>
      <c r="O18" s="51"/>
      <c r="P18" s="51"/>
      <c r="Q18" s="51"/>
      <c r="R18" s="51"/>
    </row>
    <row r="19" spans="2:24" x14ac:dyDescent="0.4">
      <c r="B19" s="10">
        <v>2564</v>
      </c>
      <c r="C19" s="10">
        <v>3</v>
      </c>
      <c r="D19" s="10">
        <v>15</v>
      </c>
      <c r="E19" s="10">
        <v>50</v>
      </c>
      <c r="F19" s="10">
        <f t="shared" si="4"/>
        <v>573</v>
      </c>
      <c r="G19" s="10">
        <f t="shared" si="7"/>
        <v>1135</v>
      </c>
      <c r="H19" s="19">
        <f t="shared" si="8"/>
        <v>47.291666666666664</v>
      </c>
      <c r="I19" s="19">
        <f t="shared" si="9"/>
        <v>2.7083333333333357</v>
      </c>
      <c r="J19" s="10">
        <f t="shared" si="5"/>
        <v>13</v>
      </c>
      <c r="K19" s="19">
        <f t="shared" si="10"/>
        <v>1.0572687224669604</v>
      </c>
      <c r="L19" s="10">
        <f t="shared" si="6"/>
        <v>13</v>
      </c>
      <c r="N19" s="54" t="s">
        <v>69</v>
      </c>
      <c r="O19" s="54"/>
      <c r="P19" s="54"/>
      <c r="Q19" s="54"/>
      <c r="R19" s="54"/>
    </row>
    <row r="20" spans="2:24" x14ac:dyDescent="0.4">
      <c r="B20" s="10">
        <v>2564</v>
      </c>
      <c r="C20" s="10">
        <v>4</v>
      </c>
      <c r="D20" s="10">
        <v>16</v>
      </c>
      <c r="E20" s="10">
        <v>45</v>
      </c>
      <c r="F20" s="10">
        <f t="shared" si="4"/>
        <v>570</v>
      </c>
      <c r="G20" s="10">
        <f t="shared" si="7"/>
        <v>1143</v>
      </c>
      <c r="H20" s="19">
        <f t="shared" si="8"/>
        <v>47.625</v>
      </c>
      <c r="I20" s="19">
        <f t="shared" si="9"/>
        <v>-2.625</v>
      </c>
      <c r="J20" s="10">
        <f t="shared" si="5"/>
        <v>9</v>
      </c>
      <c r="K20" s="19">
        <f t="shared" si="10"/>
        <v>0.94488188976377951</v>
      </c>
      <c r="L20" s="10">
        <f t="shared" si="6"/>
        <v>9</v>
      </c>
      <c r="N20" s="44" t="s">
        <v>83</v>
      </c>
    </row>
    <row r="21" spans="2:24" x14ac:dyDescent="0.4">
      <c r="B21" s="10">
        <v>2564</v>
      </c>
      <c r="C21" s="10">
        <v>5</v>
      </c>
      <c r="D21" s="10">
        <v>17</v>
      </c>
      <c r="E21" s="10">
        <v>31</v>
      </c>
      <c r="F21" s="10">
        <f t="shared" si="4"/>
        <v>554</v>
      </c>
      <c r="G21" s="10">
        <f t="shared" si="7"/>
        <v>1124</v>
      </c>
      <c r="H21" s="19">
        <f t="shared" si="8"/>
        <v>46.833333333333336</v>
      </c>
      <c r="I21" s="19">
        <f t="shared" si="9"/>
        <v>-15.833333333333336</v>
      </c>
      <c r="J21" s="10">
        <f t="shared" si="5"/>
        <v>5</v>
      </c>
      <c r="K21" s="19">
        <f t="shared" si="10"/>
        <v>0.66192170818505336</v>
      </c>
      <c r="L21" s="10">
        <f t="shared" si="6"/>
        <v>3</v>
      </c>
      <c r="N21" t="s">
        <v>68</v>
      </c>
    </row>
    <row r="22" spans="2:24" x14ac:dyDescent="0.4">
      <c r="B22" s="10">
        <v>2564</v>
      </c>
      <c r="C22" s="10">
        <v>6</v>
      </c>
      <c r="D22" s="10">
        <v>18</v>
      </c>
      <c r="E22" s="10">
        <v>35</v>
      </c>
      <c r="F22" s="10">
        <f t="shared" si="4"/>
        <v>555</v>
      </c>
      <c r="G22" s="10">
        <f t="shared" si="7"/>
        <v>1109</v>
      </c>
      <c r="H22" s="19">
        <f t="shared" si="8"/>
        <v>46.208333333333336</v>
      </c>
      <c r="I22" s="19">
        <f t="shared" si="9"/>
        <v>-11.208333333333336</v>
      </c>
      <c r="J22" s="10">
        <f t="shared" si="5"/>
        <v>7</v>
      </c>
      <c r="K22" s="19">
        <f t="shared" si="10"/>
        <v>0.75743913435527499</v>
      </c>
      <c r="L22" s="10">
        <f t="shared" si="6"/>
        <v>6</v>
      </c>
    </row>
    <row r="23" spans="2:24" x14ac:dyDescent="0.4">
      <c r="B23" s="10">
        <v>2564</v>
      </c>
      <c r="C23" s="10">
        <v>7</v>
      </c>
      <c r="D23" s="10">
        <v>19</v>
      </c>
      <c r="E23" s="10">
        <v>55</v>
      </c>
      <c r="F23" s="10">
        <f t="shared" si="4"/>
        <v>576</v>
      </c>
      <c r="G23" s="10">
        <f t="shared" si="7"/>
        <v>1131</v>
      </c>
      <c r="H23" s="19">
        <f t="shared" si="8"/>
        <v>47.125</v>
      </c>
      <c r="I23" s="19">
        <f t="shared" si="9"/>
        <v>7.875</v>
      </c>
      <c r="J23" s="10">
        <f t="shared" si="5"/>
        <v>19</v>
      </c>
      <c r="K23" s="19">
        <f t="shared" si="10"/>
        <v>1.1671087533156499</v>
      </c>
      <c r="L23" s="10">
        <f t="shared" si="6"/>
        <v>21</v>
      </c>
      <c r="N23" s="21" t="s">
        <v>59</v>
      </c>
    </row>
    <row r="24" spans="2:24" ht="17.399999999999999" x14ac:dyDescent="0.4">
      <c r="B24" s="10">
        <v>2564</v>
      </c>
      <c r="C24" s="10">
        <v>8</v>
      </c>
      <c r="D24" s="10">
        <v>20</v>
      </c>
      <c r="E24" s="10">
        <v>57</v>
      </c>
      <c r="F24" s="10">
        <f t="shared" si="4"/>
        <v>603</v>
      </c>
      <c r="G24" s="10">
        <f t="shared" si="7"/>
        <v>1179</v>
      </c>
      <c r="H24" s="19">
        <f t="shared" si="8"/>
        <v>49.125</v>
      </c>
      <c r="I24" s="19">
        <f t="shared" si="9"/>
        <v>7.875</v>
      </c>
      <c r="J24" s="10">
        <f t="shared" si="5"/>
        <v>19</v>
      </c>
      <c r="K24" s="19">
        <f t="shared" si="10"/>
        <v>1.1603053435114503</v>
      </c>
      <c r="L24" s="10">
        <f t="shared" si="6"/>
        <v>20</v>
      </c>
      <c r="N24" s="14" t="s">
        <v>60</v>
      </c>
      <c r="O24" s="26" t="s">
        <v>61</v>
      </c>
      <c r="P24" s="27"/>
      <c r="Q24" s="28"/>
      <c r="R24" s="14" t="s">
        <v>62</v>
      </c>
      <c r="S24" s="14" t="s">
        <v>63</v>
      </c>
      <c r="T24" s="14" t="s">
        <v>64</v>
      </c>
      <c r="U24" s="14" t="s">
        <v>65</v>
      </c>
      <c r="W24" s="24" t="s">
        <v>35</v>
      </c>
      <c r="X24" s="10">
        <f>COUNT(O25:Q36)</f>
        <v>24</v>
      </c>
    </row>
    <row r="25" spans="2:24" x14ac:dyDescent="0.4">
      <c r="B25" s="10">
        <v>2564</v>
      </c>
      <c r="C25" s="10">
        <v>9</v>
      </c>
      <c r="D25" s="10">
        <v>21</v>
      </c>
      <c r="E25" s="10">
        <v>61</v>
      </c>
      <c r="F25" s="10">
        <f t="shared" si="4"/>
        <v>708</v>
      </c>
      <c r="G25" s="10">
        <f t="shared" si="7"/>
        <v>1311</v>
      </c>
      <c r="H25" s="19">
        <f t="shared" si="8"/>
        <v>54.625</v>
      </c>
      <c r="I25" s="19">
        <f t="shared" si="9"/>
        <v>6.375</v>
      </c>
      <c r="J25" s="10">
        <f t="shared" si="5"/>
        <v>18</v>
      </c>
      <c r="K25" s="19">
        <f t="shared" si="10"/>
        <v>1.1167048054919908</v>
      </c>
      <c r="L25" s="10">
        <f t="shared" si="6"/>
        <v>17</v>
      </c>
      <c r="N25" s="10">
        <v>1</v>
      </c>
      <c r="O25" s="10"/>
      <c r="P25" s="10">
        <v>8</v>
      </c>
      <c r="Q25" s="10">
        <v>4</v>
      </c>
      <c r="R25" s="10">
        <f>SUM(O25:Q25)</f>
        <v>12</v>
      </c>
      <c r="S25" s="10">
        <f>COUNT(O25:Q25)</f>
        <v>2</v>
      </c>
      <c r="T25" s="10">
        <f>R25^2</f>
        <v>144</v>
      </c>
      <c r="U25" s="10">
        <f>T25/S25</f>
        <v>72</v>
      </c>
      <c r="W25" s="24" t="s">
        <v>66</v>
      </c>
      <c r="X25" s="10">
        <f>((12*U37)/(X24*X24+1))-(3*25)</f>
        <v>13.201039861351816</v>
      </c>
    </row>
    <row r="26" spans="2:24" x14ac:dyDescent="0.4">
      <c r="B26" s="10">
        <v>2564</v>
      </c>
      <c r="C26" s="10">
        <v>10</v>
      </c>
      <c r="D26" s="10">
        <v>22</v>
      </c>
      <c r="E26" s="10">
        <v>50</v>
      </c>
      <c r="F26" s="10">
        <f t="shared" si="4"/>
        <v>821</v>
      </c>
      <c r="G26" s="10">
        <f t="shared" si="7"/>
        <v>1529</v>
      </c>
      <c r="H26" s="19">
        <f t="shared" si="8"/>
        <v>63.708333333333336</v>
      </c>
      <c r="I26" s="19">
        <f t="shared" si="9"/>
        <v>-13.708333333333336</v>
      </c>
      <c r="J26" s="10">
        <f t="shared" si="5"/>
        <v>6</v>
      </c>
      <c r="K26" s="19">
        <f t="shared" si="10"/>
        <v>0.78482668410725964</v>
      </c>
      <c r="L26" s="10">
        <f t="shared" si="6"/>
        <v>7</v>
      </c>
      <c r="N26" s="10">
        <v>2</v>
      </c>
      <c r="O26" s="10"/>
      <c r="P26" s="10">
        <v>10</v>
      </c>
      <c r="Q26" s="10">
        <v>5</v>
      </c>
      <c r="R26" s="10">
        <f t="shared" ref="R26:R36" si="11">SUM(O26:Q26)</f>
        <v>15</v>
      </c>
      <c r="S26" s="10">
        <f t="shared" ref="S26:S36" si="12">COUNT(O26:Q26)</f>
        <v>2</v>
      </c>
      <c r="T26" s="10">
        <f t="shared" ref="T26:T36" si="13">R26^2</f>
        <v>225</v>
      </c>
      <c r="U26" s="10">
        <f t="shared" ref="U26:U36" si="14">T26/S26</f>
        <v>112.5</v>
      </c>
      <c r="W26" s="10"/>
      <c r="X26" s="10">
        <f>_xlfn.CHISQ.INV(0.95,11)</f>
        <v>19.675137572682495</v>
      </c>
    </row>
    <row r="27" spans="2:24" x14ac:dyDescent="0.4">
      <c r="B27" s="10">
        <v>2564</v>
      </c>
      <c r="C27" s="10">
        <v>11</v>
      </c>
      <c r="D27" s="10">
        <v>23</v>
      </c>
      <c r="E27" s="10">
        <v>36</v>
      </c>
      <c r="F27" s="10">
        <f t="shared" si="4"/>
        <v>947</v>
      </c>
      <c r="G27" s="10">
        <f t="shared" si="7"/>
        <v>1768</v>
      </c>
      <c r="H27" s="19">
        <f t="shared" si="8"/>
        <v>73.666666666666671</v>
      </c>
      <c r="I27" s="19">
        <f t="shared" si="9"/>
        <v>-37.666666666666671</v>
      </c>
      <c r="J27" s="10">
        <f t="shared" si="5"/>
        <v>1</v>
      </c>
      <c r="K27" s="19">
        <f t="shared" si="10"/>
        <v>0.48868778280542985</v>
      </c>
      <c r="L27" s="10">
        <f t="shared" si="6"/>
        <v>1</v>
      </c>
      <c r="N27" s="10">
        <v>3</v>
      </c>
      <c r="O27" s="10"/>
      <c r="P27" s="10">
        <v>13</v>
      </c>
      <c r="Q27" s="10">
        <v>24</v>
      </c>
      <c r="R27" s="10">
        <f t="shared" si="11"/>
        <v>37</v>
      </c>
      <c r="S27" s="10">
        <f t="shared" si="12"/>
        <v>2</v>
      </c>
      <c r="T27" s="10">
        <f t="shared" si="13"/>
        <v>1369</v>
      </c>
      <c r="U27" s="10">
        <f t="shared" si="14"/>
        <v>684.5</v>
      </c>
    </row>
    <row r="28" spans="2:24" x14ac:dyDescent="0.4">
      <c r="B28" s="10">
        <v>2564</v>
      </c>
      <c r="C28" s="10">
        <v>12</v>
      </c>
      <c r="D28" s="10">
        <v>24</v>
      </c>
      <c r="E28" s="10">
        <v>47</v>
      </c>
      <c r="F28" s="10">
        <f t="shared" si="4"/>
        <v>1068</v>
      </c>
      <c r="G28" s="10">
        <f t="shared" si="7"/>
        <v>2015</v>
      </c>
      <c r="H28" s="19">
        <f t="shared" si="8"/>
        <v>83.958333333333329</v>
      </c>
      <c r="I28" s="19">
        <f t="shared" si="9"/>
        <v>-36.958333333333329</v>
      </c>
      <c r="J28" s="10">
        <f t="shared" si="5"/>
        <v>2</v>
      </c>
      <c r="K28" s="19">
        <f t="shared" si="10"/>
        <v>0.55980148883374692</v>
      </c>
      <c r="L28" s="10">
        <f t="shared" si="6"/>
        <v>2</v>
      </c>
      <c r="N28" s="10">
        <v>4</v>
      </c>
      <c r="O28" s="10"/>
      <c r="P28" s="10">
        <v>9</v>
      </c>
      <c r="Q28" s="10">
        <v>23</v>
      </c>
      <c r="R28" s="10">
        <f t="shared" si="11"/>
        <v>32</v>
      </c>
      <c r="S28" s="10">
        <f t="shared" si="12"/>
        <v>2</v>
      </c>
      <c r="T28" s="10">
        <f t="shared" si="13"/>
        <v>1024</v>
      </c>
      <c r="U28" s="10">
        <f t="shared" si="14"/>
        <v>512</v>
      </c>
    </row>
    <row r="29" spans="2:24" x14ac:dyDescent="0.4">
      <c r="B29" s="10">
        <v>2565</v>
      </c>
      <c r="C29" s="10">
        <v>1</v>
      </c>
      <c r="D29" s="10">
        <v>25</v>
      </c>
      <c r="E29" s="10">
        <v>64</v>
      </c>
      <c r="F29" s="10">
        <f t="shared" si="4"/>
        <v>1174</v>
      </c>
      <c r="G29" s="10">
        <f t="shared" si="7"/>
        <v>2242</v>
      </c>
      <c r="H29" s="19">
        <f t="shared" si="8"/>
        <v>93.416666666666671</v>
      </c>
      <c r="I29" s="19">
        <f t="shared" si="9"/>
        <v>-29.416666666666671</v>
      </c>
      <c r="J29" s="10">
        <f t="shared" si="5"/>
        <v>4</v>
      </c>
      <c r="K29" s="19">
        <f t="shared" si="10"/>
        <v>0.68510258697591431</v>
      </c>
      <c r="L29" s="10">
        <f t="shared" si="6"/>
        <v>4</v>
      </c>
      <c r="N29" s="10">
        <v>5</v>
      </c>
      <c r="O29" s="10"/>
      <c r="P29" s="10">
        <v>3</v>
      </c>
      <c r="Q29" s="10">
        <v>22</v>
      </c>
      <c r="R29" s="10">
        <f t="shared" si="11"/>
        <v>25</v>
      </c>
      <c r="S29" s="10">
        <f t="shared" si="12"/>
        <v>2</v>
      </c>
      <c r="T29" s="10">
        <f t="shared" si="13"/>
        <v>625</v>
      </c>
      <c r="U29" s="10">
        <f t="shared" si="14"/>
        <v>312.5</v>
      </c>
    </row>
    <row r="30" spans="2:24" x14ac:dyDescent="0.4">
      <c r="B30" s="10">
        <v>2565</v>
      </c>
      <c r="C30" s="10">
        <v>2</v>
      </c>
      <c r="D30" s="10">
        <v>26</v>
      </c>
      <c r="E30" s="10">
        <v>72</v>
      </c>
      <c r="F30" s="10">
        <f t="shared" si="4"/>
        <v>1285</v>
      </c>
      <c r="G30" s="10">
        <f t="shared" si="7"/>
        <v>2459</v>
      </c>
      <c r="H30" s="19">
        <f t="shared" si="8"/>
        <v>102.45833333333333</v>
      </c>
      <c r="I30" s="19">
        <f t="shared" si="9"/>
        <v>-30.458333333333329</v>
      </c>
      <c r="J30" s="10">
        <f t="shared" si="5"/>
        <v>3</v>
      </c>
      <c r="K30" s="19">
        <f t="shared" si="10"/>
        <v>0.70272468483123229</v>
      </c>
      <c r="L30" s="10">
        <f t="shared" si="6"/>
        <v>5</v>
      </c>
      <c r="N30" s="10">
        <v>6</v>
      </c>
      <c r="O30" s="10"/>
      <c r="P30" s="10">
        <v>6</v>
      </c>
      <c r="Q30" s="10">
        <v>15</v>
      </c>
      <c r="R30" s="10">
        <f t="shared" si="11"/>
        <v>21</v>
      </c>
      <c r="S30" s="10">
        <f t="shared" si="12"/>
        <v>2</v>
      </c>
      <c r="T30" s="10">
        <f t="shared" si="13"/>
        <v>441</v>
      </c>
      <c r="U30" s="10">
        <f t="shared" si="14"/>
        <v>220.5</v>
      </c>
    </row>
    <row r="31" spans="2:24" x14ac:dyDescent="0.4">
      <c r="B31" s="10">
        <v>2565</v>
      </c>
      <c r="C31" s="10">
        <v>3</v>
      </c>
      <c r="D31" s="10">
        <v>27</v>
      </c>
      <c r="E31" s="10">
        <v>155</v>
      </c>
      <c r="F31" s="10">
        <f t="shared" si="4"/>
        <v>1394</v>
      </c>
      <c r="G31" s="10">
        <f t="shared" si="7"/>
        <v>2679</v>
      </c>
      <c r="H31" s="19">
        <f t="shared" si="8"/>
        <v>111.625</v>
      </c>
      <c r="I31" s="19">
        <f t="shared" si="9"/>
        <v>43.375</v>
      </c>
      <c r="J31" s="10">
        <f t="shared" si="5"/>
        <v>24</v>
      </c>
      <c r="K31" s="19">
        <f t="shared" si="10"/>
        <v>1.3885778275475924</v>
      </c>
      <c r="L31" s="10">
        <f t="shared" si="6"/>
        <v>24</v>
      </c>
      <c r="N31" s="10">
        <v>7</v>
      </c>
      <c r="O31" s="10">
        <v>12</v>
      </c>
      <c r="P31" s="10">
        <v>21</v>
      </c>
      <c r="Q31" s="10"/>
      <c r="R31" s="10">
        <f t="shared" si="11"/>
        <v>33</v>
      </c>
      <c r="S31" s="10">
        <f t="shared" si="12"/>
        <v>2</v>
      </c>
      <c r="T31" s="10">
        <f t="shared" si="13"/>
        <v>1089</v>
      </c>
      <c r="U31" s="10">
        <f t="shared" si="14"/>
        <v>544.5</v>
      </c>
    </row>
    <row r="32" spans="2:24" x14ac:dyDescent="0.4">
      <c r="B32" s="10">
        <v>2565</v>
      </c>
      <c r="C32" s="10">
        <v>4</v>
      </c>
      <c r="D32" s="10">
        <v>28</v>
      </c>
      <c r="E32" s="10">
        <v>158</v>
      </c>
      <c r="F32" s="10">
        <f t="shared" si="4"/>
        <v>1516</v>
      </c>
      <c r="G32" s="10">
        <f t="shared" si="7"/>
        <v>2910</v>
      </c>
      <c r="H32" s="19">
        <f t="shared" si="8"/>
        <v>121.25</v>
      </c>
      <c r="I32" s="19">
        <f t="shared" si="9"/>
        <v>36.75</v>
      </c>
      <c r="J32" s="10">
        <f t="shared" si="5"/>
        <v>23</v>
      </c>
      <c r="K32" s="19">
        <f t="shared" si="10"/>
        <v>1.3030927835051547</v>
      </c>
      <c r="L32" s="10">
        <f t="shared" si="6"/>
        <v>23</v>
      </c>
      <c r="N32" s="10">
        <v>8</v>
      </c>
      <c r="O32" s="10">
        <v>19</v>
      </c>
      <c r="P32" s="10">
        <v>20</v>
      </c>
      <c r="Q32" s="10"/>
      <c r="R32" s="10">
        <f t="shared" si="11"/>
        <v>39</v>
      </c>
      <c r="S32" s="10">
        <f t="shared" si="12"/>
        <v>2</v>
      </c>
      <c r="T32" s="10">
        <f t="shared" si="13"/>
        <v>1521</v>
      </c>
      <c r="U32" s="10">
        <f t="shared" si="14"/>
        <v>760.5</v>
      </c>
    </row>
    <row r="33" spans="2:21" x14ac:dyDescent="0.4">
      <c r="B33" s="10">
        <v>2565</v>
      </c>
      <c r="C33" s="10">
        <v>5</v>
      </c>
      <c r="D33" s="10">
        <v>29</v>
      </c>
      <c r="E33" s="10">
        <v>157</v>
      </c>
      <c r="F33" s="10">
        <f t="shared" si="4"/>
        <v>1654</v>
      </c>
      <c r="G33" s="10">
        <f t="shared" si="7"/>
        <v>3170</v>
      </c>
      <c r="H33" s="19">
        <f t="shared" si="8"/>
        <v>132.08333333333334</v>
      </c>
      <c r="I33" s="19">
        <f t="shared" si="9"/>
        <v>24.916666666666657</v>
      </c>
      <c r="J33" s="10">
        <f t="shared" si="5"/>
        <v>22</v>
      </c>
      <c r="K33" s="19">
        <f t="shared" si="10"/>
        <v>1.1886435331230283</v>
      </c>
      <c r="L33" s="10">
        <f t="shared" si="6"/>
        <v>22</v>
      </c>
      <c r="N33" s="10">
        <v>9</v>
      </c>
      <c r="O33" s="10">
        <v>14</v>
      </c>
      <c r="P33" s="10">
        <v>17</v>
      </c>
      <c r="Q33" s="10"/>
      <c r="R33" s="10">
        <f t="shared" si="11"/>
        <v>31</v>
      </c>
      <c r="S33" s="10">
        <f t="shared" si="12"/>
        <v>2</v>
      </c>
      <c r="T33" s="10">
        <f t="shared" si="13"/>
        <v>961</v>
      </c>
      <c r="U33" s="10">
        <f t="shared" si="14"/>
        <v>480.5</v>
      </c>
    </row>
    <row r="34" spans="2:21" x14ac:dyDescent="0.4">
      <c r="B34" s="10">
        <v>2565</v>
      </c>
      <c r="C34" s="10">
        <v>6</v>
      </c>
      <c r="D34" s="10">
        <v>30</v>
      </c>
      <c r="E34" s="10">
        <v>156</v>
      </c>
      <c r="F34" s="10">
        <f t="shared" si="4"/>
        <v>1759</v>
      </c>
      <c r="G34" s="10">
        <f t="shared" si="7"/>
        <v>3413</v>
      </c>
      <c r="H34" s="19">
        <f t="shared" si="8"/>
        <v>142.20833333333334</v>
      </c>
      <c r="I34" s="19">
        <f t="shared" si="9"/>
        <v>13.791666666666657</v>
      </c>
      <c r="J34" s="10">
        <f t="shared" si="5"/>
        <v>21</v>
      </c>
      <c r="K34" s="19">
        <f t="shared" si="10"/>
        <v>1.0969821271608555</v>
      </c>
      <c r="L34" s="10">
        <f t="shared" si="6"/>
        <v>15</v>
      </c>
      <c r="N34" s="10">
        <v>10</v>
      </c>
      <c r="O34" s="10">
        <v>18</v>
      </c>
      <c r="P34" s="10">
        <v>7</v>
      </c>
      <c r="Q34" s="10"/>
      <c r="R34" s="10">
        <f t="shared" si="11"/>
        <v>25</v>
      </c>
      <c r="S34" s="10">
        <f t="shared" si="12"/>
        <v>2</v>
      </c>
      <c r="T34" s="10">
        <f t="shared" si="13"/>
        <v>625</v>
      </c>
      <c r="U34" s="10">
        <f t="shared" si="14"/>
        <v>312.5</v>
      </c>
    </row>
    <row r="35" spans="2:21" x14ac:dyDescent="0.4">
      <c r="B35" s="10">
        <v>2565</v>
      </c>
      <c r="C35" s="10">
        <v>7</v>
      </c>
      <c r="D35" s="10">
        <v>31</v>
      </c>
      <c r="E35" s="10">
        <v>161</v>
      </c>
      <c r="F35" s="10"/>
      <c r="G35" s="10"/>
      <c r="H35" s="10"/>
      <c r="I35" s="19"/>
      <c r="J35" s="10"/>
      <c r="K35" s="10"/>
      <c r="L35" s="10"/>
      <c r="N35" s="10">
        <v>11</v>
      </c>
      <c r="O35" s="10">
        <v>16</v>
      </c>
      <c r="P35" s="10">
        <v>1</v>
      </c>
      <c r="Q35" s="10"/>
      <c r="R35" s="10">
        <f t="shared" si="11"/>
        <v>17</v>
      </c>
      <c r="S35" s="10">
        <f t="shared" si="12"/>
        <v>2</v>
      </c>
      <c r="T35" s="10">
        <f t="shared" si="13"/>
        <v>289</v>
      </c>
      <c r="U35" s="10">
        <f t="shared" si="14"/>
        <v>144.5</v>
      </c>
    </row>
    <row r="36" spans="2:21" x14ac:dyDescent="0.4">
      <c r="B36" s="10">
        <v>2565</v>
      </c>
      <c r="C36" s="10">
        <v>8</v>
      </c>
      <c r="D36" s="10">
        <v>32</v>
      </c>
      <c r="E36" s="10">
        <v>168</v>
      </c>
      <c r="F36" s="10"/>
      <c r="G36" s="10"/>
      <c r="H36" s="10"/>
      <c r="I36" s="19"/>
      <c r="J36" s="10"/>
      <c r="K36" s="10"/>
      <c r="L36" s="10"/>
      <c r="N36" s="10">
        <v>12</v>
      </c>
      <c r="O36" s="10">
        <v>11</v>
      </c>
      <c r="P36" s="10">
        <v>2</v>
      </c>
      <c r="Q36" s="10"/>
      <c r="R36" s="10">
        <f t="shared" si="11"/>
        <v>13</v>
      </c>
      <c r="S36" s="10">
        <f t="shared" si="12"/>
        <v>2</v>
      </c>
      <c r="T36" s="10">
        <f t="shared" si="13"/>
        <v>169</v>
      </c>
      <c r="U36" s="10">
        <f t="shared" si="14"/>
        <v>84.5</v>
      </c>
    </row>
    <row r="37" spans="2:21" x14ac:dyDescent="0.4">
      <c r="B37" s="10">
        <v>2565</v>
      </c>
      <c r="C37" s="10">
        <v>9</v>
      </c>
      <c r="D37" s="10">
        <v>33</v>
      </c>
      <c r="E37" s="10">
        <v>170</v>
      </c>
      <c r="F37" s="10"/>
      <c r="G37" s="10"/>
      <c r="H37" s="10"/>
      <c r="I37" s="19"/>
      <c r="J37" s="10"/>
      <c r="K37" s="10"/>
      <c r="L37" s="10"/>
      <c r="T37" s="25" t="s">
        <v>43</v>
      </c>
      <c r="U37" s="23">
        <f>SUM(U25:U36)</f>
        <v>4241</v>
      </c>
    </row>
    <row r="38" spans="2:21" x14ac:dyDescent="0.4">
      <c r="B38" s="10">
        <v>2565</v>
      </c>
      <c r="C38" s="10">
        <v>10</v>
      </c>
      <c r="D38" s="10">
        <v>34</v>
      </c>
      <c r="E38" s="10">
        <v>172</v>
      </c>
      <c r="F38" s="10"/>
      <c r="G38" s="10"/>
      <c r="H38" s="10"/>
      <c r="I38" s="19"/>
      <c r="J38" s="10"/>
      <c r="K38" s="10"/>
      <c r="L38" s="10"/>
      <c r="N38" s="51" t="s">
        <v>67</v>
      </c>
      <c r="O38" s="51"/>
      <c r="P38" s="51"/>
      <c r="Q38" s="51"/>
      <c r="R38" s="51"/>
    </row>
    <row r="39" spans="2:21" x14ac:dyDescent="0.4">
      <c r="B39" s="10">
        <v>2565</v>
      </c>
      <c r="C39" s="10">
        <v>11</v>
      </c>
      <c r="D39" s="10">
        <v>35</v>
      </c>
      <c r="E39" s="10">
        <v>174</v>
      </c>
      <c r="F39" s="10"/>
      <c r="G39" s="10"/>
      <c r="H39" s="10"/>
      <c r="I39" s="19"/>
      <c r="J39" s="10"/>
      <c r="K39" s="10"/>
      <c r="L39" s="10"/>
      <c r="N39" s="54" t="s">
        <v>69</v>
      </c>
      <c r="O39" s="54"/>
      <c r="P39" s="54"/>
      <c r="Q39" s="54"/>
      <c r="R39" s="54"/>
    </row>
    <row r="40" spans="2:21" x14ac:dyDescent="0.4">
      <c r="B40" s="10">
        <v>2565</v>
      </c>
      <c r="C40" s="10">
        <v>12</v>
      </c>
      <c r="D40" s="10">
        <v>36</v>
      </c>
      <c r="E40" s="10">
        <v>152</v>
      </c>
      <c r="F40" s="10"/>
      <c r="G40" s="10"/>
      <c r="H40" s="10"/>
      <c r="I40" s="19"/>
      <c r="J40" s="10"/>
      <c r="K40" s="10"/>
      <c r="L40" s="10"/>
      <c r="N40" s="44" t="s">
        <v>84</v>
      </c>
    </row>
    <row r="41" spans="2:21" x14ac:dyDescent="0.4">
      <c r="N41" t="s">
        <v>68</v>
      </c>
    </row>
  </sheetData>
  <mergeCells count="8">
    <mergeCell ref="N39:R39"/>
    <mergeCell ref="A1:M1"/>
    <mergeCell ref="N38:R38"/>
    <mergeCell ref="I3:J3"/>
    <mergeCell ref="K3:L3"/>
    <mergeCell ref="O4:Q4"/>
    <mergeCell ref="N18:R18"/>
    <mergeCell ref="N19:R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</vt:lpstr>
      <vt:lpstr>ทดสอบการแจกแจงปกติ</vt:lpstr>
      <vt:lpstr>ทดสอบแนวโน้ม</vt:lpstr>
      <vt:lpstr>ทดสอบฤดูกาล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Kanogkan Leerojanaprapa</dc:creator>
  <cp:keywords/>
  <dc:description/>
  <cp:lastModifiedBy>Panupon Siriworaphas</cp:lastModifiedBy>
  <cp:revision/>
  <dcterms:created xsi:type="dcterms:W3CDTF">2024-07-05T03:50:05Z</dcterms:created>
  <dcterms:modified xsi:type="dcterms:W3CDTF">2024-07-30T12:22:24Z</dcterms:modified>
  <cp:category/>
  <cp:contentStatus/>
</cp:coreProperties>
</file>