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Arca\Unlam\Computación II\TPS\Excel\TP6\"/>
    </mc:Choice>
  </mc:AlternateContent>
  <bookViews>
    <workbookView xWindow="0" yWindow="0" windowWidth="20400" windowHeight="7665" tabRatio="702" firstSheet="1" activeTab="8"/>
  </bookViews>
  <sheets>
    <sheet name="Ejercicio 1" sheetId="22" r:id="rId1"/>
    <sheet name="Ejercicio 2" sheetId="19" r:id="rId2"/>
    <sheet name="Ejercicio 3" sheetId="24" r:id="rId3"/>
    <sheet name="Ejercicio 3.1" sheetId="25" r:id="rId4"/>
    <sheet name="Ejercicio 3.2" sheetId="26" r:id="rId5"/>
    <sheet name="Ejercicio 3.3" sheetId="15" r:id="rId6"/>
    <sheet name="Ejercicio 4" sheetId="18" r:id="rId7"/>
    <sheet name="Ejercicio 4.1" sheetId="28" r:id="rId8"/>
    <sheet name="Ejercicio 4.2" sheetId="29" r:id="rId9"/>
    <sheet name="Ejercicio 4.3" sheetId="30" r:id="rId10"/>
    <sheet name="Ejercicio 5" sheetId="21" r:id="rId11"/>
  </sheets>
  <definedNames>
    <definedName name="_xlnm._FilterDatabase" localSheetId="2" hidden="1">'Ejercicio 3'!$A$2:$F$56</definedName>
    <definedName name="_xlnm._FilterDatabase" localSheetId="3" hidden="1">'Ejercicio 3.1'!$A$2:$F$56</definedName>
    <definedName name="_xlnm._FilterDatabase" localSheetId="4" hidden="1">'Ejercicio 3.2'!$A$2:$F$56</definedName>
    <definedName name="_xlnm._FilterDatabase" localSheetId="5" hidden="1">'Ejercicio 3.3'!$A$2:$F$59</definedName>
    <definedName name="_xlnm._FilterDatabase" localSheetId="10" hidden="1">'Ejercicio 5'!$A$7:$H$47</definedName>
    <definedName name="aranceles" localSheetId="0">#REF!</definedName>
    <definedName name="aranceles" localSheetId="2">#REF!</definedName>
    <definedName name="aranceles" localSheetId="3">#REF!</definedName>
    <definedName name="aranceles" localSheetId="4">#REF!</definedName>
    <definedName name="aranceles" localSheetId="7">#REF!</definedName>
    <definedName name="aranceles" localSheetId="8">#REF!</definedName>
    <definedName name="aranceles" localSheetId="9">#REF!</definedName>
    <definedName name="aranceles">#REF!</definedName>
    <definedName name="_xlnm.Extract" localSheetId="3">'Ejercicio 3.1'!$K$23:$P$23</definedName>
    <definedName name="_xlnm.Criteria" localSheetId="3">'Ejercicio 3.1'!$K$20:$Q$21</definedName>
    <definedName name="inscripciones" localSheetId="0">#REF!</definedName>
    <definedName name="inscripciones" localSheetId="2">#REF!</definedName>
    <definedName name="inscripciones" localSheetId="3">#REF!</definedName>
    <definedName name="inscripciones" localSheetId="4">#REF!</definedName>
    <definedName name="inscripciones" localSheetId="7">#REF!</definedName>
    <definedName name="inscripciones" localSheetId="8">#REF!</definedName>
    <definedName name="inscripciones" localSheetId="9">#REF!</definedName>
    <definedName name="inscripciones">#REF!</definedName>
    <definedName name="IVA" localSheetId="0">#REF!</definedName>
    <definedName name="IVA" localSheetId="2">#REF!</definedName>
    <definedName name="IVA" localSheetId="3">#REF!</definedName>
    <definedName name="IVA" localSheetId="4">#REF!</definedName>
    <definedName name="IVA" localSheetId="7">#REF!</definedName>
    <definedName name="IVA" localSheetId="8">#REF!</definedName>
    <definedName name="IVA" localSheetId="9">#REF!</definedName>
    <definedName name="IVA">#REF!</definedName>
    <definedName name="materias" localSheetId="0">#REF!</definedName>
    <definedName name="materias" localSheetId="2">#REF!</definedName>
    <definedName name="materias" localSheetId="3">#REF!</definedName>
    <definedName name="materias" localSheetId="4">#REF!</definedName>
    <definedName name="materias" localSheetId="7">#REF!</definedName>
    <definedName name="materias" localSheetId="8">#REF!</definedName>
    <definedName name="materias" localSheetId="9">#REF!</definedName>
    <definedName name="materias">#REF!</definedName>
    <definedName name="Productos" localSheetId="0">#REF!</definedName>
    <definedName name="Productos" localSheetId="2">#REF!</definedName>
    <definedName name="Productos" localSheetId="3">#REF!</definedName>
    <definedName name="Productos" localSheetId="4">#REF!</definedName>
    <definedName name="Productos" localSheetId="7">#REF!</definedName>
    <definedName name="Productos" localSheetId="8">#REF!</definedName>
    <definedName name="Productos" localSheetId="9">#REF!</definedName>
    <definedName name="Productos">#REF!</definedName>
    <definedName name="VER" localSheetId="0">#REF!</definedName>
    <definedName name="VER" localSheetId="2">#REF!</definedName>
    <definedName name="VER" localSheetId="3">#REF!</definedName>
    <definedName name="VER" localSheetId="4">#REF!</definedName>
    <definedName name="VER" localSheetId="7">#REF!</definedName>
    <definedName name="VER" localSheetId="8">#REF!</definedName>
    <definedName name="VER" localSheetId="9">#REF!</definedName>
    <definedName name="VER">#REF!</definedName>
  </definedNames>
  <calcPr calcId="162913"/>
  <pivotCaches>
    <pivotCache cacheId="0" r:id="rId12"/>
    <pivotCache cacheId="1" r:id="rId13"/>
    <pivotCache cacheId="2" r:id="rId14"/>
  </pivotCaches>
</workbook>
</file>

<file path=xl/calcChain.xml><?xml version="1.0" encoding="utf-8"?>
<calcChain xmlns="http://schemas.openxmlformats.org/spreadsheetml/2006/main">
  <c r="L89" i="29" l="1"/>
  <c r="J89" i="29"/>
  <c r="L75" i="29"/>
  <c r="J75" i="29"/>
  <c r="L62" i="29"/>
  <c r="J62" i="29"/>
  <c r="L51" i="29"/>
  <c r="J51" i="29"/>
  <c r="L43" i="29"/>
  <c r="J43" i="29"/>
  <c r="L37" i="29"/>
  <c r="J37" i="29"/>
  <c r="L24" i="29"/>
  <c r="J24" i="29"/>
  <c r="H6" i="18" l="1"/>
  <c r="H7" i="18"/>
  <c r="H8" i="18"/>
  <c r="H9" i="18"/>
  <c r="H10" i="18"/>
  <c r="H11" i="18"/>
  <c r="H12" i="18"/>
  <c r="H13" i="18"/>
  <c r="H14" i="18"/>
  <c r="H15" i="18"/>
  <c r="H16" i="18"/>
  <c r="H17" i="18"/>
  <c r="H18" i="18"/>
  <c r="H19" i="18"/>
  <c r="H20" i="18"/>
  <c r="H21" i="18"/>
  <c r="H22" i="18"/>
  <c r="H23" i="18"/>
  <c r="H24" i="18"/>
  <c r="H25" i="18"/>
  <c r="H26" i="18"/>
  <c r="H27" i="18"/>
  <c r="H28" i="18"/>
  <c r="H29" i="18"/>
  <c r="H30" i="18"/>
  <c r="H31" i="18"/>
  <c r="H32" i="18"/>
  <c r="H33" i="18"/>
  <c r="H34" i="18"/>
  <c r="H35" i="18"/>
  <c r="H36" i="18"/>
  <c r="H37" i="18"/>
  <c r="H38" i="18"/>
  <c r="H39" i="18"/>
  <c r="H40" i="18"/>
  <c r="H41" i="18"/>
  <c r="H42" i="18"/>
  <c r="H43" i="18"/>
  <c r="H44" i="18"/>
  <c r="H45" i="18"/>
  <c r="H46" i="18"/>
  <c r="H47" i="18"/>
  <c r="H48" i="18"/>
  <c r="H49" i="18"/>
  <c r="H50" i="18"/>
  <c r="H51" i="18"/>
  <c r="H52" i="18"/>
  <c r="H53" i="18"/>
  <c r="H54" i="18"/>
  <c r="H55" i="18"/>
  <c r="H56" i="18"/>
  <c r="H57" i="18"/>
  <c r="H58" i="18"/>
  <c r="H59" i="18"/>
  <c r="H60" i="18"/>
  <c r="H61" i="18"/>
  <c r="H62" i="18"/>
  <c r="H63" i="18"/>
  <c r="H64" i="18"/>
  <c r="H65" i="18"/>
  <c r="H66" i="18"/>
  <c r="H67" i="18"/>
  <c r="H68" i="18"/>
  <c r="H69" i="18"/>
  <c r="H70" i="18"/>
  <c r="H71" i="18"/>
  <c r="H72" i="18"/>
  <c r="H73" i="18"/>
  <c r="H74" i="18"/>
  <c r="H75" i="18"/>
  <c r="H76" i="18"/>
  <c r="H77" i="18"/>
  <c r="H78" i="18"/>
  <c r="H79" i="18"/>
  <c r="H80" i="18"/>
  <c r="H81" i="18"/>
  <c r="H5" i="18"/>
  <c r="K6" i="18"/>
  <c r="K7" i="18"/>
  <c r="K8" i="18"/>
  <c r="K9" i="18"/>
  <c r="K10" i="18"/>
  <c r="K11" i="18"/>
  <c r="K12" i="18"/>
  <c r="K13" i="18"/>
  <c r="K14" i="18"/>
  <c r="K15" i="18"/>
  <c r="K16" i="18"/>
  <c r="K17" i="18"/>
  <c r="K18" i="18"/>
  <c r="K19" i="18"/>
  <c r="K20" i="18"/>
  <c r="K21" i="18"/>
  <c r="K22" i="18"/>
  <c r="K23" i="18"/>
  <c r="K24" i="18"/>
  <c r="K25" i="18"/>
  <c r="K26" i="18"/>
  <c r="K27" i="18"/>
  <c r="K28" i="18"/>
  <c r="K29" i="18"/>
  <c r="K30" i="18"/>
  <c r="K31" i="18"/>
  <c r="K32" i="18"/>
  <c r="K33" i="18"/>
  <c r="K34" i="18"/>
  <c r="K35" i="18"/>
  <c r="K36" i="18"/>
  <c r="K37" i="18"/>
  <c r="K38" i="18"/>
  <c r="K39" i="18"/>
  <c r="K40" i="18"/>
  <c r="K41" i="18"/>
  <c r="K42" i="18"/>
  <c r="K43" i="18"/>
  <c r="K44" i="18"/>
  <c r="K45" i="18"/>
  <c r="K46" i="18"/>
  <c r="K47" i="18"/>
  <c r="K48" i="18"/>
  <c r="K49" i="18"/>
  <c r="K50" i="18"/>
  <c r="K51" i="18"/>
  <c r="K52" i="18"/>
  <c r="K53" i="18"/>
  <c r="K54" i="18"/>
  <c r="K55" i="18"/>
  <c r="K56" i="18"/>
  <c r="K57" i="18"/>
  <c r="K58" i="18"/>
  <c r="K59" i="18"/>
  <c r="K60" i="18"/>
  <c r="K61" i="18"/>
  <c r="K62" i="18"/>
  <c r="K63" i="18"/>
  <c r="K64" i="18"/>
  <c r="K65" i="18"/>
  <c r="K66" i="18"/>
  <c r="K67" i="18"/>
  <c r="K68" i="18"/>
  <c r="K69" i="18"/>
  <c r="K70" i="18"/>
  <c r="K71" i="18"/>
  <c r="K72" i="18"/>
  <c r="K73" i="18"/>
  <c r="K74" i="18"/>
  <c r="K75" i="18"/>
  <c r="K76" i="18"/>
  <c r="K77" i="18"/>
  <c r="K78" i="18"/>
  <c r="K79" i="18"/>
  <c r="K80" i="18"/>
  <c r="K81" i="18"/>
  <c r="K5" i="18"/>
  <c r="H6" i="28"/>
  <c r="H7" i="28"/>
  <c r="H8" i="28"/>
  <c r="H9" i="28"/>
  <c r="H10" i="28"/>
  <c r="H11" i="28"/>
  <c r="H12" i="28"/>
  <c r="H13" i="28"/>
  <c r="H14" i="28"/>
  <c r="H15" i="28"/>
  <c r="H16" i="28"/>
  <c r="H17" i="28"/>
  <c r="H18" i="28"/>
  <c r="H19" i="28"/>
  <c r="H20" i="28"/>
  <c r="H21" i="28"/>
  <c r="H22" i="28"/>
  <c r="H23" i="28"/>
  <c r="H24" i="28"/>
  <c r="H25" i="28"/>
  <c r="H26" i="28"/>
  <c r="H27" i="28"/>
  <c r="H28" i="28"/>
  <c r="H29" i="28"/>
  <c r="H30" i="28"/>
  <c r="H31" i="28"/>
  <c r="H32" i="28"/>
  <c r="H33" i="28"/>
  <c r="H34" i="28"/>
  <c r="H35" i="28"/>
  <c r="H36" i="28"/>
  <c r="H37" i="28"/>
  <c r="H38" i="28"/>
  <c r="H39" i="28"/>
  <c r="H40" i="28"/>
  <c r="H41" i="28"/>
  <c r="H42" i="28"/>
  <c r="H43" i="28"/>
  <c r="H44" i="28"/>
  <c r="H45" i="28"/>
  <c r="H46" i="28"/>
  <c r="H47" i="28"/>
  <c r="H48" i="28"/>
  <c r="H49" i="28"/>
  <c r="H50" i="28"/>
  <c r="H51" i="28"/>
  <c r="H52" i="28"/>
  <c r="H53" i="28"/>
  <c r="H54" i="28"/>
  <c r="H55" i="28"/>
  <c r="H56" i="28"/>
  <c r="H57" i="28"/>
  <c r="H58" i="28"/>
  <c r="H59" i="28"/>
  <c r="H60" i="28"/>
  <c r="H61" i="28"/>
  <c r="H62" i="28"/>
  <c r="H63" i="28"/>
  <c r="H64" i="28"/>
  <c r="H65" i="28"/>
  <c r="H66" i="28"/>
  <c r="H67" i="28"/>
  <c r="H68" i="28"/>
  <c r="H69" i="28"/>
  <c r="H70" i="28"/>
  <c r="H71" i="28"/>
  <c r="H72" i="28"/>
  <c r="H73" i="28"/>
  <c r="H74" i="28"/>
  <c r="H75" i="28"/>
  <c r="H76" i="28"/>
  <c r="H77" i="28"/>
  <c r="H78" i="28"/>
  <c r="H79" i="28"/>
  <c r="H80" i="28"/>
  <c r="H81" i="28"/>
  <c r="H5" i="28"/>
  <c r="K6" i="28"/>
  <c r="K7" i="28"/>
  <c r="K8" i="28"/>
  <c r="K9" i="28"/>
  <c r="K10" i="28"/>
  <c r="K11" i="28"/>
  <c r="K12" i="28"/>
  <c r="K13" i="28"/>
  <c r="K14" i="28"/>
  <c r="K15" i="28"/>
  <c r="K16" i="28"/>
  <c r="K17" i="28"/>
  <c r="K18" i="28"/>
  <c r="K19" i="28"/>
  <c r="K20" i="28"/>
  <c r="K21" i="28"/>
  <c r="K22" i="28"/>
  <c r="K23" i="28"/>
  <c r="K24" i="28"/>
  <c r="K25" i="28"/>
  <c r="K26" i="28"/>
  <c r="K27" i="28"/>
  <c r="K28" i="28"/>
  <c r="K29" i="28"/>
  <c r="K30" i="28"/>
  <c r="K31" i="28"/>
  <c r="K32" i="28"/>
  <c r="K33" i="28"/>
  <c r="K34" i="28"/>
  <c r="K35" i="28"/>
  <c r="K36" i="28"/>
  <c r="K37" i="28"/>
  <c r="K38" i="28"/>
  <c r="K39" i="28"/>
  <c r="K40" i="28"/>
  <c r="K41" i="28"/>
  <c r="K42" i="28"/>
  <c r="K43" i="28"/>
  <c r="K44" i="28"/>
  <c r="K45" i="28"/>
  <c r="K46" i="28"/>
  <c r="K47" i="28"/>
  <c r="K48" i="28"/>
  <c r="K49" i="28"/>
  <c r="K50" i="28"/>
  <c r="K51" i="28"/>
  <c r="K52" i="28"/>
  <c r="K53" i="28"/>
  <c r="K54" i="28"/>
  <c r="K55" i="28"/>
  <c r="K56" i="28"/>
  <c r="K57" i="28"/>
  <c r="K58" i="28"/>
  <c r="K59" i="28"/>
  <c r="K60" i="28"/>
  <c r="K61" i="28"/>
  <c r="K62" i="28"/>
  <c r="K63" i="28"/>
  <c r="K64" i="28"/>
  <c r="K65" i="28"/>
  <c r="K66" i="28"/>
  <c r="K67" i="28"/>
  <c r="K68" i="28"/>
  <c r="K69" i="28"/>
  <c r="K70" i="28"/>
  <c r="K71" i="28"/>
  <c r="K72" i="28"/>
  <c r="K73" i="28"/>
  <c r="K74" i="28"/>
  <c r="K75" i="28"/>
  <c r="K76" i="28"/>
  <c r="K77" i="28"/>
  <c r="K78" i="28"/>
  <c r="K79" i="28"/>
  <c r="K80" i="28"/>
  <c r="K81" i="28"/>
  <c r="K5" i="28"/>
  <c r="H6" i="30"/>
  <c r="H7" i="30"/>
  <c r="H8" i="30"/>
  <c r="H9" i="30"/>
  <c r="H10" i="30"/>
  <c r="H11" i="30"/>
  <c r="H12" i="30"/>
  <c r="H13" i="30"/>
  <c r="H14" i="30"/>
  <c r="H15" i="30"/>
  <c r="H16" i="30"/>
  <c r="H17" i="30"/>
  <c r="H18" i="30"/>
  <c r="H19" i="30"/>
  <c r="H20" i="30"/>
  <c r="H21" i="30"/>
  <c r="H22" i="30"/>
  <c r="H23" i="30"/>
  <c r="H24" i="30"/>
  <c r="H25" i="30"/>
  <c r="H26" i="30"/>
  <c r="H27" i="30"/>
  <c r="H28" i="30"/>
  <c r="H29" i="30"/>
  <c r="H30" i="30"/>
  <c r="H31" i="30"/>
  <c r="H32" i="30"/>
  <c r="H33" i="30"/>
  <c r="H34" i="30"/>
  <c r="H35" i="30"/>
  <c r="H36" i="30"/>
  <c r="H37" i="30"/>
  <c r="H38" i="30"/>
  <c r="H39" i="30"/>
  <c r="H40" i="30"/>
  <c r="H41" i="30"/>
  <c r="H42" i="30"/>
  <c r="H43" i="30"/>
  <c r="H44" i="30"/>
  <c r="H45" i="30"/>
  <c r="H46" i="30"/>
  <c r="H47" i="30"/>
  <c r="H48" i="30"/>
  <c r="H49" i="30"/>
  <c r="H50" i="30"/>
  <c r="H51" i="30"/>
  <c r="H52" i="30"/>
  <c r="H53" i="30"/>
  <c r="H54" i="30"/>
  <c r="H55" i="30"/>
  <c r="H56" i="30"/>
  <c r="H57" i="30"/>
  <c r="H58" i="30"/>
  <c r="H59" i="30"/>
  <c r="H60" i="30"/>
  <c r="H61" i="30"/>
  <c r="H62" i="30"/>
  <c r="H63" i="30"/>
  <c r="H64" i="30"/>
  <c r="H65" i="30"/>
  <c r="H66" i="30"/>
  <c r="H67" i="30"/>
  <c r="H68" i="30"/>
  <c r="H69" i="30"/>
  <c r="H70" i="30"/>
  <c r="H71" i="30"/>
  <c r="H72" i="30"/>
  <c r="H73" i="30"/>
  <c r="H74" i="30"/>
  <c r="H75" i="30"/>
  <c r="H76" i="30"/>
  <c r="H77" i="30"/>
  <c r="H78" i="30"/>
  <c r="H79" i="30"/>
  <c r="H80" i="30"/>
  <c r="H81" i="30"/>
  <c r="H5" i="30"/>
  <c r="K7" i="30"/>
  <c r="K8" i="30"/>
  <c r="K9" i="30"/>
  <c r="K10" i="30"/>
  <c r="K11" i="30"/>
  <c r="K12" i="30"/>
  <c r="K13" i="30"/>
  <c r="K14" i="30"/>
  <c r="K15" i="30"/>
  <c r="K16" i="30"/>
  <c r="K17" i="30"/>
  <c r="K18" i="30"/>
  <c r="K19" i="30"/>
  <c r="K20" i="30"/>
  <c r="K21" i="30"/>
  <c r="K22" i="30"/>
  <c r="K23" i="30"/>
  <c r="K24" i="30"/>
  <c r="K25" i="30"/>
  <c r="K26" i="30"/>
  <c r="K27" i="30"/>
  <c r="K28" i="30"/>
  <c r="K29" i="30"/>
  <c r="K30" i="30"/>
  <c r="K31" i="30"/>
  <c r="K32" i="30"/>
  <c r="K33" i="30"/>
  <c r="K34" i="30"/>
  <c r="K35" i="30"/>
  <c r="K36" i="30"/>
  <c r="K37" i="30"/>
  <c r="K38" i="30"/>
  <c r="K39" i="30"/>
  <c r="K40" i="30"/>
  <c r="K41" i="30"/>
  <c r="K42" i="30"/>
  <c r="K43" i="30"/>
  <c r="K44" i="30"/>
  <c r="K45" i="30"/>
  <c r="K46" i="30"/>
  <c r="K47" i="30"/>
  <c r="K48" i="30"/>
  <c r="K49" i="30"/>
  <c r="K50" i="30"/>
  <c r="K51" i="30"/>
  <c r="K52" i="30"/>
  <c r="K53" i="30"/>
  <c r="K54" i="30"/>
  <c r="K55" i="30"/>
  <c r="K56" i="30"/>
  <c r="K57" i="30"/>
  <c r="K58" i="30"/>
  <c r="K59" i="30"/>
  <c r="K60" i="30"/>
  <c r="K61" i="30"/>
  <c r="K62" i="30"/>
  <c r="K63" i="30"/>
  <c r="K64" i="30"/>
  <c r="K65" i="30"/>
  <c r="K66" i="30"/>
  <c r="K67" i="30"/>
  <c r="K68" i="30"/>
  <c r="K69" i="30"/>
  <c r="K70" i="30"/>
  <c r="K71" i="30"/>
  <c r="K72" i="30"/>
  <c r="K73" i="30"/>
  <c r="K74" i="30"/>
  <c r="K75" i="30"/>
  <c r="K76" i="30"/>
  <c r="K77" i="30"/>
  <c r="K78" i="30"/>
  <c r="K79" i="30"/>
  <c r="K80" i="30"/>
  <c r="K81" i="30"/>
  <c r="K6" i="30"/>
  <c r="K5" i="30"/>
  <c r="G65" i="21"/>
  <c r="G66" i="21"/>
  <c r="G67" i="21"/>
  <c r="H67" i="21"/>
  <c r="H66" i="21"/>
  <c r="H65" i="21"/>
  <c r="H62" i="21"/>
  <c r="H61" i="21"/>
  <c r="H60" i="21"/>
  <c r="G62" i="21"/>
  <c r="G61" i="21"/>
  <c r="G60" i="21"/>
  <c r="F67" i="21" l="1"/>
  <c r="F66" i="21"/>
  <c r="F65" i="21"/>
  <c r="F62" i="21"/>
  <c r="F61" i="21"/>
  <c r="F60" i="21"/>
  <c r="E55" i="21"/>
  <c r="E54" i="21"/>
  <c r="E53" i="21"/>
  <c r="C100" i="28"/>
  <c r="B100" i="28"/>
  <c r="J72" i="30"/>
  <c r="L72" i="30" s="1"/>
  <c r="I72" i="30"/>
  <c r="J66" i="30"/>
  <c r="L66" i="30" s="1"/>
  <c r="I66" i="30"/>
  <c r="J54" i="30"/>
  <c r="L54" i="30" s="1"/>
  <c r="I54" i="30"/>
  <c r="L53" i="30"/>
  <c r="J53" i="30"/>
  <c r="I53" i="30"/>
  <c r="L52" i="30"/>
  <c r="J52" i="30"/>
  <c r="I52" i="30"/>
  <c r="J51" i="30"/>
  <c r="L51" i="30" s="1"/>
  <c r="I51" i="30"/>
  <c r="J31" i="30"/>
  <c r="L31" i="30" s="1"/>
  <c r="I31" i="30"/>
  <c r="J30" i="30"/>
  <c r="I30" i="30"/>
  <c r="J29" i="30"/>
  <c r="L29" i="30" s="1"/>
  <c r="I29" i="30"/>
  <c r="J25" i="30"/>
  <c r="L25" i="30" s="1"/>
  <c r="I25" i="30"/>
  <c r="J24" i="30"/>
  <c r="L24" i="30" s="1"/>
  <c r="I24" i="30"/>
  <c r="L23" i="30"/>
  <c r="J23" i="30"/>
  <c r="I23" i="30"/>
  <c r="L20" i="30"/>
  <c r="J20" i="30"/>
  <c r="I20" i="30"/>
  <c r="J77" i="30"/>
  <c r="L77" i="30" s="1"/>
  <c r="I77" i="30"/>
  <c r="J62" i="30"/>
  <c r="L62" i="30" s="1"/>
  <c r="I62" i="30"/>
  <c r="J50" i="30"/>
  <c r="I50" i="30"/>
  <c r="J49" i="30"/>
  <c r="L49" i="30" s="1"/>
  <c r="I49" i="30"/>
  <c r="J45" i="30"/>
  <c r="L45" i="30" s="1"/>
  <c r="I45" i="30"/>
  <c r="J44" i="30"/>
  <c r="I44" i="30"/>
  <c r="L41" i="30"/>
  <c r="J41" i="30"/>
  <c r="I41" i="30"/>
  <c r="L40" i="30"/>
  <c r="J40" i="30"/>
  <c r="I40" i="30"/>
  <c r="J34" i="30"/>
  <c r="L34" i="30" s="1"/>
  <c r="I34" i="30"/>
  <c r="J22" i="30"/>
  <c r="I22" i="30"/>
  <c r="J17" i="30"/>
  <c r="I17" i="30"/>
  <c r="J14" i="30"/>
  <c r="L14" i="30" s="1"/>
  <c r="I14" i="30"/>
  <c r="J76" i="30"/>
  <c r="L76" i="30" s="1"/>
  <c r="I76" i="30"/>
  <c r="J75" i="30"/>
  <c r="I75" i="30"/>
  <c r="L73" i="30"/>
  <c r="J73" i="30"/>
  <c r="I73" i="30"/>
  <c r="L64" i="30"/>
  <c r="J64" i="30"/>
  <c r="I64" i="30"/>
  <c r="J63" i="30"/>
  <c r="L63" i="30" s="1"/>
  <c r="I63" i="30"/>
  <c r="J37" i="30"/>
  <c r="I37" i="30"/>
  <c r="J36" i="30"/>
  <c r="I36" i="30"/>
  <c r="J35" i="30"/>
  <c r="L35" i="30" s="1"/>
  <c r="I35" i="30"/>
  <c r="J16" i="30"/>
  <c r="L16" i="30" s="1"/>
  <c r="I16" i="30"/>
  <c r="J15" i="30"/>
  <c r="I15" i="30"/>
  <c r="L68" i="30"/>
  <c r="J68" i="30"/>
  <c r="I68" i="30"/>
  <c r="L61" i="30"/>
  <c r="J61" i="30"/>
  <c r="I61" i="30"/>
  <c r="J60" i="30"/>
  <c r="L60" i="30" s="1"/>
  <c r="I60" i="30"/>
  <c r="J56" i="30"/>
  <c r="I56" i="30"/>
  <c r="J46" i="30"/>
  <c r="I46" i="30"/>
  <c r="J27" i="30"/>
  <c r="L27" i="30" s="1"/>
  <c r="I27" i="30"/>
  <c r="J26" i="30"/>
  <c r="L26" i="30" s="1"/>
  <c r="I26" i="30"/>
  <c r="J78" i="30"/>
  <c r="I78" i="30"/>
  <c r="L55" i="30"/>
  <c r="J55" i="30"/>
  <c r="I55" i="30"/>
  <c r="L32" i="30"/>
  <c r="J32" i="30"/>
  <c r="I32" i="30"/>
  <c r="J18" i="30"/>
  <c r="L18" i="30" s="1"/>
  <c r="I18" i="30"/>
  <c r="J11" i="30"/>
  <c r="I11" i="30"/>
  <c r="J81" i="30"/>
  <c r="I81" i="30"/>
  <c r="J70" i="30"/>
  <c r="L70" i="30" s="1"/>
  <c r="I70" i="30"/>
  <c r="J69" i="30"/>
  <c r="L69" i="30" s="1"/>
  <c r="I69" i="30"/>
  <c r="J67" i="30"/>
  <c r="I67" i="30"/>
  <c r="L65" i="30"/>
  <c r="J65" i="30"/>
  <c r="I65" i="30"/>
  <c r="L48" i="30"/>
  <c r="J48" i="30"/>
  <c r="I48" i="30"/>
  <c r="J19" i="30"/>
  <c r="L19" i="30" s="1"/>
  <c r="I19" i="30"/>
  <c r="J12" i="30"/>
  <c r="I12" i="30"/>
  <c r="J10" i="30"/>
  <c r="I10" i="30"/>
  <c r="J9" i="30"/>
  <c r="L9" i="30" s="1"/>
  <c r="I9" i="30"/>
  <c r="J8" i="30"/>
  <c r="L8" i="30" s="1"/>
  <c r="I8" i="30"/>
  <c r="J7" i="30"/>
  <c r="I7" i="30"/>
  <c r="L59" i="30"/>
  <c r="J59" i="30"/>
  <c r="I59" i="30"/>
  <c r="L58" i="30"/>
  <c r="J58" i="30"/>
  <c r="I58" i="30"/>
  <c r="J57" i="30"/>
  <c r="L57" i="30" s="1"/>
  <c r="I57" i="30"/>
  <c r="J33" i="30"/>
  <c r="I33" i="30"/>
  <c r="J21" i="30"/>
  <c r="I21" i="30"/>
  <c r="J13" i="30"/>
  <c r="L13" i="30" s="1"/>
  <c r="I13" i="30"/>
  <c r="J80" i="30"/>
  <c r="L80" i="30" s="1"/>
  <c r="I80" i="30"/>
  <c r="J79" i="30"/>
  <c r="I79" i="30"/>
  <c r="L74" i="30"/>
  <c r="J74" i="30"/>
  <c r="I74" i="30"/>
  <c r="L71" i="30"/>
  <c r="J71" i="30"/>
  <c r="I71" i="30"/>
  <c r="J47" i="30"/>
  <c r="L47" i="30" s="1"/>
  <c r="I47" i="30"/>
  <c r="J43" i="30"/>
  <c r="I43" i="30"/>
  <c r="J42" i="30"/>
  <c r="I42" i="30"/>
  <c r="J39" i="30"/>
  <c r="L39" i="30" s="1"/>
  <c r="I39" i="30"/>
  <c r="J38" i="30"/>
  <c r="L38" i="30" s="1"/>
  <c r="I38" i="30"/>
  <c r="J28" i="30"/>
  <c r="I28" i="30"/>
  <c r="L6" i="30"/>
  <c r="J6" i="30"/>
  <c r="I6" i="30"/>
  <c r="L5" i="30"/>
  <c r="J5" i="30"/>
  <c r="I5" i="30"/>
  <c r="K88" i="29"/>
  <c r="J88" i="29"/>
  <c r="L88" i="29" s="1"/>
  <c r="H88" i="29"/>
  <c r="I88" i="29" s="1"/>
  <c r="K87" i="29"/>
  <c r="J87" i="29"/>
  <c r="L87" i="29" s="1"/>
  <c r="H87" i="29"/>
  <c r="I87" i="29" s="1"/>
  <c r="K86" i="29"/>
  <c r="J86" i="29"/>
  <c r="H86" i="29"/>
  <c r="I86" i="29" s="1"/>
  <c r="K85" i="29"/>
  <c r="J85" i="29"/>
  <c r="H85" i="29"/>
  <c r="I85" i="29" s="1"/>
  <c r="K84" i="29"/>
  <c r="J84" i="29"/>
  <c r="H84" i="29"/>
  <c r="I84" i="29" s="1"/>
  <c r="K83" i="29"/>
  <c r="J83" i="29"/>
  <c r="H83" i="29"/>
  <c r="I83" i="29" s="1"/>
  <c r="K82" i="29"/>
  <c r="J82" i="29"/>
  <c r="H82" i="29"/>
  <c r="I82" i="29" s="1"/>
  <c r="K81" i="29"/>
  <c r="J81" i="29"/>
  <c r="H81" i="29"/>
  <c r="I81" i="29" s="1"/>
  <c r="K80" i="29"/>
  <c r="J80" i="29"/>
  <c r="L80" i="29" s="1"/>
  <c r="H80" i="29"/>
  <c r="I80" i="29" s="1"/>
  <c r="K79" i="29"/>
  <c r="J79" i="29"/>
  <c r="H79" i="29"/>
  <c r="I79" i="29" s="1"/>
  <c r="K78" i="29"/>
  <c r="J78" i="29"/>
  <c r="H78" i="29"/>
  <c r="I78" i="29" s="1"/>
  <c r="K77" i="29"/>
  <c r="J77" i="29"/>
  <c r="H77" i="29"/>
  <c r="I77" i="29" s="1"/>
  <c r="K76" i="29"/>
  <c r="J76" i="29"/>
  <c r="H76" i="29"/>
  <c r="I76" i="29" s="1"/>
  <c r="K74" i="29"/>
  <c r="J74" i="29"/>
  <c r="H74" i="29"/>
  <c r="I74" i="29" s="1"/>
  <c r="K73" i="29"/>
  <c r="J73" i="29"/>
  <c r="H73" i="29"/>
  <c r="I73" i="29" s="1"/>
  <c r="K72" i="29"/>
  <c r="J72" i="29"/>
  <c r="H72" i="29"/>
  <c r="I72" i="29" s="1"/>
  <c r="K71" i="29"/>
  <c r="J71" i="29"/>
  <c r="L71" i="29" s="1"/>
  <c r="H71" i="29"/>
  <c r="I71" i="29" s="1"/>
  <c r="K70" i="29"/>
  <c r="J70" i="29"/>
  <c r="H70" i="29"/>
  <c r="I70" i="29" s="1"/>
  <c r="K69" i="29"/>
  <c r="J69" i="29"/>
  <c r="H69" i="29"/>
  <c r="I69" i="29" s="1"/>
  <c r="K68" i="29"/>
  <c r="J68" i="29"/>
  <c r="H68" i="29"/>
  <c r="I68" i="29" s="1"/>
  <c r="K67" i="29"/>
  <c r="J67" i="29"/>
  <c r="H67" i="29"/>
  <c r="I67" i="29" s="1"/>
  <c r="K66" i="29"/>
  <c r="J66" i="29"/>
  <c r="H66" i="29"/>
  <c r="I66" i="29" s="1"/>
  <c r="K65" i="29"/>
  <c r="J65" i="29"/>
  <c r="H65" i="29"/>
  <c r="I65" i="29" s="1"/>
  <c r="K64" i="29"/>
  <c r="J64" i="29"/>
  <c r="H64" i="29"/>
  <c r="I64" i="29" s="1"/>
  <c r="K63" i="29"/>
  <c r="J63" i="29"/>
  <c r="L63" i="29" s="1"/>
  <c r="H63" i="29"/>
  <c r="I63" i="29" s="1"/>
  <c r="K61" i="29"/>
  <c r="J61" i="29"/>
  <c r="H61" i="29"/>
  <c r="I61" i="29" s="1"/>
  <c r="K60" i="29"/>
  <c r="J60" i="29"/>
  <c r="H60" i="29"/>
  <c r="I60" i="29" s="1"/>
  <c r="K59" i="29"/>
  <c r="J59" i="29"/>
  <c r="H59" i="29"/>
  <c r="I59" i="29" s="1"/>
  <c r="K58" i="29"/>
  <c r="J58" i="29"/>
  <c r="H58" i="29"/>
  <c r="I58" i="29" s="1"/>
  <c r="K57" i="29"/>
  <c r="J57" i="29"/>
  <c r="H57" i="29"/>
  <c r="I57" i="29" s="1"/>
  <c r="K56" i="29"/>
  <c r="J56" i="29"/>
  <c r="H56" i="29"/>
  <c r="I56" i="29" s="1"/>
  <c r="K55" i="29"/>
  <c r="J55" i="29"/>
  <c r="H55" i="29"/>
  <c r="I55" i="29" s="1"/>
  <c r="K54" i="29"/>
  <c r="J54" i="29"/>
  <c r="L54" i="29" s="1"/>
  <c r="H54" i="29"/>
  <c r="I54" i="29" s="1"/>
  <c r="K53" i="29"/>
  <c r="J53" i="29"/>
  <c r="H53" i="29"/>
  <c r="I53" i="29" s="1"/>
  <c r="K52" i="29"/>
  <c r="J52" i="29"/>
  <c r="H52" i="29"/>
  <c r="I52" i="29" s="1"/>
  <c r="K50" i="29"/>
  <c r="J50" i="29"/>
  <c r="H50" i="29"/>
  <c r="I50" i="29" s="1"/>
  <c r="K49" i="29"/>
  <c r="J49" i="29"/>
  <c r="H49" i="29"/>
  <c r="I49" i="29" s="1"/>
  <c r="K48" i="29"/>
  <c r="J48" i="29"/>
  <c r="H48" i="29"/>
  <c r="I48" i="29" s="1"/>
  <c r="K47" i="29"/>
  <c r="J47" i="29"/>
  <c r="H47" i="29"/>
  <c r="I47" i="29" s="1"/>
  <c r="K46" i="29"/>
  <c r="J46" i="29"/>
  <c r="H46" i="29"/>
  <c r="I46" i="29" s="1"/>
  <c r="K45" i="29"/>
  <c r="J45" i="29"/>
  <c r="L45" i="29" s="1"/>
  <c r="H45" i="29"/>
  <c r="I45" i="29" s="1"/>
  <c r="K44" i="29"/>
  <c r="J44" i="29"/>
  <c r="H44" i="29"/>
  <c r="I44" i="29" s="1"/>
  <c r="K42" i="29"/>
  <c r="J42" i="29"/>
  <c r="H42" i="29"/>
  <c r="I42" i="29" s="1"/>
  <c r="K41" i="29"/>
  <c r="J41" i="29"/>
  <c r="H41" i="29"/>
  <c r="I41" i="29" s="1"/>
  <c r="K40" i="29"/>
  <c r="J40" i="29"/>
  <c r="H40" i="29"/>
  <c r="I40" i="29" s="1"/>
  <c r="K39" i="29"/>
  <c r="J39" i="29"/>
  <c r="H39" i="29"/>
  <c r="I39" i="29" s="1"/>
  <c r="K38" i="29"/>
  <c r="J38" i="29"/>
  <c r="H38" i="29"/>
  <c r="I38" i="29" s="1"/>
  <c r="K36" i="29"/>
  <c r="J36" i="29"/>
  <c r="H36" i="29"/>
  <c r="I36" i="29" s="1"/>
  <c r="K35" i="29"/>
  <c r="J35" i="29"/>
  <c r="L35" i="29" s="1"/>
  <c r="H35" i="29"/>
  <c r="I35" i="29" s="1"/>
  <c r="K34" i="29"/>
  <c r="J34" i="29"/>
  <c r="H34" i="29"/>
  <c r="I34" i="29" s="1"/>
  <c r="K33" i="29"/>
  <c r="J33" i="29"/>
  <c r="H33" i="29"/>
  <c r="I33" i="29" s="1"/>
  <c r="K32" i="29"/>
  <c r="J32" i="29"/>
  <c r="H32" i="29"/>
  <c r="I32" i="29" s="1"/>
  <c r="K31" i="29"/>
  <c r="J31" i="29"/>
  <c r="H31" i="29"/>
  <c r="I31" i="29" s="1"/>
  <c r="K30" i="29"/>
  <c r="J30" i="29"/>
  <c r="H30" i="29"/>
  <c r="I30" i="29" s="1"/>
  <c r="K29" i="29"/>
  <c r="J29" i="29"/>
  <c r="H29" i="29"/>
  <c r="I29" i="29" s="1"/>
  <c r="K28" i="29"/>
  <c r="J28" i="29"/>
  <c r="H28" i="29"/>
  <c r="I28" i="29" s="1"/>
  <c r="K27" i="29"/>
  <c r="J27" i="29"/>
  <c r="L27" i="29" s="1"/>
  <c r="H27" i="29"/>
  <c r="I27" i="29" s="1"/>
  <c r="K26" i="29"/>
  <c r="J26" i="29"/>
  <c r="H26" i="29"/>
  <c r="I26" i="29" s="1"/>
  <c r="K25" i="29"/>
  <c r="J25" i="29"/>
  <c r="H25" i="29"/>
  <c r="I25" i="29" s="1"/>
  <c r="K23" i="29"/>
  <c r="J23" i="29"/>
  <c r="H23" i="29"/>
  <c r="I23" i="29" s="1"/>
  <c r="K22" i="29"/>
  <c r="J22" i="29"/>
  <c r="H22" i="29"/>
  <c r="I22" i="29" s="1"/>
  <c r="K21" i="29"/>
  <c r="J21" i="29"/>
  <c r="H21" i="29"/>
  <c r="I21" i="29" s="1"/>
  <c r="K20" i="29"/>
  <c r="J20" i="29"/>
  <c r="H20" i="29"/>
  <c r="I20" i="29" s="1"/>
  <c r="K19" i="29"/>
  <c r="J19" i="29"/>
  <c r="H19" i="29"/>
  <c r="I19" i="29" s="1"/>
  <c r="K18" i="29"/>
  <c r="J18" i="29"/>
  <c r="L18" i="29" s="1"/>
  <c r="H18" i="29"/>
  <c r="I18" i="29" s="1"/>
  <c r="K16" i="29"/>
  <c r="J16" i="29"/>
  <c r="H16" i="29"/>
  <c r="I16" i="29" s="1"/>
  <c r="K15" i="29"/>
  <c r="J15" i="29"/>
  <c r="H15" i="29"/>
  <c r="I15" i="29" s="1"/>
  <c r="K14" i="29"/>
  <c r="J14" i="29"/>
  <c r="H14" i="29"/>
  <c r="I14" i="29" s="1"/>
  <c r="K13" i="29"/>
  <c r="J13" i="29"/>
  <c r="H13" i="29"/>
  <c r="I13" i="29" s="1"/>
  <c r="K12" i="29"/>
  <c r="J12" i="29"/>
  <c r="H12" i="29"/>
  <c r="I12" i="29" s="1"/>
  <c r="K11" i="29"/>
  <c r="J11" i="29"/>
  <c r="H11" i="29"/>
  <c r="I11" i="29" s="1"/>
  <c r="K10" i="29"/>
  <c r="J10" i="29"/>
  <c r="H10" i="29"/>
  <c r="I10" i="29" s="1"/>
  <c r="K9" i="29"/>
  <c r="J9" i="29"/>
  <c r="L9" i="29" s="1"/>
  <c r="H9" i="29"/>
  <c r="I9" i="29" s="1"/>
  <c r="K8" i="29"/>
  <c r="J8" i="29"/>
  <c r="H8" i="29"/>
  <c r="I8" i="29" s="1"/>
  <c r="K7" i="29"/>
  <c r="J7" i="29"/>
  <c r="H7" i="29"/>
  <c r="I7" i="29" s="1"/>
  <c r="K6" i="29"/>
  <c r="J6" i="29"/>
  <c r="H6" i="29"/>
  <c r="I6" i="29" s="1"/>
  <c r="K5" i="29"/>
  <c r="J5" i="29"/>
  <c r="H5" i="29"/>
  <c r="I5" i="29" s="1"/>
  <c r="L72" i="28"/>
  <c r="J72" i="28"/>
  <c r="I72" i="28"/>
  <c r="J66" i="28"/>
  <c r="I66" i="28"/>
  <c r="J54" i="28"/>
  <c r="I54" i="28"/>
  <c r="J53" i="28"/>
  <c r="I53" i="28"/>
  <c r="J52" i="28"/>
  <c r="L52" i="28" s="1"/>
  <c r="I52" i="28"/>
  <c r="J51" i="28"/>
  <c r="L51" i="28" s="1"/>
  <c r="I51" i="28"/>
  <c r="J31" i="28"/>
  <c r="L31" i="28" s="1"/>
  <c r="I31" i="28"/>
  <c r="J30" i="28"/>
  <c r="I30" i="28"/>
  <c r="L29" i="28"/>
  <c r="J29" i="28"/>
  <c r="I29" i="28"/>
  <c r="J25" i="28"/>
  <c r="I25" i="28"/>
  <c r="J24" i="28"/>
  <c r="I24" i="28"/>
  <c r="J23" i="28"/>
  <c r="I23" i="28"/>
  <c r="J20" i="28"/>
  <c r="L20" i="28" s="1"/>
  <c r="I20" i="28"/>
  <c r="J77" i="28"/>
  <c r="L77" i="28" s="1"/>
  <c r="I77" i="28"/>
  <c r="J62" i="28"/>
  <c r="L62" i="28" s="1"/>
  <c r="I62" i="28"/>
  <c r="J50" i="28"/>
  <c r="I50" i="28"/>
  <c r="L49" i="28"/>
  <c r="J49" i="28"/>
  <c r="I49" i="28"/>
  <c r="J45" i="28"/>
  <c r="I45" i="28"/>
  <c r="J44" i="28"/>
  <c r="I44" i="28"/>
  <c r="J41" i="28"/>
  <c r="I41" i="28"/>
  <c r="J40" i="28"/>
  <c r="L40" i="28" s="1"/>
  <c r="I40" i="28"/>
  <c r="J34" i="28"/>
  <c r="L34" i="28" s="1"/>
  <c r="I34" i="28"/>
  <c r="J22" i="28"/>
  <c r="L22" i="28" s="1"/>
  <c r="I22" i="28"/>
  <c r="J17" i="28"/>
  <c r="I17" i="28"/>
  <c r="J14" i="28"/>
  <c r="L14" i="28" s="1"/>
  <c r="I14" i="28"/>
  <c r="J76" i="28"/>
  <c r="L76" i="28" s="1"/>
  <c r="I76" i="28"/>
  <c r="J75" i="28"/>
  <c r="L75" i="28" s="1"/>
  <c r="I75" i="28"/>
  <c r="J73" i="28"/>
  <c r="I73" i="28"/>
  <c r="L64" i="28"/>
  <c r="J64" i="28"/>
  <c r="I64" i="28"/>
  <c r="J63" i="28"/>
  <c r="L63" i="28" s="1"/>
  <c r="I63" i="28"/>
  <c r="J37" i="28"/>
  <c r="L37" i="28" s="1"/>
  <c r="I37" i="28"/>
  <c r="L36" i="28"/>
  <c r="J36" i="28"/>
  <c r="I36" i="28"/>
  <c r="L35" i="28"/>
  <c r="J35" i="28"/>
  <c r="I35" i="28"/>
  <c r="J16" i="28"/>
  <c r="I16" i="28"/>
  <c r="J15" i="28"/>
  <c r="I15" i="28"/>
  <c r="J68" i="28"/>
  <c r="I68" i="28"/>
  <c r="J61" i="28"/>
  <c r="L61" i="28" s="1"/>
  <c r="I61" i="28"/>
  <c r="J60" i="28"/>
  <c r="L60" i="28" s="1"/>
  <c r="I60" i="28"/>
  <c r="J56" i="28"/>
  <c r="L56" i="28" s="1"/>
  <c r="I56" i="28"/>
  <c r="J46" i="28"/>
  <c r="I46" i="28"/>
  <c r="J27" i="28"/>
  <c r="L27" i="28" s="1"/>
  <c r="I27" i="28"/>
  <c r="J26" i="28"/>
  <c r="L26" i="28" s="1"/>
  <c r="I26" i="28"/>
  <c r="J78" i="28"/>
  <c r="L78" i="28" s="1"/>
  <c r="I78" i="28"/>
  <c r="J55" i="28"/>
  <c r="I55" i="28"/>
  <c r="L32" i="28"/>
  <c r="J32" i="28"/>
  <c r="I32" i="28"/>
  <c r="J18" i="28"/>
  <c r="L18" i="28" s="1"/>
  <c r="I18" i="28"/>
  <c r="J11" i="28"/>
  <c r="L11" i="28" s="1"/>
  <c r="I11" i="28"/>
  <c r="L81" i="28"/>
  <c r="J81" i="28"/>
  <c r="I81" i="28"/>
  <c r="L70" i="28"/>
  <c r="J70" i="28"/>
  <c r="I70" i="28"/>
  <c r="J69" i="28"/>
  <c r="I69" i="28"/>
  <c r="J67" i="28"/>
  <c r="I67" i="28"/>
  <c r="J65" i="28"/>
  <c r="I65" i="28"/>
  <c r="J48" i="28"/>
  <c r="L48" i="28" s="1"/>
  <c r="I48" i="28"/>
  <c r="J19" i="28"/>
  <c r="L19" i="28" s="1"/>
  <c r="I19" i="28"/>
  <c r="J12" i="28"/>
  <c r="L12" i="28" s="1"/>
  <c r="I12" i="28"/>
  <c r="J10" i="28"/>
  <c r="I10" i="28"/>
  <c r="J9" i="28"/>
  <c r="L9" i="28" s="1"/>
  <c r="I9" i="28"/>
  <c r="J8" i="28"/>
  <c r="L8" i="28" s="1"/>
  <c r="I8" i="28"/>
  <c r="J7" i="28"/>
  <c r="L7" i="28" s="1"/>
  <c r="I7" i="28"/>
  <c r="J59" i="28"/>
  <c r="I59" i="28"/>
  <c r="L58" i="28"/>
  <c r="J58" i="28"/>
  <c r="I58" i="28"/>
  <c r="J57" i="28"/>
  <c r="L57" i="28" s="1"/>
  <c r="I57" i="28"/>
  <c r="J33" i="28"/>
  <c r="L33" i="28" s="1"/>
  <c r="I33" i="28"/>
  <c r="L21" i="28"/>
  <c r="J21" i="28"/>
  <c r="I21" i="28"/>
  <c r="L13" i="28"/>
  <c r="J13" i="28"/>
  <c r="I13" i="28"/>
  <c r="J80" i="28"/>
  <c r="I80" i="28"/>
  <c r="J79" i="28"/>
  <c r="I79" i="28"/>
  <c r="J74" i="28"/>
  <c r="I74" i="28"/>
  <c r="J71" i="28"/>
  <c r="L71" i="28" s="1"/>
  <c r="I71" i="28"/>
  <c r="J47" i="28"/>
  <c r="L47" i="28" s="1"/>
  <c r="I47" i="28"/>
  <c r="J43" i="28"/>
  <c r="L43" i="28" s="1"/>
  <c r="I43" i="28"/>
  <c r="J42" i="28"/>
  <c r="I42" i="28"/>
  <c r="J39" i="28"/>
  <c r="L39" i="28" s="1"/>
  <c r="I39" i="28"/>
  <c r="J38" i="28"/>
  <c r="L38" i="28" s="1"/>
  <c r="I38" i="28"/>
  <c r="J28" i="28"/>
  <c r="L28" i="28" s="1"/>
  <c r="I28" i="28"/>
  <c r="J6" i="28"/>
  <c r="I6" i="28"/>
  <c r="L5" i="28"/>
  <c r="J5" i="28"/>
  <c r="I5" i="28"/>
  <c r="J17" i="29" l="1"/>
  <c r="J90" i="29" s="1"/>
  <c r="L32" i="29"/>
  <c r="L41" i="29"/>
  <c r="L59" i="29"/>
  <c r="L68" i="29"/>
  <c r="L77" i="29"/>
  <c r="L5" i="29"/>
  <c r="L8" i="29"/>
  <c r="L12" i="29"/>
  <c r="L13" i="29"/>
  <c r="L16" i="29"/>
  <c r="L21" i="29"/>
  <c r="L22" i="29"/>
  <c r="L26" i="29"/>
  <c r="L30" i="29"/>
  <c r="L31" i="29"/>
  <c r="L34" i="29"/>
  <c r="L39" i="29"/>
  <c r="L40" i="29"/>
  <c r="L44" i="29"/>
  <c r="L48" i="29"/>
  <c r="L49" i="29"/>
  <c r="L53" i="29"/>
  <c r="L57" i="29"/>
  <c r="L58" i="29"/>
  <c r="L61" i="29"/>
  <c r="L66" i="29"/>
  <c r="L67" i="29"/>
  <c r="L70" i="29"/>
  <c r="L74" i="29"/>
  <c r="L76" i="29"/>
  <c r="L79" i="29"/>
  <c r="L83" i="29"/>
  <c r="L84" i="29"/>
  <c r="L6" i="29"/>
  <c r="L14" i="29"/>
  <c r="L23" i="29"/>
  <c r="L50" i="29"/>
  <c r="L85" i="29"/>
  <c r="L73" i="29"/>
  <c r="L78" i="29"/>
  <c r="L82" i="29"/>
  <c r="L86" i="29"/>
  <c r="L42" i="30"/>
  <c r="L21" i="30"/>
  <c r="L10" i="30"/>
  <c r="L81" i="30"/>
  <c r="L46" i="30"/>
  <c r="L36" i="30"/>
  <c r="L17" i="30"/>
  <c r="L50" i="30"/>
  <c r="L30" i="30"/>
  <c r="L10" i="29"/>
  <c r="L19" i="29"/>
  <c r="L28" i="29"/>
  <c r="L36" i="29"/>
  <c r="L46" i="29"/>
  <c r="L55" i="29"/>
  <c r="L64" i="29"/>
  <c r="L72" i="29"/>
  <c r="L81" i="29"/>
  <c r="L74" i="28"/>
  <c r="L65" i="28"/>
  <c r="L68" i="28"/>
  <c r="L41" i="28"/>
  <c r="L23" i="28"/>
  <c r="L53" i="28"/>
  <c r="L42" i="28"/>
  <c r="L10" i="28"/>
  <c r="L46" i="28"/>
  <c r="L17" i="28"/>
  <c r="A107" i="28"/>
  <c r="L6" i="28"/>
  <c r="L79" i="28"/>
  <c r="L80" i="28"/>
  <c r="A104" i="28" s="1"/>
  <c r="L59" i="28"/>
  <c r="L67" i="28"/>
  <c r="L69" i="28"/>
  <c r="L55" i="28"/>
  <c r="L15" i="28"/>
  <c r="L16" i="28"/>
  <c r="L73" i="28"/>
  <c r="L44" i="28"/>
  <c r="L45" i="28"/>
  <c r="L50" i="28"/>
  <c r="L24" i="28"/>
  <c r="L25" i="28"/>
  <c r="L30" i="28"/>
  <c r="L54" i="28"/>
  <c r="L66" i="28"/>
  <c r="A105" i="28"/>
  <c r="A106" i="28"/>
  <c r="A103" i="28"/>
  <c r="L28" i="30"/>
  <c r="L43" i="30"/>
  <c r="L79" i="30"/>
  <c r="L33" i="30"/>
  <c r="L7" i="30"/>
  <c r="L12" i="30"/>
  <c r="L67" i="30"/>
  <c r="L11" i="30"/>
  <c r="L78" i="30"/>
  <c r="L56" i="30"/>
  <c r="L15" i="30"/>
  <c r="L37" i="30"/>
  <c r="L75" i="30"/>
  <c r="L22" i="30"/>
  <c r="L44" i="30"/>
  <c r="L7" i="29"/>
  <c r="L11" i="29"/>
  <c r="L15" i="29"/>
  <c r="L20" i="29"/>
  <c r="L25" i="29"/>
  <c r="L29" i="29"/>
  <c r="L33" i="29"/>
  <c r="L38" i="29"/>
  <c r="L42" i="29"/>
  <c r="L47" i="29"/>
  <c r="L52" i="29"/>
  <c r="L56" i="29"/>
  <c r="L60" i="29"/>
  <c r="L65" i="29"/>
  <c r="L69" i="29"/>
  <c r="L6" i="18"/>
  <c r="L42" i="18"/>
  <c r="L74" i="18"/>
  <c r="L21" i="18"/>
  <c r="L59" i="18"/>
  <c r="L10" i="18"/>
  <c r="L65" i="18"/>
  <c r="L81" i="18"/>
  <c r="L55" i="18"/>
  <c r="L46" i="18"/>
  <c r="L68" i="18"/>
  <c r="L36" i="18"/>
  <c r="L73" i="18"/>
  <c r="L17" i="18"/>
  <c r="L41" i="18"/>
  <c r="L50" i="18"/>
  <c r="L23" i="18"/>
  <c r="L30" i="18"/>
  <c r="L53" i="18"/>
  <c r="L5" i="18"/>
  <c r="L39" i="18"/>
  <c r="L71" i="18"/>
  <c r="L13" i="18"/>
  <c r="L58" i="18"/>
  <c r="L9" i="18"/>
  <c r="L48" i="18"/>
  <c r="L70" i="18"/>
  <c r="L32" i="18"/>
  <c r="L27" i="18"/>
  <c r="L61" i="18"/>
  <c r="L35" i="18"/>
  <c r="L64" i="18"/>
  <c r="L14" i="18"/>
  <c r="L40" i="18"/>
  <c r="L49" i="18"/>
  <c r="L20" i="18"/>
  <c r="L29" i="18"/>
  <c r="L52" i="18"/>
  <c r="L72" i="18"/>
  <c r="J6" i="18"/>
  <c r="J28" i="18"/>
  <c r="L28" i="18" s="1"/>
  <c r="J38" i="18"/>
  <c r="L38" i="18" s="1"/>
  <c r="J39" i="18"/>
  <c r="J42" i="18"/>
  <c r="J43" i="18"/>
  <c r="L43" i="18" s="1"/>
  <c r="J47" i="18"/>
  <c r="L47" i="18" s="1"/>
  <c r="J71" i="18"/>
  <c r="J74" i="18"/>
  <c r="J79" i="18"/>
  <c r="L79" i="18" s="1"/>
  <c r="J80" i="18"/>
  <c r="L80" i="18" s="1"/>
  <c r="J13" i="18"/>
  <c r="J21" i="18"/>
  <c r="J33" i="18"/>
  <c r="L33" i="18" s="1"/>
  <c r="J57" i="18"/>
  <c r="L57" i="18" s="1"/>
  <c r="J58" i="18"/>
  <c r="J59" i="18"/>
  <c r="J7" i="18"/>
  <c r="L7" i="18" s="1"/>
  <c r="J8" i="18"/>
  <c r="L8" i="18" s="1"/>
  <c r="J9" i="18"/>
  <c r="J10" i="18"/>
  <c r="J12" i="18"/>
  <c r="L12" i="18" s="1"/>
  <c r="J19" i="18"/>
  <c r="L19" i="18" s="1"/>
  <c r="J48" i="18"/>
  <c r="J65" i="18"/>
  <c r="J67" i="18"/>
  <c r="L67" i="18" s="1"/>
  <c r="J69" i="18"/>
  <c r="L69" i="18" s="1"/>
  <c r="J70" i="18"/>
  <c r="J81" i="18"/>
  <c r="J11" i="18"/>
  <c r="L11" i="18" s="1"/>
  <c r="J18" i="18"/>
  <c r="L18" i="18" s="1"/>
  <c r="J32" i="18"/>
  <c r="J55" i="18"/>
  <c r="J78" i="18"/>
  <c r="L78" i="18" s="1"/>
  <c r="J26" i="18"/>
  <c r="L26" i="18" s="1"/>
  <c r="J27" i="18"/>
  <c r="J46" i="18"/>
  <c r="J56" i="18"/>
  <c r="L56" i="18" s="1"/>
  <c r="J60" i="18"/>
  <c r="L60" i="18" s="1"/>
  <c r="J61" i="18"/>
  <c r="J68" i="18"/>
  <c r="J15" i="18"/>
  <c r="L15" i="18" s="1"/>
  <c r="J16" i="18"/>
  <c r="L16" i="18" s="1"/>
  <c r="J35" i="18"/>
  <c r="J36" i="18"/>
  <c r="J37" i="18"/>
  <c r="L37" i="18" s="1"/>
  <c r="J63" i="18"/>
  <c r="L63" i="18" s="1"/>
  <c r="J64" i="18"/>
  <c r="J73" i="18"/>
  <c r="J75" i="18"/>
  <c r="L75" i="18" s="1"/>
  <c r="J76" i="18"/>
  <c r="L76" i="18" s="1"/>
  <c r="J14" i="18"/>
  <c r="J17" i="18"/>
  <c r="J22" i="18"/>
  <c r="L22" i="18" s="1"/>
  <c r="J34" i="18"/>
  <c r="L34" i="18" s="1"/>
  <c r="J40" i="18"/>
  <c r="J41" i="18"/>
  <c r="J44" i="18"/>
  <c r="L44" i="18" s="1"/>
  <c r="J45" i="18"/>
  <c r="L45" i="18" s="1"/>
  <c r="J49" i="18"/>
  <c r="J50" i="18"/>
  <c r="J62" i="18"/>
  <c r="L62" i="18" s="1"/>
  <c r="J77" i="18"/>
  <c r="L77" i="18" s="1"/>
  <c r="J20" i="18"/>
  <c r="J23" i="18"/>
  <c r="J24" i="18"/>
  <c r="L24" i="18" s="1"/>
  <c r="J25" i="18"/>
  <c r="L25" i="18" s="1"/>
  <c r="J29" i="18"/>
  <c r="J30" i="18"/>
  <c r="J31" i="18"/>
  <c r="L31" i="18" s="1"/>
  <c r="J51" i="18"/>
  <c r="L51" i="18" s="1"/>
  <c r="J52" i="18"/>
  <c r="J53" i="18"/>
  <c r="J54" i="18"/>
  <c r="L54" i="18" s="1"/>
  <c r="J66" i="18"/>
  <c r="L66" i="18" s="1"/>
  <c r="J72" i="18"/>
  <c r="J5" i="18"/>
  <c r="I28" i="18"/>
  <c r="I43" i="18"/>
  <c r="I79" i="18"/>
  <c r="I33" i="18"/>
  <c r="I7" i="18"/>
  <c r="I12" i="18"/>
  <c r="I67" i="18"/>
  <c r="I11" i="18"/>
  <c r="I78" i="18"/>
  <c r="I56" i="18"/>
  <c r="I15" i="18"/>
  <c r="I37" i="18"/>
  <c r="I75" i="18"/>
  <c r="I22" i="18"/>
  <c r="I44" i="18"/>
  <c r="I62" i="18"/>
  <c r="I24" i="18"/>
  <c r="I31" i="18"/>
  <c r="I54" i="18"/>
  <c r="I6" i="18"/>
  <c r="I38" i="18"/>
  <c r="I39" i="18"/>
  <c r="I42" i="18"/>
  <c r="I47" i="18"/>
  <c r="I71" i="18"/>
  <c r="I74" i="18"/>
  <c r="I80" i="18"/>
  <c r="I13" i="18"/>
  <c r="I21" i="18"/>
  <c r="I57" i="18"/>
  <c r="I58" i="18"/>
  <c r="I59" i="18"/>
  <c r="I8" i="18"/>
  <c r="I9" i="18"/>
  <c r="I10" i="18"/>
  <c r="I19" i="18"/>
  <c r="I48" i="18"/>
  <c r="I65" i="18"/>
  <c r="I69" i="18"/>
  <c r="I70" i="18"/>
  <c r="I81" i="18"/>
  <c r="I18" i="18"/>
  <c r="I32" i="18"/>
  <c r="I55" i="18"/>
  <c r="I26" i="18"/>
  <c r="I27" i="18"/>
  <c r="I46" i="18"/>
  <c r="I60" i="18"/>
  <c r="I61" i="18"/>
  <c r="I68" i="18"/>
  <c r="I16" i="18"/>
  <c r="I35" i="18"/>
  <c r="I36" i="18"/>
  <c r="I63" i="18"/>
  <c r="I64" i="18"/>
  <c r="I73" i="18"/>
  <c r="I76" i="18"/>
  <c r="I14" i="18"/>
  <c r="I17" i="18"/>
  <c r="I34" i="18"/>
  <c r="I40" i="18"/>
  <c r="I41" i="18"/>
  <c r="I45" i="18"/>
  <c r="I49" i="18"/>
  <c r="I50" i="18"/>
  <c r="I77" i="18"/>
  <c r="I20" i="18"/>
  <c r="I23" i="18"/>
  <c r="I25" i="18"/>
  <c r="I29" i="18"/>
  <c r="I30" i="18"/>
  <c r="I51" i="18"/>
  <c r="I52" i="18"/>
  <c r="I53" i="18"/>
  <c r="I66" i="18"/>
  <c r="I72" i="18"/>
  <c r="I5" i="18"/>
  <c r="L17" i="29" l="1"/>
  <c r="L90" i="29" s="1"/>
  <c r="B60" i="15"/>
  <c r="B51" i="15"/>
  <c r="B41" i="15"/>
  <c r="B27" i="15"/>
  <c r="L19" i="24"/>
  <c r="L6" i="24"/>
  <c r="L12" i="24"/>
  <c r="F56" i="26"/>
  <c r="F55" i="26"/>
  <c r="F54" i="26"/>
  <c r="F53" i="26"/>
  <c r="F52" i="26"/>
  <c r="F51" i="26"/>
  <c r="F50" i="26"/>
  <c r="F49" i="26"/>
  <c r="F48" i="26"/>
  <c r="F47" i="26"/>
  <c r="F46" i="26"/>
  <c r="F45" i="26"/>
  <c r="F44" i="26"/>
  <c r="F43" i="26"/>
  <c r="F42" i="26"/>
  <c r="F41" i="26"/>
  <c r="F40" i="26"/>
  <c r="F39" i="26"/>
  <c r="F38" i="26"/>
  <c r="F37" i="26"/>
  <c r="F36" i="26"/>
  <c r="F35" i="26"/>
  <c r="F34" i="26"/>
  <c r="F33" i="26"/>
  <c r="F32" i="26"/>
  <c r="F31" i="26"/>
  <c r="F30" i="26"/>
  <c r="F29" i="26"/>
  <c r="F28" i="26"/>
  <c r="F27" i="26"/>
  <c r="F26" i="26"/>
  <c r="F25" i="26"/>
  <c r="F24" i="26"/>
  <c r="F23" i="26"/>
  <c r="F22" i="26"/>
  <c r="F21" i="26"/>
  <c r="F20" i="26"/>
  <c r="F19" i="26"/>
  <c r="F18" i="26"/>
  <c r="F17" i="26"/>
  <c r="F16" i="26"/>
  <c r="F15" i="26"/>
  <c r="F14" i="26"/>
  <c r="F13" i="26"/>
  <c r="F12" i="26"/>
  <c r="F11" i="26"/>
  <c r="F10" i="26"/>
  <c r="F9" i="26"/>
  <c r="F8" i="26"/>
  <c r="F7" i="26"/>
  <c r="F6" i="26"/>
  <c r="F5" i="26"/>
  <c r="F4" i="26"/>
  <c r="F3" i="26"/>
  <c r="F56" i="25"/>
  <c r="F55" i="25"/>
  <c r="F54" i="25"/>
  <c r="F53" i="25"/>
  <c r="F52" i="25"/>
  <c r="F51" i="25"/>
  <c r="F50" i="25"/>
  <c r="F49" i="25"/>
  <c r="F48" i="25"/>
  <c r="F47" i="25"/>
  <c r="F46" i="25"/>
  <c r="F45" i="25"/>
  <c r="F44" i="25"/>
  <c r="F43" i="25"/>
  <c r="F42" i="25"/>
  <c r="F41" i="25"/>
  <c r="F40" i="25"/>
  <c r="F39" i="25"/>
  <c r="F38" i="25"/>
  <c r="F37" i="25"/>
  <c r="F36" i="25"/>
  <c r="F35" i="25"/>
  <c r="F34" i="25"/>
  <c r="F33" i="25"/>
  <c r="F32" i="25"/>
  <c r="F31" i="25"/>
  <c r="F30" i="25"/>
  <c r="F29" i="25"/>
  <c r="F28" i="25"/>
  <c r="F27" i="25"/>
  <c r="F26" i="25"/>
  <c r="F25" i="25"/>
  <c r="F24" i="25"/>
  <c r="F23" i="25"/>
  <c r="F22" i="25"/>
  <c r="F21" i="25"/>
  <c r="F20" i="25"/>
  <c r="F19" i="25"/>
  <c r="F18" i="25"/>
  <c r="F17" i="25"/>
  <c r="F16" i="25"/>
  <c r="F15" i="25"/>
  <c r="F14" i="25"/>
  <c r="F13" i="25"/>
  <c r="F12" i="25"/>
  <c r="F11" i="25"/>
  <c r="F10" i="25"/>
  <c r="F9" i="25"/>
  <c r="F8" i="25"/>
  <c r="F7" i="25"/>
  <c r="F6" i="25"/>
  <c r="F5" i="25"/>
  <c r="F4" i="25"/>
  <c r="F3" i="25"/>
  <c r="F56" i="24"/>
  <c r="F55" i="24"/>
  <c r="F54" i="24"/>
  <c r="F53" i="24"/>
  <c r="F52" i="24"/>
  <c r="F51" i="24"/>
  <c r="F50" i="24"/>
  <c r="F49" i="24"/>
  <c r="F48" i="24"/>
  <c r="F47" i="24"/>
  <c r="F46" i="24"/>
  <c r="F45" i="24"/>
  <c r="F44" i="24"/>
  <c r="F43" i="24"/>
  <c r="F42" i="24"/>
  <c r="F41" i="24"/>
  <c r="F40" i="24"/>
  <c r="F39" i="24"/>
  <c r="F38" i="24"/>
  <c r="F37" i="24"/>
  <c r="F36" i="24"/>
  <c r="F35" i="24"/>
  <c r="F34" i="24"/>
  <c r="F33" i="24"/>
  <c r="F32" i="24"/>
  <c r="F31" i="24"/>
  <c r="F30" i="24"/>
  <c r="F29" i="24"/>
  <c r="F28" i="24"/>
  <c r="F27" i="24"/>
  <c r="F26" i="24"/>
  <c r="F25" i="24"/>
  <c r="F24" i="24"/>
  <c r="F23" i="24"/>
  <c r="F22" i="24"/>
  <c r="F21" i="24"/>
  <c r="F20" i="24"/>
  <c r="F19" i="24"/>
  <c r="F18" i="24"/>
  <c r="F17" i="24"/>
  <c r="F16" i="24"/>
  <c r="F15" i="24"/>
  <c r="F14" i="24"/>
  <c r="F13" i="24"/>
  <c r="F12" i="24"/>
  <c r="F11" i="24"/>
  <c r="F10" i="24"/>
  <c r="F9" i="24"/>
  <c r="F8" i="24"/>
  <c r="F7" i="24"/>
  <c r="F6" i="24"/>
  <c r="F5" i="24"/>
  <c r="F4" i="24"/>
  <c r="F3" i="24"/>
  <c r="F40" i="15"/>
  <c r="F39" i="15"/>
  <c r="F38" i="15"/>
  <c r="F26" i="15"/>
  <c r="F50" i="15"/>
  <c r="F25" i="15"/>
  <c r="F49" i="15"/>
  <c r="F37" i="15"/>
  <c r="F24" i="15"/>
  <c r="F36" i="15"/>
  <c r="F23" i="15"/>
  <c r="F22" i="15"/>
  <c r="F21" i="15"/>
  <c r="F20" i="15"/>
  <c r="F19" i="15"/>
  <c r="F18" i="15"/>
  <c r="F48" i="15"/>
  <c r="F17" i="15"/>
  <c r="F16" i="15"/>
  <c r="F15" i="15"/>
  <c r="F14" i="15"/>
  <c r="F59" i="15"/>
  <c r="F58" i="15"/>
  <c r="F57" i="15"/>
  <c r="F56" i="15"/>
  <c r="F35" i="15"/>
  <c r="F47" i="15"/>
  <c r="F46" i="15"/>
  <c r="F45" i="15"/>
  <c r="F44" i="15"/>
  <c r="F43" i="15"/>
  <c r="F55" i="15"/>
  <c r="F54" i="15"/>
  <c r="F13" i="15"/>
  <c r="F12" i="15"/>
  <c r="F53" i="15"/>
  <c r="F34" i="15"/>
  <c r="F52" i="15"/>
  <c r="F33" i="15"/>
  <c r="F32" i="15"/>
  <c r="F31" i="15"/>
  <c r="F30" i="15"/>
  <c r="F29" i="15"/>
  <c r="F28" i="15"/>
  <c r="F11" i="15"/>
  <c r="F10" i="15"/>
  <c r="F9" i="15"/>
  <c r="F8" i="15"/>
  <c r="F7" i="15"/>
  <c r="F6" i="15"/>
  <c r="F42" i="15"/>
  <c r="F5" i="15"/>
  <c r="F4" i="15"/>
  <c r="F3" i="15"/>
  <c r="B62" i="15" l="1"/>
  <c r="C45" i="22"/>
  <c r="C17" i="22" l="1"/>
  <c r="B9" i="22" l="1"/>
</calcChain>
</file>

<file path=xl/sharedStrings.xml><?xml version="1.0" encoding="utf-8"?>
<sst xmlns="http://schemas.openxmlformats.org/spreadsheetml/2006/main" count="2553" uniqueCount="442">
  <si>
    <t>Código</t>
  </si>
  <si>
    <t>Precio unitario</t>
  </si>
  <si>
    <t>Bebidas</t>
  </si>
  <si>
    <t>CODIGO</t>
  </si>
  <si>
    <t>PRODUCTO</t>
  </si>
  <si>
    <t>Nombre</t>
  </si>
  <si>
    <t>PELICULA</t>
  </si>
  <si>
    <t>GENERO</t>
  </si>
  <si>
    <t>CATEGORIA</t>
  </si>
  <si>
    <t>Lo que el viento se llevó</t>
  </si>
  <si>
    <t>Clásica</t>
  </si>
  <si>
    <t>Casa Blanca</t>
  </si>
  <si>
    <t>Infantil</t>
  </si>
  <si>
    <t>2001 Odisea del espacio</t>
  </si>
  <si>
    <t>C.Ficción</t>
  </si>
  <si>
    <t>PM16</t>
  </si>
  <si>
    <t>La guerra de las galaxias</t>
  </si>
  <si>
    <t>Rocky 1</t>
  </si>
  <si>
    <t>Acción</t>
  </si>
  <si>
    <t>PM13</t>
  </si>
  <si>
    <t>Rocky 2</t>
  </si>
  <si>
    <t>Rocky 3</t>
  </si>
  <si>
    <t>Rocky 4</t>
  </si>
  <si>
    <t>Rocky 5</t>
  </si>
  <si>
    <t>Enigma</t>
  </si>
  <si>
    <t>Suspenso</t>
  </si>
  <si>
    <t>IT</t>
  </si>
  <si>
    <t>Terror</t>
  </si>
  <si>
    <t>PM18</t>
  </si>
  <si>
    <t>ET</t>
  </si>
  <si>
    <t>La tiendita del horror</t>
  </si>
  <si>
    <t>Fantasía</t>
  </si>
  <si>
    <t>La mano que...</t>
  </si>
  <si>
    <t>Los tres mosqueteros</t>
  </si>
  <si>
    <t>Aventuras</t>
  </si>
  <si>
    <t>Viven</t>
  </si>
  <si>
    <t>Testimonial</t>
  </si>
  <si>
    <t>Romero</t>
  </si>
  <si>
    <t>La noche de los lápices</t>
  </si>
  <si>
    <t>Comedia</t>
  </si>
  <si>
    <t>Terminator II</t>
  </si>
  <si>
    <t>Time Cop</t>
  </si>
  <si>
    <t>Caligula</t>
  </si>
  <si>
    <t>Erotica</t>
  </si>
  <si>
    <t>Emanuelle</t>
  </si>
  <si>
    <t>9 semanas y media</t>
  </si>
  <si>
    <t>Atracción fatal</t>
  </si>
  <si>
    <t>Terminator I</t>
  </si>
  <si>
    <t>El rey león</t>
  </si>
  <si>
    <t>Aladdin</t>
  </si>
  <si>
    <t>Dia de la independencia</t>
  </si>
  <si>
    <t>Flores de acero</t>
  </si>
  <si>
    <t>Drama</t>
  </si>
  <si>
    <t>Sopa de gemelas</t>
  </si>
  <si>
    <t>Despabilate amor</t>
  </si>
  <si>
    <t>Sopa de jabón</t>
  </si>
  <si>
    <t>La carta</t>
  </si>
  <si>
    <t>55 dias en Pekin</t>
  </si>
  <si>
    <t>Belica</t>
  </si>
  <si>
    <t>Sálvate si puedes</t>
  </si>
  <si>
    <t>Mi pie izquierdo</t>
  </si>
  <si>
    <t>El reina africana</t>
  </si>
  <si>
    <t>Mi vida</t>
  </si>
  <si>
    <t>El día después</t>
  </si>
  <si>
    <t>Pocahontas</t>
  </si>
  <si>
    <t>Epidemia</t>
  </si>
  <si>
    <t>El nombre de la rosa</t>
  </si>
  <si>
    <t>El bosque petrificado</t>
  </si>
  <si>
    <t>2010 el año que...</t>
  </si>
  <si>
    <t>Copycat</t>
  </si>
  <si>
    <t>ATP</t>
  </si>
  <si>
    <t>Categoría</t>
  </si>
  <si>
    <t>Total Bruto</t>
  </si>
  <si>
    <t>RODRIGUEZ</t>
  </si>
  <si>
    <t>PEREZ</t>
  </si>
  <si>
    <t>Proveedor</t>
  </si>
  <si>
    <t>Cantidad por unidad</t>
  </si>
  <si>
    <t>Unidades en existencia</t>
  </si>
  <si>
    <t>Nueva compra</t>
  </si>
  <si>
    <t>Costo Almacenamiento</t>
  </si>
  <si>
    <t>Total Neto</t>
  </si>
  <si>
    <t>Té Dharamsala</t>
  </si>
  <si>
    <t>Exotic Liquids</t>
  </si>
  <si>
    <t>10 cajas x 20 bolsas</t>
  </si>
  <si>
    <t>Cerveza tibetana Barley</t>
  </si>
  <si>
    <t>24 - bot. 12 l</t>
  </si>
  <si>
    <t>Refresco Guaraná Fantástica</t>
  </si>
  <si>
    <t>Refrescos Americanas LTDA</t>
  </si>
  <si>
    <t>12 - latas 355 ml</t>
  </si>
  <si>
    <t>Cerveza Sasquatch</t>
  </si>
  <si>
    <t>Bigfoot Breweries</t>
  </si>
  <si>
    <t>Cerveza negra Steeleye</t>
  </si>
  <si>
    <t>Vino Côte de Blaye</t>
  </si>
  <si>
    <t>Aux joyeux ecclésiastiques</t>
  </si>
  <si>
    <t>12 - bot. 75 cl</t>
  </si>
  <si>
    <t>Licor verde Chartreuse</t>
  </si>
  <si>
    <t>750 cc por bot.</t>
  </si>
  <si>
    <t>Café de Malasia</t>
  </si>
  <si>
    <t>Leka Trading</t>
  </si>
  <si>
    <t>16 - latas 500 g</t>
  </si>
  <si>
    <t>Cerveza Laughing Lumberjack</t>
  </si>
  <si>
    <t>Cerveza Outback</t>
  </si>
  <si>
    <t>Pavlova, Ltd.</t>
  </si>
  <si>
    <t>24 - bot. 355 ml</t>
  </si>
  <si>
    <t>Cerveza Klosterbier Rhönbräu</t>
  </si>
  <si>
    <t>Plusspar Lebensmittelgroßmärkte AG</t>
  </si>
  <si>
    <t>24 - bot. 0,5 l</t>
  </si>
  <si>
    <t>Licor Cloudberry</t>
  </si>
  <si>
    <t>Karkki Oy</t>
  </si>
  <si>
    <t>500 ml</t>
  </si>
  <si>
    <t>Buey Mishi Kobe</t>
  </si>
  <si>
    <t>Tokyo Traders</t>
  </si>
  <si>
    <t>Carnes</t>
  </si>
  <si>
    <t>18 - paq. 500 g</t>
  </si>
  <si>
    <t>Cordero Alice Springs</t>
  </si>
  <si>
    <t>20 - latas 1 kg</t>
  </si>
  <si>
    <t>Salchicha Thüringer</t>
  </si>
  <si>
    <t>50 bolsas x 30 salch</t>
  </si>
  <si>
    <t>Empanada de carne</t>
  </si>
  <si>
    <t>G'day, Mate</t>
  </si>
  <si>
    <t>48 porc.</t>
  </si>
  <si>
    <t>Empanada de cerdo</t>
  </si>
  <si>
    <t>Ma Maison</t>
  </si>
  <si>
    <t>16 tartas</t>
  </si>
  <si>
    <t>Paté chino</t>
  </si>
  <si>
    <t>24 cajas x 2 tartas</t>
  </si>
  <si>
    <t>Sirope de regaliz</t>
  </si>
  <si>
    <t>Condimentos</t>
  </si>
  <si>
    <t>12 - bot. 550 ml</t>
  </si>
  <si>
    <t>Especias Cajun del chef Anton</t>
  </si>
  <si>
    <t>New Orleans Cajun Delights</t>
  </si>
  <si>
    <t>48 - frascos 6 l</t>
  </si>
  <si>
    <t>Mezcla Gumbo del chef Anton</t>
  </si>
  <si>
    <t>36 cajas</t>
  </si>
  <si>
    <t>Mermelada de grosellas de la abuela</t>
  </si>
  <si>
    <t>Grandma Kelly's Homestead</t>
  </si>
  <si>
    <t>12 - frascos 8 l</t>
  </si>
  <si>
    <t>Salsa de arándanos Northwoods</t>
  </si>
  <si>
    <t>12 - frascos 12 l</t>
  </si>
  <si>
    <t>Salsa de soja baja en sodio</t>
  </si>
  <si>
    <t>Mayumi's</t>
  </si>
  <si>
    <t>24 - bot. 250 ml</t>
  </si>
  <si>
    <t>Azúcar negra Malacca</t>
  </si>
  <si>
    <t>20 - bolsas 2 kg</t>
  </si>
  <si>
    <t>Sirope de arce</t>
  </si>
  <si>
    <t>Forêts d'érables</t>
  </si>
  <si>
    <t>24 - bot. 500 ml</t>
  </si>
  <si>
    <t>Sandwich de vegetales</t>
  </si>
  <si>
    <t>15 - frascos 625 g</t>
  </si>
  <si>
    <t>Salsa de pimiento picante de Luisiana</t>
  </si>
  <si>
    <t>32 - bot. 8 l</t>
  </si>
  <si>
    <t>Especias picantes de Luisiana</t>
  </si>
  <si>
    <t>24 - frascos 8 l</t>
  </si>
  <si>
    <t>Salsa verde original Frankfurter</t>
  </si>
  <si>
    <t>12 cajas</t>
  </si>
  <si>
    <t>Peras secas orgánicas del tío Bob</t>
  </si>
  <si>
    <t>Frutas/Verduras</t>
  </si>
  <si>
    <t>12 - paq. 1 kg</t>
  </si>
  <si>
    <t>Cuajada de judías</t>
  </si>
  <si>
    <t>40 - paq. 100 g</t>
  </si>
  <si>
    <t>Col fermentada Rössle</t>
  </si>
  <si>
    <t>25 - latas 825 g</t>
  </si>
  <si>
    <t>Manzanas secas Manjimup</t>
  </si>
  <si>
    <t>50 - paq. 300 g</t>
  </si>
  <si>
    <t>Queso de soja Longlife</t>
  </si>
  <si>
    <t>paq. 5 kg</t>
  </si>
  <si>
    <t>Pan de centeno crujiente estilo Gustaf's</t>
  </si>
  <si>
    <t>PB Knäckebröd AB</t>
  </si>
  <si>
    <t>Granos/Cereales</t>
  </si>
  <si>
    <t>24 - paq. 500 g</t>
  </si>
  <si>
    <t>Pan fino</t>
  </si>
  <si>
    <t>12 - paq. 250 g</t>
  </si>
  <si>
    <t>Tallarines de Singapur</t>
  </si>
  <si>
    <t>32 - 1 kg paq.</t>
  </si>
  <si>
    <t>Cereales para Filo</t>
  </si>
  <si>
    <t>16 - cajas 2 kg</t>
  </si>
  <si>
    <t>Gnocchi de la abuela Alicia</t>
  </si>
  <si>
    <t>Pasta Buttini s.r.l.</t>
  </si>
  <si>
    <t>24 - paq. 250 g</t>
  </si>
  <si>
    <t>Raviolis Angelo</t>
  </si>
  <si>
    <t>Bollos de pan de Wimmer</t>
  </si>
  <si>
    <t>20 bolsas x 4 porc.</t>
  </si>
  <si>
    <t>Queso Cabrales</t>
  </si>
  <si>
    <t>Cooperativa de Quesos 'Las Cabras'</t>
  </si>
  <si>
    <t>Lácteos</t>
  </si>
  <si>
    <t>paq. 1 kg</t>
  </si>
  <si>
    <t>Queso Manchego La Pastora</t>
  </si>
  <si>
    <t>10 - paq. 500 g</t>
  </si>
  <si>
    <t>Queso gorgonzola Telino</t>
  </si>
  <si>
    <t>Formaggi Fortini s.r.l.</t>
  </si>
  <si>
    <t>12 - paq. 100 g</t>
  </si>
  <si>
    <t>Queso Mascarpone Fabioli</t>
  </si>
  <si>
    <t>24 - paq. 200 g</t>
  </si>
  <si>
    <t>Queso de cabra</t>
  </si>
  <si>
    <t>Norske Meierier</t>
  </si>
  <si>
    <t>500 g</t>
  </si>
  <si>
    <t>Raclet de queso Courdavault</t>
  </si>
  <si>
    <t>Gai pâturage</t>
  </si>
  <si>
    <t>Camembert Pierrot</t>
  </si>
  <si>
    <t>15 - paq. 300 g</t>
  </si>
  <si>
    <t>Queso Gudbrandsdals</t>
  </si>
  <si>
    <t>paq. 10 kg</t>
  </si>
  <si>
    <t>Crema de queso Fløtemys</t>
  </si>
  <si>
    <t>Queso Mozzarella Giovanni</t>
  </si>
  <si>
    <t>Pez espada</t>
  </si>
  <si>
    <t>Pescado/Marisco</t>
  </si>
  <si>
    <t>12 - frascos 200 ml</t>
  </si>
  <si>
    <t>Algas Konbu</t>
  </si>
  <si>
    <t>caja 2 kg</t>
  </si>
  <si>
    <t>Langostinos tigre Carnarvon</t>
  </si>
  <si>
    <t>paq. 16 kg</t>
  </si>
  <si>
    <t>Arenque blanco del noroeste</t>
  </si>
  <si>
    <t>Nord-Ost-Fisch Handelsgesellschaft mbH</t>
  </si>
  <si>
    <t>10 - vasos 200 g</t>
  </si>
  <si>
    <t>Escabeche de arenque</t>
  </si>
  <si>
    <t>Svensk Sjöföda AB</t>
  </si>
  <si>
    <t>24 - frascos 250 g</t>
  </si>
  <si>
    <t>Salmón ahumado Gravad</t>
  </si>
  <si>
    <t>12 - paq. 500 g</t>
  </si>
  <si>
    <t>Carne de cangrejo de Boston</t>
  </si>
  <si>
    <t>New England Seafood Cannery</t>
  </si>
  <si>
    <t>24 - latas 4 l</t>
  </si>
  <si>
    <t>Crema de almejas estilo Nueva Inglaterra</t>
  </si>
  <si>
    <t>12 - latas 12 l</t>
  </si>
  <si>
    <t>Arenque ahumado</t>
  </si>
  <si>
    <t>Lyngbysild</t>
  </si>
  <si>
    <t>paq. 1k</t>
  </si>
  <si>
    <t>Arenque salado</t>
  </si>
  <si>
    <t>4 - vasos 450 g</t>
  </si>
  <si>
    <t>Caracoles de Borgoña</t>
  </si>
  <si>
    <t>Escargots Nouveaux</t>
  </si>
  <si>
    <t>24 porc.</t>
  </si>
  <si>
    <t>Caviar rojo</t>
  </si>
  <si>
    <t>24 - frascos150 g</t>
  </si>
  <si>
    <t>Postre de merengue Pavlova</t>
  </si>
  <si>
    <t>Repostería</t>
  </si>
  <si>
    <t>32 - cajas 500 g</t>
  </si>
  <si>
    <t>Pastas de té de chocolate</t>
  </si>
  <si>
    <t>Specialty Biscuits, Ltd.</t>
  </si>
  <si>
    <t>10 cajas x 12 piezas</t>
  </si>
  <si>
    <t>Mermelada de Sir Rodney's</t>
  </si>
  <si>
    <t>30 cajas regalo</t>
  </si>
  <si>
    <t>Bollos de Sir Rodney's</t>
  </si>
  <si>
    <t>24 paq. x 4 piezas</t>
  </si>
  <si>
    <t>Crema de chocolate y nueces NuNuCa</t>
  </si>
  <si>
    <t>Heli Süßwaren GmbH &amp; Co. KG</t>
  </si>
  <si>
    <t>20 - vasos  450 g</t>
  </si>
  <si>
    <t>Ositos de goma Gumbär</t>
  </si>
  <si>
    <t>100 - bolsas 250 g</t>
  </si>
  <si>
    <t>Chocolate Schoggi</t>
  </si>
  <si>
    <t>100 - piezas 100 g</t>
  </si>
  <si>
    <t>Galletas Zaanse</t>
  </si>
  <si>
    <t>Zaanse Snoepfabriek</t>
  </si>
  <si>
    <t>10 - cajas 4 l</t>
  </si>
  <si>
    <t>Chocolate holandés</t>
  </si>
  <si>
    <t>10 paq.</t>
  </si>
  <si>
    <t>Regaliz</t>
  </si>
  <si>
    <t>24 - paq. 50 g</t>
  </si>
  <si>
    <t>Chocolate blanco</t>
  </si>
  <si>
    <t>12 - barras 100 g</t>
  </si>
  <si>
    <t>Tarta de azúcar</t>
  </si>
  <si>
    <t>48 tartas</t>
  </si>
  <si>
    <t>Barras de pan de Escocia</t>
  </si>
  <si>
    <t>10 cajas x 8 porc.</t>
  </si>
  <si>
    <t>Costo Almacén (unitario)</t>
  </si>
  <si>
    <t>Existencia crítica</t>
  </si>
  <si>
    <t>CLIENTE</t>
  </si>
  <si>
    <t>CANTIDAD</t>
  </si>
  <si>
    <t>FECHA</t>
  </si>
  <si>
    <t>VENDEDOR</t>
  </si>
  <si>
    <t>DIA VENTA</t>
  </si>
  <si>
    <t>TR45</t>
  </si>
  <si>
    <t>MC LONG</t>
  </si>
  <si>
    <t>JORGE ORTIZ</t>
  </si>
  <si>
    <t>VIE</t>
  </si>
  <si>
    <t>VT67</t>
  </si>
  <si>
    <t>LOPEZ</t>
  </si>
  <si>
    <t>ANA DIAZ</t>
  </si>
  <si>
    <t>JUE</t>
  </si>
  <si>
    <t>SW23</t>
  </si>
  <si>
    <t>SMITH</t>
  </si>
  <si>
    <t>MIE</t>
  </si>
  <si>
    <t>SW26</t>
  </si>
  <si>
    <t>LUIS NUÑEZ</t>
  </si>
  <si>
    <t>GOMEZ</t>
  </si>
  <si>
    <t>LUN</t>
  </si>
  <si>
    <t>SM26</t>
  </si>
  <si>
    <t>VT12</t>
  </si>
  <si>
    <t>SAB</t>
  </si>
  <si>
    <t>DOM</t>
  </si>
  <si>
    <t>I-MMXII</t>
  </si>
  <si>
    <t>IMPORTE</t>
  </si>
  <si>
    <t>Robocop</t>
  </si>
  <si>
    <t>Robocop 2</t>
  </si>
  <si>
    <t>Matrix</t>
  </si>
  <si>
    <t>Matrix 2</t>
  </si>
  <si>
    <t>Matrix 3</t>
  </si>
  <si>
    <t>Esperando la carroza</t>
  </si>
  <si>
    <t>Gravedad</t>
  </si>
  <si>
    <t>Blancanieves</t>
  </si>
  <si>
    <t xml:space="preserve">          </t>
  </si>
  <si>
    <t xml:space="preserve"> CINE POPULAR BARRIAL</t>
  </si>
  <si>
    <t>Precio Localidades</t>
  </si>
  <si>
    <t>PRECIO LOCALIDADES</t>
  </si>
  <si>
    <t>LOCALIDADES VENDIDAS</t>
  </si>
  <si>
    <r>
      <rPr>
        <sz val="22"/>
        <color theme="0" tint="-4.9989318521683403E-2"/>
        <rFont val="Algerian"/>
        <family val="5"/>
      </rPr>
      <t>EMPRESA MAYORISTA BAIRES</t>
    </r>
    <r>
      <rPr>
        <sz val="22"/>
        <color theme="0" tint="-4.9989318521683403E-2"/>
        <rFont val="Arial"/>
        <family val="2"/>
      </rPr>
      <t xml:space="preserve"> - </t>
    </r>
    <r>
      <rPr>
        <i/>
        <sz val="22"/>
        <color theme="0" tint="-4.9989318521683403E-2"/>
        <rFont val="Arial"/>
        <family val="2"/>
      </rPr>
      <t xml:space="preserve">Control de Stock </t>
    </r>
  </si>
  <si>
    <t>MEDALLERO</t>
  </si>
  <si>
    <t>DEPORTE</t>
  </si>
  <si>
    <t>TIEMPOS PROMEDIO (en min)</t>
  </si>
  <si>
    <t>DEPORTISTAS</t>
  </si>
  <si>
    <t xml:space="preserve">UNIVERSIDADES NACIONALES </t>
  </si>
  <si>
    <t>EDAD</t>
  </si>
  <si>
    <t>ORO</t>
  </si>
  <si>
    <t>PLATA</t>
  </si>
  <si>
    <t>BRONCE</t>
  </si>
  <si>
    <t>NATACIÓN</t>
  </si>
  <si>
    <t>DEPORTISTA 1</t>
  </si>
  <si>
    <t>UNLAM</t>
  </si>
  <si>
    <t>CICLISMO</t>
  </si>
  <si>
    <t>DEPORTISTA 2</t>
  </si>
  <si>
    <t>UBA</t>
  </si>
  <si>
    <t>PEDESTRE</t>
  </si>
  <si>
    <t>DEPORTISTA 3</t>
  </si>
  <si>
    <t>DEPORTISTA 4</t>
  </si>
  <si>
    <t>UNQ</t>
  </si>
  <si>
    <t>DEPORTISTA 5</t>
  </si>
  <si>
    <t>UNLP</t>
  </si>
  <si>
    <t>DEPORTISTA 6</t>
  </si>
  <si>
    <t>UNSAM</t>
  </si>
  <si>
    <t>DEPORTISTA 7</t>
  </si>
  <si>
    <t>UTN</t>
  </si>
  <si>
    <t>DEPORTISTA 8</t>
  </si>
  <si>
    <t>DEPORTISTA 9</t>
  </si>
  <si>
    <t>DEPORTISTA 10</t>
  </si>
  <si>
    <t>DEPORTISTA 11</t>
  </si>
  <si>
    <t>DEPORTISTA 12</t>
  </si>
  <si>
    <t>DEPORTISTA 13</t>
  </si>
  <si>
    <t>DEPORTISTA 14</t>
  </si>
  <si>
    <t>DEPORTISTA 15</t>
  </si>
  <si>
    <t>UNO</t>
  </si>
  <si>
    <t>DEPORTISTA 16</t>
  </si>
  <si>
    <t>UNLU</t>
  </si>
  <si>
    <t>DEPORTISTA 17</t>
  </si>
  <si>
    <t>DEPORTISTA 18</t>
  </si>
  <si>
    <t>DEPORTISTA 19</t>
  </si>
  <si>
    <t>DEPORTISTA 20</t>
  </si>
  <si>
    <t>DEPORTISTA 21</t>
  </si>
  <si>
    <t>DEPORTISTA 22</t>
  </si>
  <si>
    <t>DEPORTISTA 23</t>
  </si>
  <si>
    <t>DEPORTISTA 24</t>
  </si>
  <si>
    <t>DEPORTISTA 25</t>
  </si>
  <si>
    <t>DEPORTISTA 26</t>
  </si>
  <si>
    <t>DEPORTISTA 27</t>
  </si>
  <si>
    <t>DEPORTISTA 28</t>
  </si>
  <si>
    <t>DEPORTISTA 29</t>
  </si>
  <si>
    <t>DEPORTISTA 30</t>
  </si>
  <si>
    <t>DEPORTISTA 31</t>
  </si>
  <si>
    <t>DEPORTISTA 32</t>
  </si>
  <si>
    <t>DEPORTISTA 33</t>
  </si>
  <si>
    <t>DEPORTISTA 34</t>
  </si>
  <si>
    <t>DEPORTISTA 35</t>
  </si>
  <si>
    <t>DEPORTISTA 36</t>
  </si>
  <si>
    <t>DEPORTISTA 37</t>
  </si>
  <si>
    <t>DEPORTISTA 38</t>
  </si>
  <si>
    <t>DEPORTISTA 39</t>
  </si>
  <si>
    <t>DEPORTISTA 40</t>
  </si>
  <si>
    <t>Tiempos</t>
  </si>
  <si>
    <t>¿Quién es?</t>
  </si>
  <si>
    <t>¿De dónde?</t>
  </si>
  <si>
    <t xml:space="preserve">MEJORES TIEMPOS LOGRADOS POR LOS PARTICIPANTES </t>
  </si>
  <si>
    <t>MENOR TIEMPO-1</t>
  </si>
  <si>
    <t>MENOR TIEMPO-2</t>
  </si>
  <si>
    <t>MENOR TIEMPO-3</t>
  </si>
  <si>
    <t xml:space="preserve">PEORES TIEMPOS LOGRADOS POR LOS PARTICIPANTES </t>
  </si>
  <si>
    <t>MAYOR TIEMPO-1</t>
  </si>
  <si>
    <t>MAYOR TIEMPO-2</t>
  </si>
  <si>
    <t>MAYOR TIEMPO-3</t>
  </si>
  <si>
    <t>Total de MEDALLAS DE ORO de UNLAM, obtenida por NATACIÓN, deportistas menores de 25 años</t>
  </si>
  <si>
    <r>
      <rPr>
        <b/>
        <sz val="14"/>
        <color theme="6" tint="-0.249977111117893"/>
        <rFont val="Bookman Old Style"/>
        <family val="1"/>
      </rPr>
      <t>TORNEOS</t>
    </r>
    <r>
      <rPr>
        <b/>
        <sz val="14"/>
        <color theme="7" tint="-0.249977111117893"/>
        <rFont val="Bookman Old Style"/>
        <family val="1"/>
      </rPr>
      <t xml:space="preserve"> </t>
    </r>
    <r>
      <rPr>
        <b/>
        <sz val="14"/>
        <color theme="9" tint="-0.249977111117893"/>
        <rFont val="Bookman Old Style"/>
        <family val="1"/>
      </rPr>
      <t>DEPORTIVOS</t>
    </r>
  </si>
  <si>
    <r>
      <t xml:space="preserve"> </t>
    </r>
    <r>
      <rPr>
        <b/>
        <sz val="14"/>
        <color theme="3" tint="0.39997558519241921"/>
        <rFont val="Bookman Old Style"/>
        <family val="1"/>
      </rPr>
      <t>TRIATLON</t>
    </r>
    <r>
      <rPr>
        <b/>
        <sz val="14"/>
        <color theme="7" tint="-0.249977111117893"/>
        <rFont val="Bookman Old Style"/>
        <family val="1"/>
      </rPr>
      <t xml:space="preserve"> </t>
    </r>
    <r>
      <rPr>
        <b/>
        <sz val="14"/>
        <color theme="9" tint="-0.249977111117893"/>
        <rFont val="Bookman Old Style"/>
        <family val="1"/>
      </rPr>
      <t>EN</t>
    </r>
    <r>
      <rPr>
        <b/>
        <sz val="14"/>
        <color theme="7" tint="-0.249977111117893"/>
        <rFont val="Bookman Old Style"/>
        <family val="1"/>
      </rPr>
      <t xml:space="preserve"> </t>
    </r>
    <r>
      <rPr>
        <b/>
        <sz val="14"/>
        <color theme="4" tint="-0.249977111117893"/>
        <rFont val="Bookman Old Style"/>
        <family val="1"/>
      </rPr>
      <t>LAS</t>
    </r>
    <r>
      <rPr>
        <b/>
        <sz val="14"/>
        <color theme="7" tint="-0.249977111117893"/>
        <rFont val="Bookman Old Style"/>
        <family val="1"/>
      </rPr>
      <t xml:space="preserve"> </t>
    </r>
    <r>
      <rPr>
        <b/>
        <sz val="14"/>
        <color theme="6" tint="-0.249977111117893"/>
        <rFont val="Bookman Old Style"/>
        <family val="1"/>
      </rPr>
      <t>UNIVERSIDADES</t>
    </r>
    <r>
      <rPr>
        <b/>
        <sz val="14"/>
        <color theme="7" tint="-0.249977111117893"/>
        <rFont val="Bookman Old Style"/>
        <family val="1"/>
      </rPr>
      <t xml:space="preserve"> </t>
    </r>
    <r>
      <rPr>
        <b/>
        <sz val="14"/>
        <color theme="9" tint="-0.249977111117893"/>
        <rFont val="Bookman Old Style"/>
        <family val="1"/>
      </rPr>
      <t>NACIONALES</t>
    </r>
  </si>
  <si>
    <t>PROMEDIO DE EDADES de deportistas de UBA, no categoría CICLISMO con más de una MEDALLA DE PLATA</t>
  </si>
  <si>
    <t>CTN2-2C-17</t>
  </si>
  <si>
    <t>VENTAS 2017</t>
  </si>
  <si>
    <t>SUPERMERCADO "YING YANG"</t>
  </si>
  <si>
    <t xml:space="preserve">FECHA ACTUAL: </t>
  </si>
  <si>
    <t>VENTAS 2016</t>
  </si>
  <si>
    <t>CRECIMIENTO  2017</t>
  </si>
  <si>
    <t>PORCENTAJE ESTIMADO</t>
  </si>
  <si>
    <t>VENTA DE SANDWICH DE MILANESA + GASEOSA</t>
  </si>
  <si>
    <t>GANANCIA</t>
  </si>
  <si>
    <t>comensales</t>
  </si>
  <si>
    <t>COMENSALES</t>
  </si>
  <si>
    <t>Cuántos  deportistas  de la UNLP en categoría PEDESTRE, obtuvieron MEDALLAS DE BRONCE</t>
  </si>
  <si>
    <t xml:space="preserve">Este ejercicio debe ser resuelto en su totalidad, utilizando de la cinta DATOS, grupo Previsión, </t>
  </si>
  <si>
    <t>la función Análisis de hipótesis, Tabla de datos…</t>
  </si>
  <si>
    <r>
      <rPr>
        <b/>
        <u/>
        <sz val="22"/>
        <color rgb="FFFF0000"/>
        <rFont val="Wingdings"/>
        <charset val="2"/>
      </rPr>
      <t>II</t>
    </r>
    <r>
      <rPr>
        <b/>
        <u/>
        <sz val="10"/>
        <color rgb="FFFF0000"/>
        <rFont val="Comic Sans MS"/>
        <family val="4"/>
      </rPr>
      <t>ATENCIÓN</t>
    </r>
  </si>
  <si>
    <t>CTII-2017-2C</t>
  </si>
  <si>
    <t>Etiquetas de fila</t>
  </si>
  <si>
    <t>Total general</t>
  </si>
  <si>
    <t>Suma de IMPORTE</t>
  </si>
  <si>
    <t>Etiquetas de columna</t>
  </si>
  <si>
    <t>Suma de CANTIDAD</t>
  </si>
  <si>
    <t>Total ANA DIAZ</t>
  </si>
  <si>
    <t>Total JORGE ORTIZ</t>
  </si>
  <si>
    <t>Total LUIS NUÑEZ</t>
  </si>
  <si>
    <t>Promedio de CANTIDAD</t>
  </si>
  <si>
    <t>(Todas)</t>
  </si>
  <si>
    <t>2.a)</t>
  </si>
  <si>
    <t>CRITERIO</t>
  </si>
  <si>
    <t>RESULTADO:</t>
  </si>
  <si>
    <t>La película es de género:</t>
  </si>
  <si>
    <t>2.b)</t>
  </si>
  <si>
    <t>2.c)</t>
  </si>
  <si>
    <t>La cantidad de películas es:</t>
  </si>
  <si>
    <t>Total de localidades vendidas:</t>
  </si>
  <si>
    <t>M*</t>
  </si>
  <si>
    <t>&gt;=20</t>
  </si>
  <si>
    <t>&lt;=40</t>
  </si>
  <si>
    <t>Consigna 3.a</t>
  </si>
  <si>
    <t>Consigna 3.b</t>
  </si>
  <si>
    <t>Consigna 3.c</t>
  </si>
  <si>
    <t>Cuenta de PELICULA</t>
  </si>
  <si>
    <t>Promedio de LOCALIDADES VENDIDAS</t>
  </si>
  <si>
    <t>Cuenta ATP</t>
  </si>
  <si>
    <t>Cuenta PM13</t>
  </si>
  <si>
    <t>Cuenta PM16</t>
  </si>
  <si>
    <t>Cuenta PM18</t>
  </si>
  <si>
    <t>Cuenta general</t>
  </si>
  <si>
    <t>son los productos de esa Categoría.</t>
  </si>
  <si>
    <t>suma el importe Total Neto de esa Categoría.</t>
  </si>
  <si>
    <t>es el Precio Unitario más alto de esa Categoría.</t>
  </si>
  <si>
    <t>es el Código más bajo de un producto en esa Categoría.</t>
  </si>
  <si>
    <t>es el promedio del Total Bruto de esa Categoría.</t>
  </si>
  <si>
    <t>Total Bebidas</t>
  </si>
  <si>
    <t>Total Condimentos</t>
  </si>
  <si>
    <t>Total Frutas/Verduras</t>
  </si>
  <si>
    <t>Total Carnes</t>
  </si>
  <si>
    <t>Total Pescado/Marisco</t>
  </si>
  <si>
    <t>Total Lácteos</t>
  </si>
  <si>
    <t>Total Repostería</t>
  </si>
  <si>
    <t>Total Granos/Cereales</t>
  </si>
  <si>
    <t>Suma de Total Neto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</si>
</sst>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_-* #,##0.00\ &quot;Pts&quot;_-;\-* #,##0.00\ &quot;Pts&quot;_-;_-* &quot;-&quot;??\ &quot;Pts&quot;_-;_-@_-"/>
    <numFmt numFmtId="165" formatCode="_-* #,##0.00\ [$€]_-;\-* #,##0.00\ [$€]_-;_-* &quot;-&quot;??\ [$€]_-;_-@_-"/>
    <numFmt numFmtId="166" formatCode="_ [$$-2C0A]\ * #,##0.00_ ;_ [$$-2C0A]\ * \-#,##0.00_ ;_ [$$-2C0A]\ * &quot;-&quot;??_ ;_ @_ "/>
    <numFmt numFmtId="167" formatCode="dd\-mm\-yy;@"/>
    <numFmt numFmtId="168" formatCode="&quot;$&quot;\ #,##0.00"/>
    <numFmt numFmtId="169" formatCode="d/mm/yy\ \-\ hh:mm"/>
    <numFmt numFmtId="170" formatCode="&quot;$&quot;#,##0.00"/>
    <numFmt numFmtId="171" formatCode="_ [$$-2C0A]\ * #,##0_ ;_ [$$-2C0A]\ * \-#,##0_ ;_ [$$-2C0A]\ * &quot;-&quot;??_ ;_ @_ "/>
  </numFmts>
  <fonts count="3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MS Sans Serif"/>
      <family val="2"/>
    </font>
    <font>
      <b/>
      <sz val="10"/>
      <name val="Arial"/>
      <family val="2"/>
    </font>
    <font>
      <sz val="10"/>
      <color theme="0"/>
      <name val="Arial"/>
      <family val="2"/>
    </font>
    <font>
      <sz val="28"/>
      <name val="Algerian"/>
      <family val="5"/>
    </font>
    <font>
      <b/>
      <sz val="11"/>
      <name val="Arial"/>
      <family val="2"/>
    </font>
    <font>
      <sz val="11"/>
      <name val="Arial"/>
      <family val="2"/>
    </font>
    <font>
      <sz val="12"/>
      <name val="Arial"/>
      <family val="2"/>
    </font>
    <font>
      <b/>
      <sz val="9"/>
      <name val="Arial"/>
      <family val="2"/>
    </font>
    <font>
      <sz val="22"/>
      <color theme="0" tint="-4.9989318521683403E-2"/>
      <name val="Arial"/>
      <family val="2"/>
    </font>
    <font>
      <sz val="22"/>
      <color theme="0" tint="-4.9989318521683403E-2"/>
      <name val="Algerian"/>
      <family val="5"/>
    </font>
    <font>
      <i/>
      <sz val="22"/>
      <color theme="0" tint="-4.9989318521683403E-2"/>
      <name val="Arial"/>
      <family val="2"/>
    </font>
    <font>
      <b/>
      <sz val="12"/>
      <color indexed="42"/>
      <name val="Arial"/>
      <family val="2"/>
    </font>
    <font>
      <b/>
      <sz val="14"/>
      <color theme="7" tint="-0.249977111117893"/>
      <name val="Bookman Old Style"/>
      <family val="1"/>
    </font>
    <font>
      <sz val="10"/>
      <name val="Arial Black"/>
      <family val="2"/>
    </font>
    <font>
      <sz val="9.5"/>
      <color rgb="FF111111"/>
      <name val="Arial"/>
      <family val="2"/>
    </font>
    <font>
      <i/>
      <sz val="10"/>
      <name val="Arial"/>
      <family val="2"/>
    </font>
    <font>
      <b/>
      <sz val="14"/>
      <color theme="6" tint="-0.249977111117893"/>
      <name val="Bookman Old Style"/>
      <family val="1"/>
    </font>
    <font>
      <b/>
      <sz val="14"/>
      <color theme="9" tint="-0.249977111117893"/>
      <name val="Bookman Old Style"/>
      <family val="1"/>
    </font>
    <font>
      <b/>
      <sz val="14"/>
      <color theme="3" tint="0.39997558519241921"/>
      <name val="Bookman Old Style"/>
      <family val="1"/>
    </font>
    <font>
      <b/>
      <sz val="14"/>
      <color theme="4" tint="-0.249977111117893"/>
      <name val="Bookman Old Style"/>
      <family val="1"/>
    </font>
    <font>
      <b/>
      <sz val="14"/>
      <name val="Arial"/>
      <family val="2"/>
    </font>
    <font>
      <sz val="20"/>
      <name val="Kristen ITC"/>
      <family val="4"/>
    </font>
    <font>
      <b/>
      <sz val="10"/>
      <name val="Adobe Gothic Std B"/>
      <family val="2"/>
      <charset val="128"/>
    </font>
    <font>
      <b/>
      <sz val="12"/>
      <name val="Adobe Gothic Std B"/>
      <family val="2"/>
      <charset val="128"/>
    </font>
    <font>
      <b/>
      <sz val="12"/>
      <name val="Arial"/>
      <family val="2"/>
    </font>
    <font>
      <b/>
      <sz val="16"/>
      <name val="Adobe Gothic Std B"/>
      <family val="2"/>
      <charset val="128"/>
    </font>
    <font>
      <b/>
      <u/>
      <sz val="10"/>
      <name val="Arial"/>
      <family val="2"/>
    </font>
    <font>
      <sz val="12"/>
      <name val="Comic Sans MS"/>
      <family val="4"/>
    </font>
    <font>
      <b/>
      <u/>
      <sz val="10"/>
      <color rgb="FFFF0000"/>
      <name val="Comic Sans MS"/>
      <family val="4"/>
    </font>
    <font>
      <b/>
      <u/>
      <sz val="22"/>
      <color rgb="FFFF0000"/>
      <name val="Wingdings"/>
      <charset val="2"/>
    </font>
    <font>
      <u/>
      <sz val="10"/>
      <name val="Arial"/>
      <family val="2"/>
    </font>
    <font>
      <b/>
      <sz val="10"/>
      <color indexed="8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B4FB6D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0FD0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theme="7" tint="-0.24994659260841701"/>
      </left>
      <right/>
      <top style="medium">
        <color theme="7" tint="-0.24994659260841701"/>
      </top>
      <bottom style="medium">
        <color theme="7" tint="-0.24994659260841701"/>
      </bottom>
      <diagonal/>
    </border>
    <border>
      <left/>
      <right/>
      <top style="medium">
        <color theme="7" tint="-0.24994659260841701"/>
      </top>
      <bottom style="medium">
        <color theme="7" tint="-0.24994659260841701"/>
      </bottom>
      <diagonal/>
    </border>
    <border>
      <left/>
      <right style="medium">
        <color theme="7" tint="-0.24994659260841701"/>
      </right>
      <top style="medium">
        <color theme="7" tint="-0.24994659260841701"/>
      </top>
      <bottom style="medium">
        <color theme="7" tint="-0.24994659260841701"/>
      </bottom>
      <diagonal/>
    </border>
    <border>
      <left style="medium">
        <color theme="7" tint="-0.24994659260841701"/>
      </left>
      <right style="medium">
        <color theme="7" tint="-0.24994659260841701"/>
      </right>
      <top style="medium">
        <color theme="7" tint="-0.24994659260841701"/>
      </top>
      <bottom style="medium">
        <color theme="7" tint="-0.24994659260841701"/>
      </bottom>
      <diagonal/>
    </border>
    <border>
      <left style="medium">
        <color theme="7" tint="-0.24994659260841701"/>
      </left>
      <right style="medium">
        <color theme="7" tint="-0.24994659260841701"/>
      </right>
      <top/>
      <bottom style="thin">
        <color theme="7" tint="-0.24994659260841701"/>
      </bottom>
      <diagonal/>
    </border>
    <border>
      <left style="medium">
        <color theme="7" tint="-0.24994659260841701"/>
      </left>
      <right style="medium">
        <color theme="7" tint="-0.24994659260841701"/>
      </right>
      <top style="thin">
        <color theme="7" tint="-0.24994659260841701"/>
      </top>
      <bottom style="thin">
        <color theme="7" tint="-0.24994659260841701"/>
      </bottom>
      <diagonal/>
    </border>
    <border>
      <left style="medium">
        <color theme="7" tint="-0.24994659260841701"/>
      </left>
      <right style="medium">
        <color theme="7" tint="-0.24994659260841701"/>
      </right>
      <top style="thin">
        <color theme="7" tint="-0.24994659260841701"/>
      </top>
      <bottom style="medium">
        <color theme="7" tint="-0.24994659260841701"/>
      </bottom>
      <diagonal/>
    </border>
    <border>
      <left/>
      <right/>
      <top/>
      <bottom style="thick">
        <color theme="7" tint="-0.499984740745262"/>
      </bottom>
      <diagonal/>
    </border>
    <border>
      <left style="thick">
        <color theme="7" tint="-0.499984740745262"/>
      </left>
      <right/>
      <top style="thick">
        <color theme="7" tint="-0.499984740745262"/>
      </top>
      <bottom style="thick">
        <color theme="7" tint="-0.499984740745262"/>
      </bottom>
      <diagonal/>
    </border>
    <border>
      <left/>
      <right/>
      <top style="thick">
        <color theme="7" tint="-0.499984740745262"/>
      </top>
      <bottom style="thick">
        <color theme="7" tint="-0.499984740745262"/>
      </bottom>
      <diagonal/>
    </border>
    <border>
      <left/>
      <right/>
      <top style="thick">
        <color theme="7" tint="-0.499984740745262"/>
      </top>
      <bottom/>
      <diagonal/>
    </border>
    <border>
      <left/>
      <right style="thick">
        <color theme="7" tint="-0.499984740745262"/>
      </right>
      <top style="thick">
        <color theme="7" tint="-0.499984740745262"/>
      </top>
      <bottom/>
      <diagonal/>
    </border>
    <border>
      <left style="thick">
        <color theme="7" tint="-0.499984740745262"/>
      </left>
      <right/>
      <top style="thin">
        <color theme="7" tint="-0.499984740745262"/>
      </top>
      <bottom style="thin">
        <color theme="7" tint="-0.499984740745262"/>
      </bottom>
      <diagonal/>
    </border>
    <border>
      <left/>
      <right/>
      <top style="thin">
        <color theme="7" tint="-0.499984740745262"/>
      </top>
      <bottom style="thin">
        <color theme="7" tint="-0.499984740745262"/>
      </bottom>
      <diagonal/>
    </border>
    <border>
      <left/>
      <right style="thick">
        <color theme="7" tint="-0.499984740745262"/>
      </right>
      <top style="thin">
        <color theme="7" tint="-0.499984740745262"/>
      </top>
      <bottom style="thin">
        <color theme="7" tint="-0.499984740745262"/>
      </bottom>
      <diagonal/>
    </border>
    <border>
      <left style="thick">
        <color theme="7" tint="-0.499984740745262"/>
      </left>
      <right/>
      <top/>
      <bottom style="thick">
        <color theme="7" tint="-0.499984740745262"/>
      </bottom>
      <diagonal/>
    </border>
    <border>
      <left/>
      <right style="thick">
        <color theme="7" tint="-0.499984740745262"/>
      </right>
      <top/>
      <bottom style="thick">
        <color theme="7" tint="-0.499984740745262"/>
      </bottom>
      <diagonal/>
    </border>
    <border>
      <left/>
      <right style="medium">
        <color rgb="FF7030A0"/>
      </right>
      <top/>
      <bottom/>
      <diagonal/>
    </border>
    <border>
      <left style="thick">
        <color theme="7" tint="-0.499984740745262"/>
      </left>
      <right/>
      <top style="thick">
        <color theme="7" tint="-0.499984740745262"/>
      </top>
      <bottom/>
      <diagonal/>
    </border>
    <border>
      <left/>
      <right style="medium">
        <color rgb="FF7030A0"/>
      </right>
      <top style="thick">
        <color theme="7" tint="-0.499984740745262"/>
      </top>
      <bottom/>
      <diagonal/>
    </border>
    <border>
      <left style="medium">
        <color rgb="FF7030A0"/>
      </left>
      <right style="thick">
        <color theme="7" tint="-0.499984740745262"/>
      </right>
      <top style="thick">
        <color theme="7" tint="-0.499984740745262"/>
      </top>
      <bottom/>
      <diagonal/>
    </border>
    <border>
      <left style="thick">
        <color theme="7" tint="-0.499984740745262"/>
      </left>
      <right/>
      <top/>
      <bottom/>
      <diagonal/>
    </border>
    <border>
      <left style="medium">
        <color rgb="FF7030A0"/>
      </left>
      <right style="thick">
        <color theme="7" tint="-0.499984740745262"/>
      </right>
      <top/>
      <bottom/>
      <diagonal/>
    </border>
    <border>
      <left/>
      <right style="medium">
        <color rgb="FF7030A0"/>
      </right>
      <top/>
      <bottom style="thick">
        <color theme="7" tint="-0.499984740745262"/>
      </bottom>
      <diagonal/>
    </border>
    <border>
      <left style="medium">
        <color rgb="FF7030A0"/>
      </left>
      <right style="thick">
        <color theme="7" tint="-0.499984740745262"/>
      </right>
      <top/>
      <bottom style="thick">
        <color theme="7" tint="-0.499984740745262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" fillId="0" borderId="0"/>
    <xf numFmtId="0" fontId="1" fillId="0" borderId="0"/>
    <xf numFmtId="9" fontId="1" fillId="0" borderId="0" applyFont="0" applyFill="0" applyBorder="0" applyAlignment="0" applyProtection="0"/>
  </cellStyleXfs>
  <cellXfs count="174">
    <xf numFmtId="0" fontId="0" fillId="0" borderId="0" xfId="0"/>
    <xf numFmtId="0" fontId="3" fillId="0" borderId="5" xfId="3" applyFont="1" applyFill="1" applyBorder="1" applyAlignment="1">
      <alignment horizontal="center"/>
    </xf>
    <xf numFmtId="0" fontId="3" fillId="0" borderId="5" xfId="3" applyFont="1" applyFill="1" applyBorder="1" applyAlignment="1">
      <alignment horizontal="left"/>
    </xf>
    <xf numFmtId="0" fontId="3" fillId="0" borderId="5" xfId="3" applyFont="1" applyFill="1" applyBorder="1" applyAlignment="1">
      <alignment horizontal="right"/>
    </xf>
    <xf numFmtId="166" fontId="3" fillId="0" borderId="5" xfId="2" applyNumberFormat="1" applyFont="1" applyFill="1" applyBorder="1" applyAlignment="1">
      <alignment horizontal="right"/>
    </xf>
    <xf numFmtId="0" fontId="4" fillId="0" borderId="2" xfId="0" applyFont="1" applyBorder="1"/>
    <xf numFmtId="0" fontId="4" fillId="0" borderId="2" xfId="0" applyFont="1" applyBorder="1" applyAlignment="1">
      <alignment horizontal="center"/>
    </xf>
    <xf numFmtId="166" fontId="3" fillId="0" borderId="2" xfId="2" applyNumberFormat="1" applyFont="1" applyFill="1" applyBorder="1" applyAlignment="1">
      <alignment horizontal="right"/>
    </xf>
    <xf numFmtId="0" fontId="6" fillId="0" borderId="5" xfId="0" applyFont="1" applyBorder="1" applyAlignment="1">
      <alignment horizontal="center" vertical="center" textRotation="90"/>
    </xf>
    <xf numFmtId="0" fontId="6" fillId="0" borderId="5" xfId="0" applyFont="1" applyFill="1" applyBorder="1" applyAlignment="1">
      <alignment horizontal="center" vertical="center" textRotation="90"/>
    </xf>
    <xf numFmtId="0" fontId="4" fillId="0" borderId="5" xfId="0" applyFont="1" applyBorder="1" applyAlignment="1">
      <alignment horizontal="center"/>
    </xf>
    <xf numFmtId="0" fontId="4" fillId="0" borderId="5" xfId="0" applyFont="1" applyBorder="1"/>
    <xf numFmtId="14" fontId="4" fillId="0" borderId="5" xfId="0" applyNumberFormat="1" applyFont="1" applyBorder="1" applyAlignment="1">
      <alignment horizontal="right"/>
    </xf>
    <xf numFmtId="0" fontId="4" fillId="0" borderId="5" xfId="0" applyFont="1" applyBorder="1" applyAlignment="1">
      <alignment horizontal="right"/>
    </xf>
    <xf numFmtId="0" fontId="0" fillId="0" borderId="5" xfId="0" applyBorder="1"/>
    <xf numFmtId="14" fontId="0" fillId="0" borderId="0" xfId="0" applyNumberFormat="1"/>
    <xf numFmtId="167" fontId="7" fillId="0" borderId="0" xfId="0" applyNumberFormat="1" applyFont="1"/>
    <xf numFmtId="0" fontId="10" fillId="3" borderId="4" xfId="0" applyFont="1" applyFill="1" applyBorder="1" applyAlignment="1">
      <alignment horizontal="left" vertical="top" wrapText="1"/>
    </xf>
    <xf numFmtId="0" fontId="10" fillId="3" borderId="4" xfId="0" applyNumberFormat="1" applyFont="1" applyFill="1" applyBorder="1" applyAlignment="1">
      <alignment horizontal="center" vertical="top" wrapText="1"/>
    </xf>
    <xf numFmtId="0" fontId="8" fillId="4" borderId="6" xfId="0" applyFont="1" applyFill="1" applyBorder="1" applyAlignment="1">
      <alignment vertical="center" wrapText="1"/>
    </xf>
    <xf numFmtId="0" fontId="8" fillId="4" borderId="7" xfId="0" applyFont="1" applyFill="1" applyBorder="1" applyAlignment="1">
      <alignment vertical="center" wrapText="1"/>
    </xf>
    <xf numFmtId="0" fontId="10" fillId="3" borderId="1" xfId="0" applyFont="1" applyFill="1" applyBorder="1" applyAlignment="1">
      <alignment horizontal="center" vertical="top" wrapText="1"/>
    </xf>
    <xf numFmtId="166" fontId="11" fillId="3" borderId="4" xfId="0" applyNumberFormat="1" applyFont="1" applyFill="1" applyBorder="1" applyAlignment="1">
      <alignment horizontal="center" vertical="top" wrapText="1"/>
    </xf>
    <xf numFmtId="0" fontId="9" fillId="5" borderId="3" xfId="0" applyFont="1" applyFill="1" applyBorder="1" applyAlignment="1">
      <alignment horizontal="center" vertical="top" wrapText="1"/>
    </xf>
    <xf numFmtId="0" fontId="11" fillId="3" borderId="4" xfId="0" applyFont="1" applyFill="1" applyBorder="1" applyAlignment="1">
      <alignment horizontal="center" vertical="top" wrapText="1"/>
    </xf>
    <xf numFmtId="0" fontId="12" fillId="5" borderId="2" xfId="0" applyFont="1" applyFill="1" applyBorder="1" applyAlignment="1">
      <alignment horizontal="center" vertical="center" wrapText="1"/>
    </xf>
    <xf numFmtId="0" fontId="12" fillId="5" borderId="3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top" wrapText="1"/>
    </xf>
    <xf numFmtId="0" fontId="16" fillId="2" borderId="5" xfId="3" applyFont="1" applyFill="1" applyBorder="1" applyAlignment="1">
      <alignment horizontal="center" vertical="center" wrapText="1"/>
    </xf>
    <xf numFmtId="0" fontId="16" fillId="2" borderId="2" xfId="0" applyFont="1" applyFill="1" applyBorder="1" applyAlignment="1">
      <alignment horizontal="center" wrapText="1"/>
    </xf>
    <xf numFmtId="0" fontId="1" fillId="0" borderId="0" xfId="4"/>
    <xf numFmtId="0" fontId="1" fillId="0" borderId="0" xfId="4" applyFont="1"/>
    <xf numFmtId="0" fontId="10" fillId="0" borderId="12" xfId="4" applyFont="1" applyFill="1" applyBorder="1"/>
    <xf numFmtId="0" fontId="10" fillId="0" borderId="12" xfId="4" applyFont="1" applyBorder="1" applyAlignment="1">
      <alignment horizontal="center"/>
    </xf>
    <xf numFmtId="0" fontId="10" fillId="0" borderId="13" xfId="4" applyFont="1" applyFill="1" applyBorder="1"/>
    <xf numFmtId="0" fontId="10" fillId="0" borderId="13" xfId="4" applyFont="1" applyBorder="1" applyAlignment="1">
      <alignment horizontal="center"/>
    </xf>
    <xf numFmtId="0" fontId="10" fillId="0" borderId="14" xfId="4" applyFont="1" applyFill="1" applyBorder="1"/>
    <xf numFmtId="0" fontId="10" fillId="0" borderId="14" xfId="4" applyFont="1" applyBorder="1" applyAlignment="1">
      <alignment horizontal="center"/>
    </xf>
    <xf numFmtId="0" fontId="19" fillId="0" borderId="0" xfId="4" applyFont="1" applyAlignment="1">
      <alignment vertical="center"/>
    </xf>
    <xf numFmtId="0" fontId="9" fillId="0" borderId="0" xfId="4" applyFont="1"/>
    <xf numFmtId="0" fontId="6" fillId="0" borderId="18" xfId="4" applyFont="1" applyBorder="1" applyAlignment="1">
      <alignment horizontal="center"/>
    </xf>
    <xf numFmtId="0" fontId="20" fillId="0" borderId="18" xfId="4" applyFont="1" applyBorder="1"/>
    <xf numFmtId="0" fontId="1" fillId="0" borderId="0" xfId="4" applyBorder="1"/>
    <xf numFmtId="0" fontId="6" fillId="0" borderId="15" xfId="4" applyFont="1" applyBorder="1" applyAlignment="1">
      <alignment horizontal="center"/>
    </xf>
    <xf numFmtId="0" fontId="20" fillId="0" borderId="15" xfId="4" applyFont="1" applyBorder="1"/>
    <xf numFmtId="0" fontId="1" fillId="0" borderId="0" xfId="4" applyAlignment="1">
      <alignment horizontal="center"/>
    </xf>
    <xf numFmtId="0" fontId="6" fillId="0" borderId="0" xfId="4" applyFont="1"/>
    <xf numFmtId="0" fontId="10" fillId="0" borderId="12" xfId="4" applyFont="1" applyFill="1" applyBorder="1" applyAlignment="1">
      <alignment horizontal="center"/>
    </xf>
    <xf numFmtId="0" fontId="10" fillId="0" borderId="13" xfId="4" applyFont="1" applyFill="1" applyBorder="1" applyAlignment="1">
      <alignment horizontal="center"/>
    </xf>
    <xf numFmtId="0" fontId="10" fillId="0" borderId="14" xfId="4" applyFont="1" applyFill="1" applyBorder="1" applyAlignment="1">
      <alignment horizontal="center"/>
    </xf>
    <xf numFmtId="0" fontId="18" fillId="7" borderId="11" xfId="4" applyFont="1" applyFill="1" applyBorder="1" applyAlignment="1">
      <alignment horizontal="center" vertical="center"/>
    </xf>
    <xf numFmtId="0" fontId="18" fillId="7" borderId="11" xfId="4" applyFont="1" applyFill="1" applyBorder="1" applyAlignment="1">
      <alignment horizontal="center" vertical="center" wrapText="1"/>
    </xf>
    <xf numFmtId="0" fontId="18" fillId="8" borderId="16" xfId="4" applyFont="1" applyFill="1" applyBorder="1"/>
    <xf numFmtId="0" fontId="18" fillId="8" borderId="17" xfId="4" applyFont="1" applyFill="1" applyBorder="1"/>
    <xf numFmtId="0" fontId="6" fillId="8" borderId="20" xfId="4" applyFont="1" applyFill="1" applyBorder="1" applyAlignment="1">
      <alignment horizontal="center"/>
    </xf>
    <xf numFmtId="0" fontId="6" fillId="8" borderId="21" xfId="4" applyFont="1" applyFill="1" applyBorder="1" applyAlignment="1">
      <alignment horizontal="center"/>
    </xf>
    <xf numFmtId="0" fontId="20" fillId="8" borderId="21" xfId="4" applyFont="1" applyFill="1" applyBorder="1"/>
    <xf numFmtId="0" fontId="6" fillId="0" borderId="23" xfId="4" applyFont="1" applyBorder="1" applyAlignment="1">
      <alignment horizontal="center"/>
    </xf>
    <xf numFmtId="0" fontId="25" fillId="0" borderId="28" xfId="4" applyFont="1" applyBorder="1" applyAlignment="1">
      <alignment horizontal="center"/>
    </xf>
    <xf numFmtId="1" fontId="25" fillId="8" borderId="30" xfId="4" applyNumberFormat="1" applyFont="1" applyFill="1" applyBorder="1" applyAlignment="1">
      <alignment horizontal="center"/>
    </xf>
    <xf numFmtId="0" fontId="25" fillId="0" borderId="32" xfId="4" applyFont="1" applyBorder="1" applyAlignment="1">
      <alignment horizontal="center"/>
    </xf>
    <xf numFmtId="0" fontId="6" fillId="0" borderId="18" xfId="4" applyFont="1" applyBorder="1"/>
    <xf numFmtId="0" fontId="6" fillId="8" borderId="21" xfId="4" applyFont="1" applyFill="1" applyBorder="1"/>
    <xf numFmtId="0" fontId="6" fillId="0" borderId="15" xfId="4" applyFont="1" applyBorder="1"/>
    <xf numFmtId="0" fontId="9" fillId="0" borderId="19" xfId="4" applyFont="1" applyBorder="1"/>
    <xf numFmtId="0" fontId="9" fillId="8" borderId="22" xfId="4" applyFont="1" applyFill="1" applyBorder="1"/>
    <xf numFmtId="0" fontId="9" fillId="0" borderId="24" xfId="4" applyFont="1" applyBorder="1"/>
    <xf numFmtId="10" fontId="0" fillId="0" borderId="0" xfId="0" applyNumberFormat="1"/>
    <xf numFmtId="0" fontId="27" fillId="10" borderId="5" xfId="0" applyFont="1" applyFill="1" applyBorder="1"/>
    <xf numFmtId="169" fontId="9" fillId="0" borderId="5" xfId="0" applyNumberFormat="1" applyFont="1" applyBorder="1" applyAlignment="1">
      <alignment horizontal="center"/>
    </xf>
    <xf numFmtId="0" fontId="28" fillId="10" borderId="5" xfId="0" applyFont="1" applyFill="1" applyBorder="1" applyAlignment="1">
      <alignment horizontal="right"/>
    </xf>
    <xf numFmtId="168" fontId="29" fillId="0" borderId="5" xfId="5" applyNumberFormat="1" applyFont="1" applyBorder="1"/>
    <xf numFmtId="10" fontId="29" fillId="0" borderId="5" xfId="0" applyNumberFormat="1" applyFont="1" applyBorder="1"/>
    <xf numFmtId="0" fontId="28" fillId="10" borderId="5" xfId="0" applyFont="1" applyFill="1" applyBorder="1" applyAlignment="1">
      <alignment horizontal="center" vertical="center" wrapText="1"/>
    </xf>
    <xf numFmtId="0" fontId="28" fillId="10" borderId="5" xfId="0" applyFont="1" applyFill="1" applyBorder="1" applyAlignment="1">
      <alignment horizontal="center" vertical="center"/>
    </xf>
    <xf numFmtId="10" fontId="11" fillId="0" borderId="0" xfId="0" applyNumberFormat="1" applyFont="1" applyAlignment="1">
      <alignment horizontal="center"/>
    </xf>
    <xf numFmtId="168" fontId="29" fillId="0" borderId="0" xfId="5" applyNumberFormat="1" applyFont="1"/>
    <xf numFmtId="170" fontId="11" fillId="0" borderId="0" xfId="0" applyNumberFormat="1" applyFont="1"/>
    <xf numFmtId="168" fontId="11" fillId="0" borderId="0" xfId="0" applyNumberFormat="1" applyFont="1"/>
    <xf numFmtId="0" fontId="30" fillId="10" borderId="5" xfId="0" applyFont="1" applyFill="1" applyBorder="1" applyAlignment="1">
      <alignment horizontal="right"/>
    </xf>
    <xf numFmtId="0" fontId="11" fillId="0" borderId="0" xfId="0" applyFont="1"/>
    <xf numFmtId="0" fontId="31" fillId="11" borderId="0" xfId="0" applyFont="1" applyFill="1" applyAlignment="1">
      <alignment horizontal="center" vertical="center"/>
    </xf>
    <xf numFmtId="0" fontId="11" fillId="0" borderId="0" xfId="0" applyNumberFormat="1" applyFont="1"/>
    <xf numFmtId="0" fontId="29" fillId="0" borderId="5" xfId="0" applyFont="1" applyBorder="1"/>
    <xf numFmtId="170" fontId="29" fillId="0" borderId="5" xfId="2" applyNumberFormat="1" applyFont="1" applyBorder="1" applyAlignment="1">
      <alignment horizontal="center" vertical="center"/>
    </xf>
    <xf numFmtId="0" fontId="30" fillId="0" borderId="0" xfId="0" applyFont="1" applyFill="1" applyBorder="1" applyAlignment="1">
      <alignment horizontal="right"/>
    </xf>
    <xf numFmtId="170" fontId="11" fillId="0" borderId="0" xfId="0" applyNumberFormat="1" applyFont="1" applyFill="1" applyBorder="1"/>
    <xf numFmtId="0" fontId="33" fillId="0" borderId="33" xfId="0" applyFont="1" applyBorder="1" applyAlignment="1">
      <alignment horizontal="right"/>
    </xf>
    <xf numFmtId="0" fontId="32" fillId="0" borderId="34" xfId="0" applyFont="1" applyBorder="1"/>
    <xf numFmtId="0" fontId="35" fillId="0" borderId="34" xfId="0" applyFont="1" applyBorder="1"/>
    <xf numFmtId="0" fontId="35" fillId="0" borderId="35" xfId="0" applyFont="1" applyBorder="1"/>
    <xf numFmtId="0" fontId="35" fillId="0" borderId="36" xfId="0" applyFont="1" applyBorder="1"/>
    <xf numFmtId="0" fontId="32" fillId="0" borderId="37" xfId="0" applyFont="1" applyBorder="1"/>
    <xf numFmtId="0" fontId="35" fillId="0" borderId="37" xfId="0" applyFont="1" applyBorder="1"/>
    <xf numFmtId="0" fontId="35" fillId="0" borderId="38" xfId="0" applyFon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left" indent="1"/>
    </xf>
    <xf numFmtId="14" fontId="0" fillId="0" borderId="0" xfId="0" applyNumberFormat="1" applyAlignment="1">
      <alignment horizontal="left"/>
    </xf>
    <xf numFmtId="2" fontId="0" fillId="0" borderId="0" xfId="0" applyNumberFormat="1"/>
    <xf numFmtId="0" fontId="1" fillId="0" borderId="0" xfId="0" applyFont="1"/>
    <xf numFmtId="0" fontId="6" fillId="3" borderId="0" xfId="0" applyFont="1" applyFill="1"/>
    <xf numFmtId="0" fontId="0" fillId="3" borderId="0" xfId="0" applyFill="1"/>
    <xf numFmtId="0" fontId="1" fillId="12" borderId="0" xfId="0" applyFont="1" applyFill="1"/>
    <xf numFmtId="0" fontId="6" fillId="12" borderId="0" xfId="0" applyFont="1" applyFill="1"/>
    <xf numFmtId="0" fontId="0" fillId="12" borderId="0" xfId="0" applyFill="1"/>
    <xf numFmtId="0" fontId="1" fillId="12" borderId="0" xfId="0" applyFont="1" applyFill="1" applyAlignment="1">
      <alignment horizontal="center"/>
    </xf>
    <xf numFmtId="0" fontId="1" fillId="13" borderId="0" xfId="0" applyFont="1" applyFill="1"/>
    <xf numFmtId="0" fontId="6" fillId="13" borderId="0" xfId="0" applyFont="1" applyFill="1"/>
    <xf numFmtId="0" fontId="0" fillId="13" borderId="0" xfId="0" applyFill="1"/>
    <xf numFmtId="0" fontId="1" fillId="8" borderId="0" xfId="0" applyFont="1" applyFill="1"/>
    <xf numFmtId="0" fontId="6" fillId="8" borderId="0" xfId="0" applyFont="1" applyFill="1"/>
    <xf numFmtId="0" fontId="0" fillId="8" borderId="0" xfId="0" applyFill="1"/>
    <xf numFmtId="0" fontId="6" fillId="12" borderId="2" xfId="0" applyFont="1" applyFill="1" applyBorder="1"/>
    <xf numFmtId="0" fontId="1" fillId="12" borderId="2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6" fillId="13" borderId="2" xfId="0" applyFont="1" applyFill="1" applyBorder="1"/>
    <xf numFmtId="0" fontId="6" fillId="8" borderId="2" xfId="0" applyFont="1" applyFill="1" applyBorder="1"/>
    <xf numFmtId="0" fontId="1" fillId="8" borderId="2" xfId="0" applyFont="1" applyFill="1" applyBorder="1" applyAlignment="1">
      <alignment horizontal="center" vertic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1" fillId="13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1" fontId="0" fillId="0" borderId="0" xfId="0" applyNumberFormat="1"/>
    <xf numFmtId="0" fontId="9" fillId="3" borderId="4" xfId="0" applyFont="1" applyFill="1" applyBorder="1" applyAlignment="1">
      <alignment horizontal="left" vertical="top" wrapText="1"/>
    </xf>
    <xf numFmtId="0" fontId="10" fillId="3" borderId="0" xfId="0" applyFont="1" applyFill="1" applyBorder="1" applyAlignment="1">
      <alignment horizontal="center" vertical="top" wrapText="1"/>
    </xf>
    <xf numFmtId="0" fontId="10" fillId="3" borderId="0" xfId="0" applyFont="1" applyFill="1" applyBorder="1" applyAlignment="1">
      <alignment horizontal="left" vertical="top" wrapText="1"/>
    </xf>
    <xf numFmtId="0" fontId="10" fillId="3" borderId="0" xfId="0" applyNumberFormat="1" applyFont="1" applyFill="1" applyBorder="1" applyAlignment="1">
      <alignment horizontal="center" vertical="top" wrapText="1"/>
    </xf>
    <xf numFmtId="0" fontId="9" fillId="3" borderId="0" xfId="0" applyFont="1" applyFill="1" applyBorder="1" applyAlignment="1">
      <alignment horizontal="left" vertical="top" wrapText="1"/>
    </xf>
    <xf numFmtId="0" fontId="0" fillId="3" borderId="0" xfId="0" applyFill="1" applyAlignment="1">
      <alignment horizontal="center"/>
    </xf>
    <xf numFmtId="166" fontId="0" fillId="0" borderId="5" xfId="2" applyNumberFormat="1" applyFont="1" applyBorder="1" applyAlignment="1"/>
    <xf numFmtId="0" fontId="0" fillId="0" borderId="0" xfId="0" applyBorder="1"/>
    <xf numFmtId="0" fontId="0" fillId="0" borderId="40" xfId="0" applyBorder="1"/>
    <xf numFmtId="0" fontId="0" fillId="0" borderId="39" xfId="0" applyBorder="1"/>
    <xf numFmtId="0" fontId="0" fillId="0" borderId="46" xfId="0" applyBorder="1"/>
    <xf numFmtId="0" fontId="29" fillId="14" borderId="43" xfId="0" applyFont="1" applyFill="1" applyBorder="1" applyAlignment="1">
      <alignment horizontal="center"/>
    </xf>
    <xf numFmtId="0" fontId="29" fillId="14" borderId="44" xfId="0" applyFont="1" applyFill="1" applyBorder="1" applyAlignment="1">
      <alignment horizontal="center"/>
    </xf>
    <xf numFmtId="0" fontId="29" fillId="14" borderId="45" xfId="0" applyFont="1" applyFill="1" applyBorder="1" applyAlignment="1">
      <alignment horizontal="center"/>
    </xf>
    <xf numFmtId="0" fontId="0" fillId="14" borderId="40" xfId="0" applyFill="1" applyBorder="1"/>
    <xf numFmtId="0" fontId="0" fillId="14" borderId="4" xfId="0" applyFill="1" applyBorder="1"/>
    <xf numFmtId="0" fontId="1" fillId="14" borderId="0" xfId="0" applyFont="1" applyFill="1" applyBorder="1"/>
    <xf numFmtId="0" fontId="1" fillId="14" borderId="42" xfId="0" applyFont="1" applyFill="1" applyBorder="1"/>
    <xf numFmtId="166" fontId="0" fillId="0" borderId="39" xfId="0" applyNumberFormat="1" applyBorder="1"/>
    <xf numFmtId="166" fontId="0" fillId="0" borderId="41" xfId="0" applyNumberFormat="1" applyBorder="1"/>
    <xf numFmtId="0" fontId="36" fillId="0" borderId="5" xfId="3" applyFont="1" applyFill="1" applyBorder="1" applyAlignment="1">
      <alignment horizontal="left"/>
    </xf>
    <xf numFmtId="0" fontId="3" fillId="0" borderId="0" xfId="3" applyFont="1" applyFill="1" applyBorder="1" applyAlignment="1">
      <alignment horizontal="center"/>
    </xf>
    <xf numFmtId="0" fontId="3" fillId="0" borderId="0" xfId="3" applyFont="1" applyFill="1" applyBorder="1" applyAlignment="1">
      <alignment horizontal="left"/>
    </xf>
    <xf numFmtId="166" fontId="3" fillId="0" borderId="0" xfId="2" applyNumberFormat="1" applyFont="1" applyFill="1" applyBorder="1" applyAlignment="1">
      <alignment horizontal="right"/>
    </xf>
    <xf numFmtId="0" fontId="3" fillId="0" borderId="0" xfId="3" applyFont="1" applyFill="1" applyBorder="1" applyAlignment="1">
      <alignment horizontal="right"/>
    </xf>
    <xf numFmtId="166" fontId="0" fillId="0" borderId="0" xfId="2" applyNumberFormat="1" applyFont="1" applyBorder="1" applyAlignment="1"/>
    <xf numFmtId="0" fontId="36" fillId="0" borderId="0" xfId="3" applyFont="1" applyFill="1" applyBorder="1" applyAlignment="1">
      <alignment horizontal="left"/>
    </xf>
    <xf numFmtId="171" fontId="0" fillId="0" borderId="0" xfId="0" applyNumberFormat="1"/>
    <xf numFmtId="0" fontId="26" fillId="9" borderId="0" xfId="0" applyFont="1" applyFill="1" applyAlignment="1">
      <alignment horizontal="center"/>
    </xf>
    <xf numFmtId="0" fontId="8" fillId="5" borderId="7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13" fillId="2" borderId="0" xfId="0" applyFont="1" applyFill="1" applyAlignment="1">
      <alignment horizontal="center" vertical="center"/>
    </xf>
    <xf numFmtId="0" fontId="9" fillId="0" borderId="15" xfId="4" applyFont="1" applyBorder="1" applyAlignment="1">
      <alignment horizontal="center"/>
    </xf>
    <xf numFmtId="0" fontId="17" fillId="0" borderId="0" xfId="4" applyFont="1" applyAlignment="1">
      <alignment horizontal="center"/>
    </xf>
    <xf numFmtId="0" fontId="18" fillId="6" borderId="8" xfId="4" applyFont="1" applyFill="1" applyBorder="1" applyAlignment="1">
      <alignment horizontal="center" vertical="center"/>
    </xf>
    <xf numFmtId="0" fontId="18" fillId="6" borderId="9" xfId="4" applyFont="1" applyFill="1" applyBorder="1" applyAlignment="1">
      <alignment horizontal="center" vertical="center"/>
    </xf>
    <xf numFmtId="0" fontId="18" fillId="6" borderId="10" xfId="4" applyFont="1" applyFill="1" applyBorder="1" applyAlignment="1">
      <alignment horizontal="center" vertical="center"/>
    </xf>
    <xf numFmtId="0" fontId="12" fillId="0" borderId="26" xfId="4" applyFont="1" applyBorder="1" applyAlignment="1">
      <alignment horizontal="center"/>
    </xf>
    <xf numFmtId="0" fontId="12" fillId="0" borderId="18" xfId="4" applyFont="1" applyBorder="1" applyAlignment="1">
      <alignment horizontal="center"/>
    </xf>
    <xf numFmtId="0" fontId="12" fillId="0" borderId="27" xfId="4" applyFont="1" applyBorder="1" applyAlignment="1">
      <alignment horizontal="center"/>
    </xf>
    <xf numFmtId="0" fontId="12" fillId="8" borderId="29" xfId="4" applyFont="1" applyFill="1" applyBorder="1" applyAlignment="1">
      <alignment horizontal="center"/>
    </xf>
    <xf numFmtId="0" fontId="12" fillId="8" borderId="0" xfId="4" applyFont="1" applyFill="1" applyBorder="1" applyAlignment="1">
      <alignment horizontal="center"/>
    </xf>
    <xf numFmtId="0" fontId="12" fillId="8" borderId="25" xfId="4" applyFont="1" applyFill="1" applyBorder="1" applyAlignment="1">
      <alignment horizontal="center"/>
    </xf>
    <xf numFmtId="0" fontId="12" fillId="0" borderId="23" xfId="4" applyFont="1" applyBorder="1" applyAlignment="1">
      <alignment horizontal="center"/>
    </xf>
    <xf numFmtId="0" fontId="12" fillId="0" borderId="15" xfId="4" applyFont="1" applyBorder="1" applyAlignment="1">
      <alignment horizontal="center"/>
    </xf>
    <xf numFmtId="0" fontId="12" fillId="0" borderId="31" xfId="4" applyFont="1" applyBorder="1" applyAlignment="1">
      <alignment horizontal="center"/>
    </xf>
  </cellXfs>
  <cellStyles count="6">
    <cellStyle name="Euro" xfId="1"/>
    <cellStyle name="Moneda" xfId="2" builtinId="4"/>
    <cellStyle name="Normal" xfId="0" builtinId="0"/>
    <cellStyle name="Normal 2" xfId="4"/>
    <cellStyle name="Normal_Hoja1" xfId="3"/>
    <cellStyle name="Porcentaje 2" xfId="5"/>
  </cellStyles>
  <dxfs count="3">
    <dxf>
      <numFmt numFmtId="171" formatCode="_ [$$-2C0A]\ * #,##0_ ;_ [$$-2C0A]\ * \-#,##0_ ;_ [$$-2C0A]\ * &quot;-&quot;??_ ;_ @_ "/>
    </dxf>
    <dxf>
      <numFmt numFmtId="172" formatCode="_ [$$-2C0A]\ * #,##0.0_ ;_ [$$-2C0A]\ * \-#,##0.0_ ;_ [$$-2C0A]\ * &quot;-&quot;??_ ;_ @_ "/>
    </dxf>
    <dxf>
      <numFmt numFmtId="166" formatCode="_ [$$-2C0A]\ * #,##0.00_ ;_ [$$-2C0A]\ * \-#,##0.00_ ;_ [$$-2C0A]\ * &quot;-&quot;??_ ;_ @_ "/>
    </dxf>
  </dxfs>
  <tableStyles count="0" defaultTableStyle="TableStyleMedium9" defaultPivotStyle="PivotStyleLight16"/>
  <colors>
    <mruColors>
      <color rgb="FFB4FB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i="1" u="sng"/>
              <a:t>VENTAS DEL AÑO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Ventas</c:v>
          </c:tx>
          <c:spPr>
            <a:ln w="28575" cap="rnd">
              <a:solidFill>
                <a:schemeClr val="tx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>
                  <a:lumMod val="60000"/>
                  <a:lumOff val="40000"/>
                </a:schemeClr>
              </a:solidFill>
              <a:ln w="9525">
                <a:solidFill>
                  <a:schemeClr val="tx2">
                    <a:lumMod val="60000"/>
                    <a:lumOff val="4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7.0433925049309662E-2"/>
                  <c:y val="-0.10929268889620308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F-D038-4778-9913-6E9A0395FC42}"/>
                </c:ext>
              </c:extLst>
            </c:dLbl>
            <c:dLbl>
              <c:idx val="1"/>
              <c:layout>
                <c:manualLayout>
                  <c:x val="-9.2554628896240401E-3"/>
                  <c:y val="-9.214370711699622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E-D038-4778-9913-6E9A0395FC42}"/>
                </c:ext>
              </c:extLst>
            </c:dLbl>
            <c:dLbl>
              <c:idx val="2"/>
              <c:layout>
                <c:manualLayout>
                  <c:x val="-0.15323968379692185"/>
                  <c:y val="3.647365622705522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D-D038-4778-9913-6E9A0395FC42}"/>
                </c:ext>
              </c:extLst>
            </c:dLbl>
            <c:dLbl>
              <c:idx val="3"/>
              <c:layout>
                <c:manualLayout>
                  <c:x val="-2.309664694280086E-2"/>
                  <c:y val="-9.48727763196267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C-D038-4778-9913-6E9A0395FC42}"/>
                </c:ext>
              </c:extLst>
            </c:dLbl>
            <c:dLbl>
              <c:idx val="4"/>
              <c:layout>
                <c:manualLayout>
                  <c:x val="-0.16905325443786981"/>
                  <c:y val="4.401611256926213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B-D038-4778-9913-6E9A0395FC42}"/>
                </c:ext>
              </c:extLst>
            </c:dLbl>
            <c:dLbl>
              <c:idx val="5"/>
              <c:layout>
                <c:manualLayout>
                  <c:x val="5.7199211045357663E-4"/>
                  <c:y val="-8.098388743073782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A-D038-4778-9913-6E9A0395FC42}"/>
                </c:ext>
              </c:extLst>
            </c:dLbl>
            <c:dLbl>
              <c:idx val="6"/>
              <c:layout>
                <c:manualLayout>
                  <c:x val="-0.17694280078895464"/>
                  <c:y val="5.327537182852143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9-D038-4778-9913-6E9A0395FC42}"/>
                </c:ext>
              </c:extLst>
            </c:dLbl>
            <c:dLbl>
              <c:idx val="7"/>
              <c:layout>
                <c:manualLayout>
                  <c:x val="-3.3727810650887573E-3"/>
                  <c:y val="-9.950240594925638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8-D038-4778-9913-6E9A0395FC42}"/>
                </c:ext>
              </c:extLst>
            </c:dLbl>
            <c:dLbl>
              <c:idx val="8"/>
              <c:layout>
                <c:manualLayout>
                  <c:x val="-0.16708086785009862"/>
                  <c:y val="4.864574219889172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7-D038-4778-9913-6E9A0395FC42}"/>
                </c:ext>
              </c:extLst>
            </c:dLbl>
            <c:dLbl>
              <c:idx val="9"/>
              <c:layout>
                <c:manualLayout>
                  <c:x val="1.4378698224852072E-2"/>
                  <c:y val="-0.1272801837270341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2-D038-4778-9913-6E9A0395FC42}"/>
                </c:ext>
              </c:extLst>
            </c:dLbl>
            <c:dLbl>
              <c:idx val="10"/>
              <c:layout>
                <c:manualLayout>
                  <c:x val="-0.15721893491124267"/>
                  <c:y val="5.327537182852143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6-D038-4778-9913-6E9A0395FC42}"/>
                </c:ext>
              </c:extLst>
            </c:dLbl>
            <c:dLbl>
              <c:idx val="11"/>
              <c:layout>
                <c:manualLayout>
                  <c:x val="1.4378698224852072E-2"/>
                  <c:y val="-9.48727763196267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5-D038-4778-9913-6E9A0395FC42}"/>
                </c:ext>
              </c:extLst>
            </c:dLbl>
            <c:dLbl>
              <c:idx val="12"/>
              <c:layout>
                <c:manualLayout>
                  <c:x val="-0.15090962742083289"/>
                  <c:y val="7.179389034703995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4-D038-4778-9913-6E9A0395FC42}"/>
                </c:ext>
              </c:extLst>
            </c:dLbl>
            <c:dLbl>
              <c:idx val="13"/>
              <c:layout>
                <c:manualLayout>
                  <c:x val="-2.3668639053254583E-2"/>
                  <c:y val="9.494203849518810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D038-4778-9913-6E9A0395FC4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'Ejercicio 1'!$B$17:$B$30</c:f>
              <c:numCache>
                <c:formatCode>0.00%</c:formatCode>
                <c:ptCount val="14"/>
                <c:pt idx="0">
                  <c:v>7.4999999999999997E-2</c:v>
                </c:pt>
                <c:pt idx="1">
                  <c:v>7.0000000000000007E-2</c:v>
                </c:pt>
                <c:pt idx="2">
                  <c:v>6.5000000000000002E-2</c:v>
                </c:pt>
                <c:pt idx="3">
                  <c:v>0.06</c:v>
                </c:pt>
                <c:pt idx="4">
                  <c:v>5.5E-2</c:v>
                </c:pt>
                <c:pt idx="5">
                  <c:v>0.05</c:v>
                </c:pt>
                <c:pt idx="6">
                  <c:v>4.5000000000000102E-2</c:v>
                </c:pt>
                <c:pt idx="7">
                  <c:v>4.0000000000000098E-2</c:v>
                </c:pt>
                <c:pt idx="8">
                  <c:v>3.50000000000001E-2</c:v>
                </c:pt>
                <c:pt idx="9">
                  <c:v>3.00000000000001E-2</c:v>
                </c:pt>
                <c:pt idx="10">
                  <c:v>2.5000000000000099E-2</c:v>
                </c:pt>
                <c:pt idx="11">
                  <c:v>2.0000000000000101E-2</c:v>
                </c:pt>
                <c:pt idx="12">
                  <c:v>1.50000000000001E-2</c:v>
                </c:pt>
                <c:pt idx="13">
                  <c:v>1.0000000000000101E-2</c:v>
                </c:pt>
              </c:numCache>
            </c:numRef>
          </c:cat>
          <c:val>
            <c:numRef>
              <c:f>'Ejercicio 1'!$C$17:$C$30</c:f>
              <c:numCache>
                <c:formatCode>"$"#,##0.00</c:formatCode>
                <c:ptCount val="14"/>
                <c:pt idx="0" formatCode="&quot;$&quot;\ #,##0.00">
                  <c:v>1612500</c:v>
                </c:pt>
                <c:pt idx="1">
                  <c:v>1605000</c:v>
                </c:pt>
                <c:pt idx="2">
                  <c:v>1597500</c:v>
                </c:pt>
                <c:pt idx="3" formatCode="&quot;$&quot;\ #,##0.00">
                  <c:v>1590000</c:v>
                </c:pt>
                <c:pt idx="4" formatCode="&quot;$&quot;\ #,##0.00">
                  <c:v>1582500</c:v>
                </c:pt>
                <c:pt idx="5" formatCode="&quot;$&quot;\ #,##0.00">
                  <c:v>1575000</c:v>
                </c:pt>
                <c:pt idx="6" formatCode="&quot;$&quot;\ #,##0.00">
                  <c:v>1567500.0000000002</c:v>
                </c:pt>
                <c:pt idx="7" formatCode="&quot;$&quot;\ #,##0.00">
                  <c:v>1560000</c:v>
                </c:pt>
                <c:pt idx="8" formatCode="&quot;$&quot;\ #,##0.00">
                  <c:v>1552500.0000000002</c:v>
                </c:pt>
                <c:pt idx="9" formatCode="&quot;$&quot;\ #,##0.00">
                  <c:v>1545000</c:v>
                </c:pt>
                <c:pt idx="10" formatCode="&quot;$&quot;\ #,##0.00">
                  <c:v>1537500.0000000002</c:v>
                </c:pt>
                <c:pt idx="11" formatCode="&quot;$&quot;\ #,##0.00">
                  <c:v>1530000</c:v>
                </c:pt>
                <c:pt idx="12" formatCode="&quot;$&quot;\ #,##0.00">
                  <c:v>1522500.0000000002</c:v>
                </c:pt>
                <c:pt idx="13" formatCode="&quot;$&quot;\ #,##0.00">
                  <c:v>1515000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38-4778-9913-6E9A0395FC42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74800464"/>
        <c:axId val="274801712"/>
      </c:lineChart>
      <c:catAx>
        <c:axId val="274800464"/>
        <c:scaling>
          <c:orientation val="minMax"/>
        </c:scaling>
        <c:delete val="0"/>
        <c:axPos val="b"/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74801712"/>
        <c:crosses val="autoZero"/>
        <c:auto val="1"/>
        <c:lblAlgn val="ctr"/>
        <c:lblOffset val="100"/>
        <c:noMultiLvlLbl val="0"/>
      </c:catAx>
      <c:valAx>
        <c:axId val="274801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74800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>
                <a:solidFill>
                  <a:schemeClr val="accent3">
                    <a:lumMod val="60000"/>
                    <a:lumOff val="40000"/>
                  </a:schemeClr>
                </a:solidFill>
              </a:rPr>
              <a:t>GANANCIA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9525" cap="flat" cmpd="sng" algn="ctr">
              <a:solidFill>
                <a:schemeClr val="accent1">
                  <a:alpha val="70000"/>
                </a:schemeClr>
              </a:solidFill>
              <a:prstDash val="sysDot"/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tint val="50000"/>
                      <a:satMod val="300000"/>
                    </a:schemeClr>
                  </a:gs>
                  <a:gs pos="35000">
                    <a:schemeClr val="accent1">
                      <a:tint val="37000"/>
                      <a:satMod val="300000"/>
                    </a:schemeClr>
                  </a:gs>
                  <a:gs pos="100000">
                    <a:schemeClr val="accent1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marker>
          <c:xVal>
            <c:numRef>
              <c:f>'Ejercicio 1'!$B$45:$B$56</c:f>
              <c:numCache>
                <c:formatCode>General</c:formatCode>
                <c:ptCount val="12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</c:numCache>
            </c:numRef>
          </c:xVal>
          <c:yVal>
            <c:numRef>
              <c:f>'Ejercicio 1'!$C$45:$C$56</c:f>
              <c:numCache>
                <c:formatCode>"$"#,##0.00</c:formatCode>
                <c:ptCount val="12"/>
                <c:pt idx="0">
                  <c:v>175</c:v>
                </c:pt>
                <c:pt idx="1">
                  <c:v>350</c:v>
                </c:pt>
                <c:pt idx="2">
                  <c:v>525</c:v>
                </c:pt>
                <c:pt idx="3">
                  <c:v>700</c:v>
                </c:pt>
                <c:pt idx="4">
                  <c:v>875</c:v>
                </c:pt>
                <c:pt idx="5">
                  <c:v>1050</c:v>
                </c:pt>
                <c:pt idx="6">
                  <c:v>1225</c:v>
                </c:pt>
                <c:pt idx="7">
                  <c:v>1400</c:v>
                </c:pt>
                <c:pt idx="8">
                  <c:v>1575</c:v>
                </c:pt>
                <c:pt idx="9">
                  <c:v>1750</c:v>
                </c:pt>
                <c:pt idx="10">
                  <c:v>1925</c:v>
                </c:pt>
                <c:pt idx="11">
                  <c:v>2100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D1-4CA4-95FC-4677C00D1A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3864336"/>
        <c:axId val="283865584"/>
      </c:scatterChart>
      <c:valAx>
        <c:axId val="283864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COMENSALES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0000"/>
                <a:lumOff val="8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83865584"/>
        <c:crosses val="autoZero"/>
        <c:crossBetween val="midCat"/>
      </c:valAx>
      <c:valAx>
        <c:axId val="283865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83864336"/>
        <c:crosses val="autoZero"/>
        <c:crossBetween val="midCat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>
                <a:alpha val="0"/>
              </a:schemeClr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25400" cap="flat" cmpd="sng" algn="ctr">
      <a:solidFill>
        <a:schemeClr val="accent3">
          <a:lumMod val="60000"/>
          <a:lumOff val="40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[2-4-P-TP6-Excel-Oblig-Nivel II-Ver13-1.xlsx]Ejercicio 2!TablaDinámica4</c:name>
    <c:fmtId val="0"/>
  </c:pivotSource>
  <c:chart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  <c:spPr>
          <a:solidFill>
            <a:schemeClr val="accent6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4"/>
        <c:spPr>
          <a:solidFill>
            <a:schemeClr val="accent6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5"/>
        <c:spPr>
          <a:solidFill>
            <a:schemeClr val="accent6"/>
          </a:solidFill>
          <a:ln>
            <a:noFill/>
          </a:ln>
          <a:effectLst/>
          <a:sp3d/>
        </c:spPr>
        <c:marker>
          <c:symbol val="none"/>
        </c:marker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'Ejercicio 2'!$B$90:$B$91</c:f>
              <c:strCache>
                <c:ptCount val="1"/>
                <c:pt idx="0">
                  <c:v>ANA DIAZ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strRef>
              <c:f>'Ejercicio 2'!$A$92:$A$103</c:f>
              <c:strCache>
                <c:ptCount val="11"/>
                <c:pt idx="0">
                  <c:v>03/05/2017</c:v>
                </c:pt>
                <c:pt idx="1">
                  <c:v>04/05/2017</c:v>
                </c:pt>
                <c:pt idx="2">
                  <c:v>05/05/2017</c:v>
                </c:pt>
                <c:pt idx="3">
                  <c:v>08/05/2017</c:v>
                </c:pt>
                <c:pt idx="4">
                  <c:v>10/05/2017</c:v>
                </c:pt>
                <c:pt idx="5">
                  <c:v>12/05/2017</c:v>
                </c:pt>
                <c:pt idx="6">
                  <c:v>13/05/2017</c:v>
                </c:pt>
                <c:pt idx="7">
                  <c:v>15/05/2017</c:v>
                </c:pt>
                <c:pt idx="8">
                  <c:v>16/05/2017</c:v>
                </c:pt>
                <c:pt idx="9">
                  <c:v>17/05/2017</c:v>
                </c:pt>
                <c:pt idx="10">
                  <c:v>20/05/2017</c:v>
                </c:pt>
              </c:strCache>
            </c:strRef>
          </c:cat>
          <c:val>
            <c:numRef>
              <c:f>'Ejercicio 2'!$B$92:$B$103</c:f>
              <c:numCache>
                <c:formatCode>General</c:formatCode>
                <c:ptCount val="11"/>
                <c:pt idx="5">
                  <c:v>12587</c:v>
                </c:pt>
                <c:pt idx="8">
                  <c:v>10487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E8-4F3F-B7FD-14FFE2F9788A}"/>
            </c:ext>
          </c:extLst>
        </c:ser>
        <c:ser>
          <c:idx val="1"/>
          <c:order val="1"/>
          <c:tx>
            <c:strRef>
              <c:f>'Ejercicio 2'!$C$90:$C$91</c:f>
              <c:strCache>
                <c:ptCount val="1"/>
                <c:pt idx="0">
                  <c:v>JORGE ORTIZ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strRef>
              <c:f>'Ejercicio 2'!$A$92:$A$103</c:f>
              <c:strCache>
                <c:ptCount val="11"/>
                <c:pt idx="0">
                  <c:v>03/05/2017</c:v>
                </c:pt>
                <c:pt idx="1">
                  <c:v>04/05/2017</c:v>
                </c:pt>
                <c:pt idx="2">
                  <c:v>05/05/2017</c:v>
                </c:pt>
                <c:pt idx="3">
                  <c:v>08/05/2017</c:v>
                </c:pt>
                <c:pt idx="4">
                  <c:v>10/05/2017</c:v>
                </c:pt>
                <c:pt idx="5">
                  <c:v>12/05/2017</c:v>
                </c:pt>
                <c:pt idx="6">
                  <c:v>13/05/2017</c:v>
                </c:pt>
                <c:pt idx="7">
                  <c:v>15/05/2017</c:v>
                </c:pt>
                <c:pt idx="8">
                  <c:v>16/05/2017</c:v>
                </c:pt>
                <c:pt idx="9">
                  <c:v>17/05/2017</c:v>
                </c:pt>
                <c:pt idx="10">
                  <c:v>20/05/2017</c:v>
                </c:pt>
              </c:strCache>
            </c:strRef>
          </c:cat>
          <c:val>
            <c:numRef>
              <c:f>'Ejercicio 2'!$C$92:$C$103</c:f>
              <c:numCache>
                <c:formatCode>General</c:formatCode>
                <c:ptCount val="11"/>
                <c:pt idx="0">
                  <c:v>5200</c:v>
                </c:pt>
                <c:pt idx="1">
                  <c:v>6400</c:v>
                </c:pt>
                <c:pt idx="2">
                  <c:v>2700</c:v>
                </c:pt>
                <c:pt idx="3">
                  <c:v>1500</c:v>
                </c:pt>
                <c:pt idx="4">
                  <c:v>9820</c:v>
                </c:pt>
                <c:pt idx="5">
                  <c:v>7890</c:v>
                </c:pt>
                <c:pt idx="6">
                  <c:v>12202</c:v>
                </c:pt>
                <c:pt idx="7">
                  <c:v>26878</c:v>
                </c:pt>
                <c:pt idx="9">
                  <c:v>17925</c:v>
                </c:pt>
                <c:pt idx="10">
                  <c:v>3450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E8-4F3F-B7FD-14FFE2F9788A}"/>
            </c:ext>
          </c:extLst>
        </c:ser>
        <c:ser>
          <c:idx val="2"/>
          <c:order val="2"/>
          <c:tx>
            <c:strRef>
              <c:f>'Ejercicio 2'!$D$90:$D$91</c:f>
              <c:strCache>
                <c:ptCount val="1"/>
                <c:pt idx="0">
                  <c:v>LUIS NUÑEZ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'Ejercicio 2'!$A$92:$A$103</c:f>
              <c:strCache>
                <c:ptCount val="11"/>
                <c:pt idx="0">
                  <c:v>03/05/2017</c:v>
                </c:pt>
                <c:pt idx="1">
                  <c:v>04/05/2017</c:v>
                </c:pt>
                <c:pt idx="2">
                  <c:v>05/05/2017</c:v>
                </c:pt>
                <c:pt idx="3">
                  <c:v>08/05/2017</c:v>
                </c:pt>
                <c:pt idx="4">
                  <c:v>10/05/2017</c:v>
                </c:pt>
                <c:pt idx="5">
                  <c:v>12/05/2017</c:v>
                </c:pt>
                <c:pt idx="6">
                  <c:v>13/05/2017</c:v>
                </c:pt>
                <c:pt idx="7">
                  <c:v>15/05/2017</c:v>
                </c:pt>
                <c:pt idx="8">
                  <c:v>16/05/2017</c:v>
                </c:pt>
                <c:pt idx="9">
                  <c:v>17/05/2017</c:v>
                </c:pt>
                <c:pt idx="10">
                  <c:v>20/05/2017</c:v>
                </c:pt>
              </c:strCache>
            </c:strRef>
          </c:cat>
          <c:val>
            <c:numRef>
              <c:f>'Ejercicio 2'!$D$92:$D$103</c:f>
              <c:numCache>
                <c:formatCode>General</c:formatCode>
                <c:ptCount val="11"/>
                <c:pt idx="2">
                  <c:v>7200</c:v>
                </c:pt>
                <c:pt idx="3">
                  <c:v>5590</c:v>
                </c:pt>
                <c:pt idx="6">
                  <c:v>10047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FE8-4F3F-B7FD-14FFE2F978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83682544"/>
        <c:axId val="283682960"/>
        <c:axId val="0"/>
      </c:bar3DChart>
      <c:catAx>
        <c:axId val="283682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83682960"/>
        <c:crosses val="autoZero"/>
        <c:auto val="1"/>
        <c:lblAlgn val="ctr"/>
        <c:lblOffset val="100"/>
        <c:noMultiLvlLbl val="0"/>
      </c:catAx>
      <c:valAx>
        <c:axId val="283682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83682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[2-4-P-TP6-Excel-Oblig-Nivel II-Ver13-1.xlsx]Ejercicio 4.3!TablaDinámica1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sz="1200">
                <a:solidFill>
                  <a:schemeClr val="tx1"/>
                </a:solidFill>
                <a:latin typeface="+mn-lt"/>
              </a:rPr>
              <a:t>TOTAL NETO VENDIDO POR PROVEEDOR</a:t>
            </a:r>
          </a:p>
        </c:rich>
      </c:tx>
      <c:overlay val="0"/>
      <c:spPr>
        <a:solidFill>
          <a:schemeClr val="bg1"/>
        </a:solidFill>
        <a:ln w="25400">
          <a:solidFill>
            <a:srgbClr val="92D05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s-ES"/>
        </a:p>
      </c:txPr>
    </c:title>
    <c:autoTitleDeleted val="0"/>
    <c:pivotFmts>
      <c:pivotFmt>
        <c:idx val="0"/>
      </c:pivotFmt>
      <c:pivotFmt>
        <c:idx val="1"/>
        <c:spPr>
          <a:solidFill>
            <a:srgbClr val="92D050"/>
          </a:solidFill>
          <a:ln>
            <a:solidFill>
              <a:srgbClr val="92D05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'Ejercicio 4.3'!$B$95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92D050"/>
            </a:solidFill>
            <a:ln>
              <a:solidFill>
                <a:srgbClr val="92D05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'Ejercicio 4.3'!$A$96:$A$125</c:f>
              <c:strCache>
                <c:ptCount val="29"/>
                <c:pt idx="0">
                  <c:v>Aux joyeux ecclésiastiques</c:v>
                </c:pt>
                <c:pt idx="1">
                  <c:v>Bigfoot Breweries</c:v>
                </c:pt>
                <c:pt idx="2">
                  <c:v>Cooperativa de Quesos 'Las Cabras'</c:v>
                </c:pt>
                <c:pt idx="3">
                  <c:v>Escargots Nouveaux</c:v>
                </c:pt>
                <c:pt idx="4">
                  <c:v>Exotic Liquids</c:v>
                </c:pt>
                <c:pt idx="5">
                  <c:v>Forêts d'érables</c:v>
                </c:pt>
                <c:pt idx="6">
                  <c:v>Formaggi Fortini s.r.l.</c:v>
                </c:pt>
                <c:pt idx="7">
                  <c:v>Gai pâturage</c:v>
                </c:pt>
                <c:pt idx="8">
                  <c:v>G'day, Mate</c:v>
                </c:pt>
                <c:pt idx="9">
                  <c:v>Grandma Kelly's Homestead</c:v>
                </c:pt>
                <c:pt idx="10">
                  <c:v>Heli Süßwaren GmbH &amp; Co. KG</c:v>
                </c:pt>
                <c:pt idx="11">
                  <c:v>Karkki Oy</c:v>
                </c:pt>
                <c:pt idx="12">
                  <c:v>Leka Trading</c:v>
                </c:pt>
                <c:pt idx="13">
                  <c:v>Lyngbysild</c:v>
                </c:pt>
                <c:pt idx="14">
                  <c:v>Ma Maison</c:v>
                </c:pt>
                <c:pt idx="15">
                  <c:v>Mayumi's</c:v>
                </c:pt>
                <c:pt idx="16">
                  <c:v>New England Seafood Cannery</c:v>
                </c:pt>
                <c:pt idx="17">
                  <c:v>New Orleans Cajun Delights</c:v>
                </c:pt>
                <c:pt idx="18">
                  <c:v>Nord-Ost-Fisch Handelsgesellschaft mbH</c:v>
                </c:pt>
                <c:pt idx="19">
                  <c:v>Norske Meierier</c:v>
                </c:pt>
                <c:pt idx="20">
                  <c:v>Pasta Buttini s.r.l.</c:v>
                </c:pt>
                <c:pt idx="21">
                  <c:v>Pavlova, Ltd.</c:v>
                </c:pt>
                <c:pt idx="22">
                  <c:v>PB Knäckebröd AB</c:v>
                </c:pt>
                <c:pt idx="23">
                  <c:v>Plusspar Lebensmittelgroßmärkte AG</c:v>
                </c:pt>
                <c:pt idx="24">
                  <c:v>Refrescos Americanas LTDA</c:v>
                </c:pt>
                <c:pt idx="25">
                  <c:v>Specialty Biscuits, Ltd.</c:v>
                </c:pt>
                <c:pt idx="26">
                  <c:v>Svensk Sjöföda AB</c:v>
                </c:pt>
                <c:pt idx="27">
                  <c:v>Tokyo Traders</c:v>
                </c:pt>
                <c:pt idx="28">
                  <c:v>Zaanse Snoepfabriek</c:v>
                </c:pt>
              </c:strCache>
            </c:strRef>
          </c:cat>
          <c:val>
            <c:numRef>
              <c:f>'Ejercicio 4.3'!$B$96:$B$125</c:f>
              <c:numCache>
                <c:formatCode>_ [$$-2C0A]\ * #,##0_ ;_ [$$-2C0A]\ * \-#,##0_ ;_ [$$-2C0A]\ * "-"??_ ;_ @_ </c:formatCode>
                <c:ptCount val="29"/>
                <c:pt idx="0">
                  <c:v>5807.5</c:v>
                </c:pt>
                <c:pt idx="1">
                  <c:v>2825</c:v>
                </c:pt>
                <c:pt idx="2">
                  <c:v>4270</c:v>
                </c:pt>
                <c:pt idx="3">
                  <c:v>1131.5</c:v>
                </c:pt>
                <c:pt idx="4">
                  <c:v>1224</c:v>
                </c:pt>
                <c:pt idx="5">
                  <c:v>4205.6000000000004</c:v>
                </c:pt>
                <c:pt idx="6">
                  <c:v>890.19999999999993</c:v>
                </c:pt>
                <c:pt idx="7">
                  <c:v>5481</c:v>
                </c:pt>
                <c:pt idx="8">
                  <c:v>1540</c:v>
                </c:pt>
                <c:pt idx="9">
                  <c:v>3891</c:v>
                </c:pt>
                <c:pt idx="10">
                  <c:v>3963.55</c:v>
                </c:pt>
                <c:pt idx="11">
                  <c:v>2489.25</c:v>
                </c:pt>
                <c:pt idx="12">
                  <c:v>1793.15</c:v>
                </c:pt>
                <c:pt idx="13">
                  <c:v>1687.5</c:v>
                </c:pt>
                <c:pt idx="14">
                  <c:v>3596.45</c:v>
                </c:pt>
                <c:pt idx="15">
                  <c:v>1896.25</c:v>
                </c:pt>
                <c:pt idx="16">
                  <c:v>4123.45</c:v>
                </c:pt>
                <c:pt idx="17">
                  <c:v>2966.8</c:v>
                </c:pt>
                <c:pt idx="18">
                  <c:v>308.89999999999998</c:v>
                </c:pt>
                <c:pt idx="19">
                  <c:v>2595</c:v>
                </c:pt>
                <c:pt idx="20">
                  <c:v>1671</c:v>
                </c:pt>
                <c:pt idx="21">
                  <c:v>4716.6499999999996</c:v>
                </c:pt>
                <c:pt idx="22">
                  <c:v>3228</c:v>
                </c:pt>
                <c:pt idx="23">
                  <c:v>3654.8500000000004</c:v>
                </c:pt>
                <c:pt idx="24">
                  <c:v>275</c:v>
                </c:pt>
                <c:pt idx="25">
                  <c:v>3723</c:v>
                </c:pt>
                <c:pt idx="26">
                  <c:v>5049</c:v>
                </c:pt>
                <c:pt idx="27">
                  <c:v>4134</c:v>
                </c:pt>
                <c:pt idx="28">
                  <c:v>635.25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60-471B-B88E-234BE4B2580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67"/>
        <c:overlap val="-43"/>
        <c:axId val="253846496"/>
        <c:axId val="253846080"/>
      </c:barChart>
      <c:catAx>
        <c:axId val="253846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53846080"/>
        <c:crosses val="autoZero"/>
        <c:auto val="1"/>
        <c:lblAlgn val="ctr"/>
        <c:lblOffset val="100"/>
        <c:noMultiLvlLbl val="0"/>
      </c:catAx>
      <c:valAx>
        <c:axId val="253846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 [$$-2C0A]\ * #,##0_ ;_ [$$-2C0A]\ * \-#,##0_ ;_ [$$-2C0A]\ * &quot;-&quot;??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53846496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314326</xdr:colOff>
      <xdr:row>3</xdr:row>
      <xdr:rowOff>66676</xdr:rowOff>
    </xdr:from>
    <xdr:to>
      <xdr:col>7</xdr:col>
      <xdr:colOff>238125</xdr:colOff>
      <xdr:row>8</xdr:row>
      <xdr:rowOff>29136</xdr:rowOff>
    </xdr:to>
    <xdr:pic>
      <xdr:nvPicPr>
        <xdr:cNvPr id="3" name="Imagen 3" descr="Resultado de imagen para chef chino caricatura">
          <a:extLst>
            <a:ext uri="{FF2B5EF4-FFF2-40B4-BE49-F238E27FC236}">
              <a16:creationId xmlns:a16="http://schemas.microsoft.com/office/drawing/2014/main" id="{F4CD0909-8797-4004-9E4C-1A3B003016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1" y="66676"/>
          <a:ext cx="685799" cy="7816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9524</xdr:rowOff>
    </xdr:from>
    <xdr:to>
      <xdr:col>0</xdr:col>
      <xdr:colOff>979243</xdr:colOff>
      <xdr:row>36</xdr:row>
      <xdr:rowOff>57149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8C5A4EA4-E70E-4DBF-89FF-444CF95F1A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76874"/>
          <a:ext cx="979243" cy="771525"/>
        </a:xfrm>
        <a:prstGeom prst="rect">
          <a:avLst/>
        </a:prstGeom>
        <a:ln>
          <a:noFill/>
        </a:ln>
        <a:effectLst>
          <a:softEdge rad="112500"/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761999</xdr:colOff>
      <xdr:row>15</xdr:row>
      <xdr:rowOff>1</xdr:rowOff>
    </xdr:from>
    <xdr:to>
      <xdr:col>11</xdr:col>
      <xdr:colOff>752474</xdr:colOff>
      <xdr:row>30</xdr:row>
      <xdr:rowOff>9526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9525</xdr:colOff>
      <xdr:row>37</xdr:row>
      <xdr:rowOff>0</xdr:rowOff>
    </xdr:from>
    <xdr:to>
      <xdr:col>11</xdr:col>
      <xdr:colOff>752475</xdr:colOff>
      <xdr:row>55</xdr:row>
      <xdr:rowOff>190499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9531</xdr:colOff>
      <xdr:row>104</xdr:row>
      <xdr:rowOff>9525</xdr:rowOff>
    </xdr:from>
    <xdr:to>
      <xdr:col>4</xdr:col>
      <xdr:colOff>152406</xdr:colOff>
      <xdr:row>121</xdr:row>
      <xdr:rowOff>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0</xdr:rowOff>
    </xdr:from>
    <xdr:to>
      <xdr:col>1</xdr:col>
      <xdr:colOff>1857375</xdr:colOff>
      <xdr:row>0</xdr:row>
      <xdr:rowOff>1266825</xdr:rowOff>
    </xdr:to>
    <xdr:pic>
      <xdr:nvPicPr>
        <xdr:cNvPr id="2" name="12 Imagen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0"/>
          <a:ext cx="2686050" cy="1266825"/>
        </a:xfrm>
        <a:prstGeom prst="rect">
          <a:avLst/>
        </a:prstGeom>
        <a:ln>
          <a:noFill/>
        </a:ln>
        <a:effectLst>
          <a:softEdge rad="112500"/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0</xdr:rowOff>
    </xdr:from>
    <xdr:to>
      <xdr:col>1</xdr:col>
      <xdr:colOff>1857375</xdr:colOff>
      <xdr:row>0</xdr:row>
      <xdr:rowOff>1266825</xdr:rowOff>
    </xdr:to>
    <xdr:pic>
      <xdr:nvPicPr>
        <xdr:cNvPr id="2" name="12 Imagen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0"/>
          <a:ext cx="2686050" cy="1266825"/>
        </a:xfrm>
        <a:prstGeom prst="rect">
          <a:avLst/>
        </a:prstGeom>
        <a:ln>
          <a:noFill/>
        </a:ln>
        <a:effectLst>
          <a:softEdge rad="112500"/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390525</xdr:colOff>
      <xdr:row>2</xdr:row>
      <xdr:rowOff>19051</xdr:rowOff>
    </xdr:from>
    <xdr:to>
      <xdr:col>9</xdr:col>
      <xdr:colOff>314325</xdr:colOff>
      <xdr:row>9</xdr:row>
      <xdr:rowOff>9526</xdr:rowOff>
    </xdr:to>
    <xdr:sp macro="" textlink="">
      <xdr:nvSpPr>
        <xdr:cNvPr id="3" name="Abrir llave 2"/>
        <xdr:cNvSpPr/>
      </xdr:nvSpPr>
      <xdr:spPr>
        <a:xfrm>
          <a:off x="8429625" y="1809751"/>
          <a:ext cx="685800" cy="1352550"/>
        </a:xfrm>
        <a:prstGeom prst="leftBrace">
          <a:avLst>
            <a:gd name="adj1" fmla="val 37500"/>
            <a:gd name="adj2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8</xdr:col>
      <xdr:colOff>390525</xdr:colOff>
      <xdr:row>10</xdr:row>
      <xdr:rowOff>180975</xdr:rowOff>
    </xdr:from>
    <xdr:to>
      <xdr:col>9</xdr:col>
      <xdr:colOff>314325</xdr:colOff>
      <xdr:row>17</xdr:row>
      <xdr:rowOff>0</xdr:rowOff>
    </xdr:to>
    <xdr:sp macro="" textlink="">
      <xdr:nvSpPr>
        <xdr:cNvPr id="4" name="Abrir llave 3"/>
        <xdr:cNvSpPr/>
      </xdr:nvSpPr>
      <xdr:spPr>
        <a:xfrm>
          <a:off x="8429625" y="3524250"/>
          <a:ext cx="685800" cy="1152525"/>
        </a:xfrm>
        <a:prstGeom prst="leftBrace">
          <a:avLst>
            <a:gd name="adj1" fmla="val 37500"/>
            <a:gd name="adj2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8</xdr:col>
      <xdr:colOff>447675</xdr:colOff>
      <xdr:row>19</xdr:row>
      <xdr:rowOff>0</xdr:rowOff>
    </xdr:from>
    <xdr:to>
      <xdr:col>9</xdr:col>
      <xdr:colOff>371475</xdr:colOff>
      <xdr:row>25</xdr:row>
      <xdr:rowOff>28575</xdr:rowOff>
    </xdr:to>
    <xdr:sp macro="" textlink="">
      <xdr:nvSpPr>
        <xdr:cNvPr id="5" name="Abrir llave 4"/>
        <xdr:cNvSpPr/>
      </xdr:nvSpPr>
      <xdr:spPr>
        <a:xfrm>
          <a:off x="8486775" y="5057775"/>
          <a:ext cx="685800" cy="1171575"/>
        </a:xfrm>
        <a:prstGeom prst="leftBrace">
          <a:avLst>
            <a:gd name="adj1" fmla="val 37500"/>
            <a:gd name="adj2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0</xdr:rowOff>
    </xdr:from>
    <xdr:to>
      <xdr:col>1</xdr:col>
      <xdr:colOff>1857375</xdr:colOff>
      <xdr:row>0</xdr:row>
      <xdr:rowOff>1266825</xdr:rowOff>
    </xdr:to>
    <xdr:pic>
      <xdr:nvPicPr>
        <xdr:cNvPr id="2" name="12 Imagen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0"/>
          <a:ext cx="2686050" cy="1266825"/>
        </a:xfrm>
        <a:prstGeom prst="rect">
          <a:avLst/>
        </a:prstGeom>
        <a:ln>
          <a:noFill/>
        </a:ln>
        <a:effectLst>
          <a:softEdge rad="112500"/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0</xdr:rowOff>
    </xdr:from>
    <xdr:to>
      <xdr:col>1</xdr:col>
      <xdr:colOff>1857375</xdr:colOff>
      <xdr:row>0</xdr:row>
      <xdr:rowOff>1266825</xdr:rowOff>
    </xdr:to>
    <xdr:pic>
      <xdr:nvPicPr>
        <xdr:cNvPr id="13" name="12 Imagen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0"/>
          <a:ext cx="2686050" cy="1266825"/>
        </a:xfrm>
        <a:prstGeom prst="rect">
          <a:avLst/>
        </a:prstGeom>
        <a:ln>
          <a:noFill/>
        </a:ln>
        <a:effectLst>
          <a:softEdge rad="112500"/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85730</xdr:colOff>
      <xdr:row>93</xdr:row>
      <xdr:rowOff>152400</xdr:rowOff>
    </xdr:from>
    <xdr:to>
      <xdr:col>11</xdr:col>
      <xdr:colOff>742949</xdr:colOff>
      <xdr:row>119</xdr:row>
      <xdr:rowOff>57150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0</xdr:row>
      <xdr:rowOff>19051</xdr:rowOff>
    </xdr:from>
    <xdr:to>
      <xdr:col>1</xdr:col>
      <xdr:colOff>85725</xdr:colOff>
      <xdr:row>5</xdr:row>
      <xdr:rowOff>266701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1" y="19051"/>
          <a:ext cx="1571624" cy="1200150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 editAs="oneCell">
    <xdr:from>
      <xdr:col>2</xdr:col>
      <xdr:colOff>1419225</xdr:colOff>
      <xdr:row>60</xdr:row>
      <xdr:rowOff>47625</xdr:rowOff>
    </xdr:from>
    <xdr:to>
      <xdr:col>3</xdr:col>
      <xdr:colOff>19312</xdr:colOff>
      <xdr:row>62</xdr:row>
      <xdr:rowOff>171450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6225" y="11849100"/>
          <a:ext cx="800362" cy="676275"/>
        </a:xfrm>
        <a:prstGeom prst="rect">
          <a:avLst/>
        </a:prstGeom>
        <a:ln>
          <a:noFill/>
        </a:ln>
        <a:effectLst>
          <a:reflection blurRad="12700" stA="30000" endPos="30000" dist="5000" dir="5400000" sy="-100000" algn="bl" rotWithShape="0"/>
        </a:effectLst>
        <a:scene3d>
          <a:camera prst="perspectiveContrastingLeftFacing">
            <a:rot lat="300000" lon="19800000" rev="0"/>
          </a:camera>
          <a:lightRig rig="threePt" dir="t">
            <a:rot lat="0" lon="0" rev="2700000"/>
          </a:lightRig>
        </a:scene3d>
        <a:sp3d>
          <a:bevelT w="63500" h="50800"/>
        </a:sp3d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1323974</xdr:colOff>
      <xdr:row>65</xdr:row>
      <xdr:rowOff>47625</xdr:rowOff>
    </xdr:from>
    <xdr:to>
      <xdr:col>2</xdr:col>
      <xdr:colOff>2171700</xdr:colOff>
      <xdr:row>67</xdr:row>
      <xdr:rowOff>211470</xdr:rowOff>
    </xdr:to>
    <xdr:pic>
      <xdr:nvPicPr>
        <xdr:cNvPr id="4" name="3 Imagen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0800000">
          <a:off x="3990974" y="13230225"/>
          <a:ext cx="847726" cy="716295"/>
        </a:xfrm>
        <a:prstGeom prst="rect">
          <a:avLst/>
        </a:prstGeom>
        <a:ln>
          <a:noFill/>
        </a:ln>
        <a:effectLst>
          <a:reflection blurRad="12700" stA="30000" endPos="30000" dist="5000" dir="5400000" sy="-100000" algn="bl" rotWithShape="0"/>
        </a:effectLst>
        <a:scene3d>
          <a:camera prst="perspectiveContrastingLeftFacing">
            <a:rot lat="300000" lon="19800000" rev="0"/>
          </a:camera>
          <a:lightRig rig="threePt" dir="t">
            <a:rot lat="0" lon="0" rev="2700000"/>
          </a:lightRig>
        </a:scene3d>
        <a:sp3d>
          <a:bevelT w="63500" h="50800"/>
        </a:sp3d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anti" refreshedDate="43005.455566435186" createdVersion="6" refreshedVersion="6" minRefreshableVersion="3" recordCount="25">
  <cacheSource type="worksheet">
    <worksheetSource ref="A3:G28" sheet="Ejercicio 2"/>
  </cacheSource>
  <cacheFields count="7">
    <cacheField name="VENDEDOR" numFmtId="0">
      <sharedItems count="3">
        <s v="JORGE ORTIZ"/>
        <s v="LUIS NUÑEZ"/>
        <s v="ANA DIAZ"/>
      </sharedItems>
    </cacheField>
    <cacheField name="CLIENTE" numFmtId="0">
      <sharedItems count="6">
        <s v="MC LONG"/>
        <s v="LOPEZ"/>
        <s v="SMITH"/>
        <s v="GOMEZ"/>
        <s v="RODRIGUEZ"/>
        <s v="PEREZ"/>
      </sharedItems>
    </cacheField>
    <cacheField name="FECHA" numFmtId="14">
      <sharedItems containsSemiMixedTypes="0" containsNonDate="0" containsDate="1" containsString="0" minDate="2017-05-03T00:00:00" maxDate="2017-05-21T00:00:00" count="11">
        <d v="2017-05-03T00:00:00"/>
        <d v="2017-05-04T00:00:00"/>
        <d v="2017-05-05T00:00:00"/>
        <d v="2017-05-10T00:00:00"/>
        <d v="2017-05-16T00:00:00"/>
        <d v="2017-05-12T00:00:00"/>
        <d v="2017-05-08T00:00:00"/>
        <d v="2017-05-13T00:00:00"/>
        <d v="2017-05-20T00:00:00"/>
        <d v="2017-05-15T00:00:00"/>
        <d v="2017-05-17T00:00:00"/>
      </sharedItems>
    </cacheField>
    <cacheField name="DIA VENTA" numFmtId="0">
      <sharedItems count="6">
        <s v="VIE"/>
        <s v="SAB"/>
        <s v="DOM"/>
        <s v="JUE"/>
        <s v="MIE"/>
        <s v="LUN"/>
      </sharedItems>
    </cacheField>
    <cacheField name="PRODUCTO" numFmtId="0">
      <sharedItems count="6">
        <s v="TR45"/>
        <s v="VT67"/>
        <s v="SW23"/>
        <s v="SW26"/>
        <s v="SM26"/>
        <s v="VT12"/>
      </sharedItems>
    </cacheField>
    <cacheField name="CANTIDAD" numFmtId="0">
      <sharedItems containsSemiMixedTypes="0" containsString="0" containsNumber="1" containsInteger="1" minValue="12" maxValue="65"/>
    </cacheField>
    <cacheField name="IMPORTE" numFmtId="0">
      <sharedItems containsSemiMixedTypes="0" containsString="0" containsNumber="1" containsInteger="1" minValue="1100" maxValue="179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Santi" refreshedDate="43005.671274768516" createdVersion="6" refreshedVersion="6" minRefreshableVersion="3" recordCount="54">
  <cacheSource type="worksheet">
    <worksheetSource ref="A2:F56" sheet="Ejercicio 3.2"/>
  </cacheSource>
  <cacheFields count="6">
    <cacheField name="CODIGO" numFmtId="0">
      <sharedItems containsSemiMixedTypes="0" containsString="0" containsNumber="1" containsInteger="1" minValue="1" maxValue="54"/>
    </cacheField>
    <cacheField name="PELICULA" numFmtId="0">
      <sharedItems/>
    </cacheField>
    <cacheField name="GENERO" numFmtId="0">
      <sharedItems count="12">
        <s v="Clásica"/>
        <s v="Infantil"/>
        <s v="C.Ficción"/>
        <s v="Acción"/>
        <s v="Suspenso"/>
        <s v="Terror"/>
        <s v="Aventuras"/>
        <s v="Testimonial"/>
        <s v="Comedia"/>
        <s v="Erotica"/>
        <s v="Drama"/>
        <s v="Belica"/>
      </sharedItems>
    </cacheField>
    <cacheField name="CATEGORIA" numFmtId="0">
      <sharedItems count="4">
        <s v="ATP"/>
        <s v="PM16"/>
        <s v="PM13"/>
        <s v="PM18"/>
      </sharedItems>
    </cacheField>
    <cacheField name="LOCALIDADES VENDIDAS" numFmtId="0">
      <sharedItems containsSemiMixedTypes="0" containsString="0" containsNumber="1" containsInteger="1" minValue="12" maxValue="72"/>
    </cacheField>
    <cacheField name="PRECIO LOCALIDADES" numFmtId="0">
      <sharedItems containsSemiMixedTypes="0" containsString="0" containsNumber="1" containsInteger="1" minValue="35" maxValue="4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Santi" refreshedDate="43008.97419872685" createdVersion="6" refreshedVersion="6" minRefreshableVersion="3" recordCount="77">
  <cacheSource type="worksheet">
    <worksheetSource ref="A4:L81" sheet="Ejercicio 4.3"/>
  </cacheSource>
  <cacheFields count="12">
    <cacheField name="Código" numFmtId="0">
      <sharedItems containsSemiMixedTypes="0" containsString="0" containsNumber="1" containsInteger="1" minValue="1" maxValue="77"/>
    </cacheField>
    <cacheField name="Nombre" numFmtId="0">
      <sharedItems/>
    </cacheField>
    <cacheField name="Proveedor" numFmtId="0">
      <sharedItems count="29">
        <s v="Exotic Liquids"/>
        <s v="New Orleans Cajun Delights"/>
        <s v="Grandma Kelly's Homestead"/>
        <s v="Tokyo Traders"/>
        <s v="Cooperativa de Quesos 'Las Cabras'"/>
        <s v="Mayumi's"/>
        <s v="Pavlova, Ltd."/>
        <s v="Specialty Biscuits, Ltd."/>
        <s v="PB Knäckebröd AB"/>
        <s v="Refrescos Americanas LTDA"/>
        <s v="Heli Süßwaren GmbH &amp; Co. KG"/>
        <s v="Plusspar Lebensmittelgroßmärkte AG"/>
        <s v="Nord-Ost-Fisch Handelsgesellschaft mbH"/>
        <s v="Formaggi Fortini s.r.l."/>
        <s v="Norske Meierier"/>
        <s v="Bigfoot Breweries"/>
        <s v="Svensk Sjöföda AB"/>
        <s v="Aux joyeux ecclésiastiques"/>
        <s v="New England Seafood Cannery"/>
        <s v="Leka Trading"/>
        <s v="Lyngbysild"/>
        <s v="Zaanse Snoepfabriek"/>
        <s v="Karkki Oy"/>
        <s v="G'day, Mate"/>
        <s v="Ma Maison"/>
        <s v="Pasta Buttini s.r.l."/>
        <s v="Escargots Nouveaux"/>
        <s v="Gai pâturage"/>
        <s v="Forêts d'érables"/>
      </sharedItems>
    </cacheField>
    <cacheField name="Categoría" numFmtId="0">
      <sharedItems/>
    </cacheField>
    <cacheField name="Cantidad por unidad" numFmtId="0">
      <sharedItems/>
    </cacheField>
    <cacheField name="Precio unitario" numFmtId="166">
      <sharedItems containsSemiMixedTypes="0" containsString="0" containsNumber="1" minValue="2.5" maxValue="263.5"/>
    </cacheField>
    <cacheField name="Unidades en existencia" numFmtId="0">
      <sharedItems containsSemiMixedTypes="0" containsString="0" containsNumber="1" containsInteger="1" minValue="0" maxValue="125"/>
    </cacheField>
    <cacheField name="Existencia crítica" numFmtId="0">
      <sharedItems containsSemiMixedTypes="0" containsString="0" containsNumber="1" containsInteger="1" minValue="5" maxValue="25"/>
    </cacheField>
    <cacheField name="Nueva compra" numFmtId="0">
      <sharedItems containsMixedTypes="1" containsNumber="1" containsInteger="1" minValue="30" maxValue="468"/>
    </cacheField>
    <cacheField name="Total Bruto" numFmtId="166">
      <sharedItems containsSemiMixedTypes="0" containsString="0" containsNumber="1" minValue="0" maxValue="4479.5"/>
    </cacheField>
    <cacheField name="Costo Almacenamiento" numFmtId="166">
      <sharedItems containsSemiMixedTypes="0" containsString="0" containsNumber="1" containsInteger="1" minValue="0" maxValue="615"/>
    </cacheField>
    <cacheField name="Total Neto" numFmtId="166">
      <sharedItems containsSemiMixedTypes="0" containsString="0" containsNumber="1" minValue="0" maxValue="4740" count="71">
        <n v="741"/>
        <n v="340"/>
        <n v="143"/>
        <n v="1219"/>
        <n v="0"/>
        <n v="3120"/>
        <n v="525"/>
        <n v="246"/>
        <n v="2958"/>
        <n v="1116"/>
        <n v="572"/>
        <n v="3698"/>
        <n v="264"/>
        <n v="988.75"/>
        <n v="643.5"/>
        <n v="564.04999999999995"/>
        <n v="2835"/>
        <n v="280"/>
        <n v="3320"/>
        <n v="36"/>
        <n v="2496"/>
        <n v="732"/>
        <n v="275"/>
        <n v="1216"/>
        <n v="498.45"/>
        <n v="2249.1"/>
        <n v="1315.6000000000001"/>
        <n v="308.89999999999998"/>
        <n v="333"/>
        <n v="840"/>
        <n v="1665"/>
        <n v="380"/>
        <n v="2688"/>
        <n v="341"/>
        <n v="4496.5"/>
        <n v="1311"/>
        <n v="2878.2"/>
        <n v="1245.25"/>
        <n v="442"/>
        <n v="799"/>
        <n v="552.15"/>
        <n v="72.5"/>
        <n v="1615"/>
        <n v="414"/>
        <n v="221.25"/>
        <n v="220"/>
        <n v="1186.25"/>
        <n v="1160"/>
        <n v="261.45000000000005"/>
        <n v="3335"/>
        <n v="861"/>
        <n v="810"/>
        <n v="1131.5"/>
        <n v="4740"/>
        <n v="3333.5"/>
        <n v="872.09999999999991"/>
        <n v="1077.5999999999999"/>
        <n v="797.5"/>
        <n v="1675.8"/>
        <n v="72"/>
        <n v="780"/>
        <n v="87"/>
        <n v="1066"/>
        <n v="240"/>
        <n v="689"/>
        <n v="557.19999999999993"/>
        <n v="2020"/>
        <n v="60"/>
        <n v="1093.75"/>
        <n v="1083"/>
        <n v="448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5">
  <r>
    <x v="0"/>
    <x v="0"/>
    <x v="0"/>
    <x v="0"/>
    <x v="0"/>
    <n v="12"/>
    <n v="5200"/>
  </r>
  <r>
    <x v="0"/>
    <x v="1"/>
    <x v="1"/>
    <x v="1"/>
    <x v="1"/>
    <n v="23"/>
    <n v="6400"/>
  </r>
  <r>
    <x v="1"/>
    <x v="2"/>
    <x v="2"/>
    <x v="2"/>
    <x v="2"/>
    <n v="12"/>
    <n v="2600"/>
  </r>
  <r>
    <x v="1"/>
    <x v="2"/>
    <x v="2"/>
    <x v="2"/>
    <x v="3"/>
    <n v="32"/>
    <n v="1500"/>
  </r>
  <r>
    <x v="0"/>
    <x v="3"/>
    <x v="2"/>
    <x v="2"/>
    <x v="0"/>
    <n v="43"/>
    <n v="2700"/>
  </r>
  <r>
    <x v="0"/>
    <x v="0"/>
    <x v="3"/>
    <x v="0"/>
    <x v="4"/>
    <n v="44"/>
    <n v="3400"/>
  </r>
  <r>
    <x v="2"/>
    <x v="4"/>
    <x v="4"/>
    <x v="3"/>
    <x v="0"/>
    <n v="33"/>
    <n v="6500"/>
  </r>
  <r>
    <x v="2"/>
    <x v="5"/>
    <x v="5"/>
    <x v="2"/>
    <x v="4"/>
    <n v="26"/>
    <n v="8600"/>
  </r>
  <r>
    <x v="1"/>
    <x v="2"/>
    <x v="2"/>
    <x v="2"/>
    <x v="3"/>
    <n v="29"/>
    <n v="3100"/>
  </r>
  <r>
    <x v="1"/>
    <x v="2"/>
    <x v="6"/>
    <x v="4"/>
    <x v="2"/>
    <n v="12"/>
    <n v="3700"/>
  </r>
  <r>
    <x v="0"/>
    <x v="0"/>
    <x v="6"/>
    <x v="4"/>
    <x v="5"/>
    <n v="54"/>
    <n v="1500"/>
  </r>
  <r>
    <x v="0"/>
    <x v="0"/>
    <x v="3"/>
    <x v="0"/>
    <x v="4"/>
    <n v="32"/>
    <n v="2640"/>
  </r>
  <r>
    <x v="0"/>
    <x v="1"/>
    <x v="3"/>
    <x v="0"/>
    <x v="0"/>
    <n v="22"/>
    <n v="3780"/>
  </r>
  <r>
    <x v="1"/>
    <x v="2"/>
    <x v="6"/>
    <x v="4"/>
    <x v="2"/>
    <n v="12"/>
    <n v="1890"/>
  </r>
  <r>
    <x v="1"/>
    <x v="2"/>
    <x v="7"/>
    <x v="5"/>
    <x v="0"/>
    <n v="65"/>
    <n v="1100"/>
  </r>
  <r>
    <x v="0"/>
    <x v="1"/>
    <x v="8"/>
    <x v="5"/>
    <x v="5"/>
    <n v="33"/>
    <n v="3450"/>
  </r>
  <r>
    <x v="0"/>
    <x v="3"/>
    <x v="5"/>
    <x v="2"/>
    <x v="0"/>
    <n v="23"/>
    <n v="7890"/>
  </r>
  <r>
    <x v="2"/>
    <x v="4"/>
    <x v="5"/>
    <x v="2"/>
    <x v="2"/>
    <n v="43"/>
    <n v="3987"/>
  </r>
  <r>
    <x v="0"/>
    <x v="0"/>
    <x v="7"/>
    <x v="5"/>
    <x v="3"/>
    <n v="34"/>
    <n v="8905"/>
  </r>
  <r>
    <x v="1"/>
    <x v="2"/>
    <x v="7"/>
    <x v="5"/>
    <x v="0"/>
    <n v="65"/>
    <n v="8947"/>
  </r>
  <r>
    <x v="0"/>
    <x v="0"/>
    <x v="7"/>
    <x v="5"/>
    <x v="0"/>
    <n v="45"/>
    <n v="3297"/>
  </r>
  <r>
    <x v="0"/>
    <x v="0"/>
    <x v="9"/>
    <x v="4"/>
    <x v="2"/>
    <n v="34"/>
    <n v="14008"/>
  </r>
  <r>
    <x v="0"/>
    <x v="0"/>
    <x v="9"/>
    <x v="4"/>
    <x v="3"/>
    <n v="23"/>
    <n v="12870"/>
  </r>
  <r>
    <x v="2"/>
    <x v="4"/>
    <x v="4"/>
    <x v="3"/>
    <x v="0"/>
    <n v="27"/>
    <n v="3987"/>
  </r>
  <r>
    <x v="0"/>
    <x v="0"/>
    <x v="10"/>
    <x v="0"/>
    <x v="5"/>
    <n v="12"/>
    <n v="1792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54">
  <r>
    <n v="1"/>
    <s v="Lo que el viento se llevó"/>
    <x v="0"/>
    <x v="0"/>
    <n v="22"/>
    <n v="35"/>
  </r>
  <r>
    <n v="2"/>
    <s v="Casa Blanca"/>
    <x v="0"/>
    <x v="0"/>
    <n v="27"/>
    <n v="35"/>
  </r>
  <r>
    <n v="3"/>
    <s v="Blancanieves"/>
    <x v="1"/>
    <x v="0"/>
    <n v="35"/>
    <n v="35"/>
  </r>
  <r>
    <n v="4"/>
    <s v="2001 Odisea del espacio"/>
    <x v="2"/>
    <x v="1"/>
    <n v="40"/>
    <n v="42"/>
  </r>
  <r>
    <n v="5"/>
    <s v="La guerra de las galaxias"/>
    <x v="2"/>
    <x v="0"/>
    <n v="45"/>
    <n v="35"/>
  </r>
  <r>
    <n v="6"/>
    <s v="Robocop"/>
    <x v="2"/>
    <x v="0"/>
    <n v="50"/>
    <n v="35"/>
  </r>
  <r>
    <n v="7"/>
    <s v="Robocop 2"/>
    <x v="2"/>
    <x v="0"/>
    <n v="52"/>
    <n v="35"/>
  </r>
  <r>
    <n v="8"/>
    <s v="Matrix"/>
    <x v="2"/>
    <x v="0"/>
    <n v="70"/>
    <n v="35"/>
  </r>
  <r>
    <n v="9"/>
    <s v="Matrix 2"/>
    <x v="2"/>
    <x v="0"/>
    <n v="70"/>
    <n v="35"/>
  </r>
  <r>
    <n v="10"/>
    <s v="Matrix 3"/>
    <x v="2"/>
    <x v="0"/>
    <n v="55"/>
    <n v="35"/>
  </r>
  <r>
    <n v="11"/>
    <s v="Rocky 1"/>
    <x v="3"/>
    <x v="2"/>
    <n v="70"/>
    <n v="39"/>
  </r>
  <r>
    <n v="12"/>
    <s v="Rocky 2"/>
    <x v="3"/>
    <x v="2"/>
    <n v="72"/>
    <n v="39"/>
  </r>
  <r>
    <n v="13"/>
    <s v="Rocky 3"/>
    <x v="3"/>
    <x v="2"/>
    <n v="68"/>
    <n v="39"/>
  </r>
  <r>
    <n v="14"/>
    <s v="Rocky 4"/>
    <x v="3"/>
    <x v="2"/>
    <n v="56"/>
    <n v="39"/>
  </r>
  <r>
    <n v="15"/>
    <s v="Rocky 5"/>
    <x v="3"/>
    <x v="2"/>
    <n v="63"/>
    <n v="39"/>
  </r>
  <r>
    <n v="16"/>
    <s v="Enigma"/>
    <x v="4"/>
    <x v="2"/>
    <n v="15"/>
    <n v="39"/>
  </r>
  <r>
    <n v="17"/>
    <s v="IT"/>
    <x v="5"/>
    <x v="3"/>
    <n v="35"/>
    <n v="45"/>
  </r>
  <r>
    <n v="18"/>
    <s v="ET"/>
    <x v="2"/>
    <x v="2"/>
    <n v="50"/>
    <n v="39"/>
  </r>
  <r>
    <n v="19"/>
    <s v="La tiendita del horror"/>
    <x v="5"/>
    <x v="3"/>
    <n v="23"/>
    <n v="45"/>
  </r>
  <r>
    <n v="20"/>
    <s v="Fantasía"/>
    <x v="2"/>
    <x v="0"/>
    <n v="45"/>
    <n v="35"/>
  </r>
  <r>
    <n v="21"/>
    <s v="Gravedad"/>
    <x v="2"/>
    <x v="0"/>
    <n v="45"/>
    <n v="35"/>
  </r>
  <r>
    <n v="22"/>
    <s v="La mano que..."/>
    <x v="4"/>
    <x v="3"/>
    <n v="12"/>
    <n v="45"/>
  </r>
  <r>
    <n v="23"/>
    <s v="Los tres mosqueteros"/>
    <x v="6"/>
    <x v="3"/>
    <n v="22"/>
    <n v="45"/>
  </r>
  <r>
    <n v="24"/>
    <s v="Viven"/>
    <x v="7"/>
    <x v="1"/>
    <n v="32"/>
    <n v="42"/>
  </r>
  <r>
    <n v="25"/>
    <s v="Romero"/>
    <x v="7"/>
    <x v="1"/>
    <n v="34"/>
    <n v="42"/>
  </r>
  <r>
    <n v="26"/>
    <s v="La noche de los lápices"/>
    <x v="7"/>
    <x v="1"/>
    <n v="70"/>
    <n v="42"/>
  </r>
  <r>
    <n v="27"/>
    <s v="Esperando la carroza"/>
    <x v="8"/>
    <x v="1"/>
    <n v="67"/>
    <n v="42"/>
  </r>
  <r>
    <n v="28"/>
    <s v="Terminator II"/>
    <x v="2"/>
    <x v="1"/>
    <n v="45"/>
    <n v="42"/>
  </r>
  <r>
    <n v="29"/>
    <s v="Time Cop"/>
    <x v="2"/>
    <x v="2"/>
    <n v="34"/>
    <n v="39"/>
  </r>
  <r>
    <n v="30"/>
    <s v="Caligula"/>
    <x v="9"/>
    <x v="3"/>
    <n v="23"/>
    <n v="45"/>
  </r>
  <r>
    <n v="31"/>
    <s v="Emanuelle"/>
    <x v="9"/>
    <x v="3"/>
    <n v="22"/>
    <n v="45"/>
  </r>
  <r>
    <n v="32"/>
    <s v="9 semanas y media"/>
    <x v="9"/>
    <x v="3"/>
    <n v="54"/>
    <n v="45"/>
  </r>
  <r>
    <n v="33"/>
    <s v="Atracción fatal"/>
    <x v="4"/>
    <x v="3"/>
    <n v="54"/>
    <n v="45"/>
  </r>
  <r>
    <n v="34"/>
    <s v="Terminator I"/>
    <x v="2"/>
    <x v="0"/>
    <n v="45"/>
    <n v="35"/>
  </r>
  <r>
    <n v="35"/>
    <s v="El rey león"/>
    <x v="1"/>
    <x v="0"/>
    <n v="67"/>
    <n v="35"/>
  </r>
  <r>
    <n v="36"/>
    <s v="Aladdin"/>
    <x v="1"/>
    <x v="0"/>
    <n v="67"/>
    <n v="35"/>
  </r>
  <r>
    <n v="37"/>
    <s v="Dia de la independencia"/>
    <x v="2"/>
    <x v="0"/>
    <n v="45"/>
    <n v="35"/>
  </r>
  <r>
    <n v="38"/>
    <s v="Flores de acero"/>
    <x v="10"/>
    <x v="1"/>
    <n v="65"/>
    <n v="42"/>
  </r>
  <r>
    <n v="39"/>
    <s v="Sopa de gemelas"/>
    <x v="8"/>
    <x v="0"/>
    <n v="52"/>
    <n v="35"/>
  </r>
  <r>
    <n v="40"/>
    <s v="Despabilate amor"/>
    <x v="8"/>
    <x v="0"/>
    <n v="50"/>
    <n v="35"/>
  </r>
  <r>
    <n v="41"/>
    <s v="Sopa de jabón"/>
    <x v="8"/>
    <x v="0"/>
    <n v="28"/>
    <n v="35"/>
  </r>
  <r>
    <n v="42"/>
    <s v="La carta"/>
    <x v="10"/>
    <x v="0"/>
    <n v="30"/>
    <n v="35"/>
  </r>
  <r>
    <n v="43"/>
    <s v="55 dias en Pekin"/>
    <x v="11"/>
    <x v="0"/>
    <n v="65"/>
    <n v="35"/>
  </r>
  <r>
    <n v="44"/>
    <s v="Sálvate si puedes"/>
    <x v="8"/>
    <x v="0"/>
    <n v="34"/>
    <n v="35"/>
  </r>
  <r>
    <n v="45"/>
    <s v="Mi pie izquierdo"/>
    <x v="10"/>
    <x v="2"/>
    <n v="50"/>
    <n v="39"/>
  </r>
  <r>
    <n v="46"/>
    <s v="El reina africana"/>
    <x v="10"/>
    <x v="0"/>
    <n v="34"/>
    <n v="35"/>
  </r>
  <r>
    <n v="47"/>
    <s v="Mi vida"/>
    <x v="10"/>
    <x v="2"/>
    <n v="43"/>
    <n v="39"/>
  </r>
  <r>
    <n v="48"/>
    <s v="El día después"/>
    <x v="10"/>
    <x v="1"/>
    <n v="45"/>
    <n v="42"/>
  </r>
  <r>
    <n v="49"/>
    <s v="Pocahontas"/>
    <x v="1"/>
    <x v="0"/>
    <n v="45"/>
    <n v="35"/>
  </r>
  <r>
    <n v="50"/>
    <s v="Epidemia"/>
    <x v="10"/>
    <x v="1"/>
    <n v="38"/>
    <n v="42"/>
  </r>
  <r>
    <n v="51"/>
    <s v="El nombre de la rosa"/>
    <x v="4"/>
    <x v="0"/>
    <n v="37"/>
    <n v="35"/>
  </r>
  <r>
    <n v="52"/>
    <s v="El bosque petrificado"/>
    <x v="10"/>
    <x v="2"/>
    <n v="43"/>
    <n v="39"/>
  </r>
  <r>
    <n v="53"/>
    <s v="2010 el año que..."/>
    <x v="2"/>
    <x v="2"/>
    <n v="34"/>
    <n v="39"/>
  </r>
  <r>
    <n v="54"/>
    <s v="Copycat"/>
    <x v="4"/>
    <x v="2"/>
    <n v="30"/>
    <n v="39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77">
  <r>
    <n v="1"/>
    <s v="Té Dharamsala"/>
    <x v="0"/>
    <s v="Bebidas"/>
    <s v="10 cajas x 20 bolsas"/>
    <n v="18"/>
    <n v="39"/>
    <n v="10"/>
    <s v=""/>
    <n v="702"/>
    <n v="39"/>
    <x v="0"/>
  </r>
  <r>
    <n v="2"/>
    <s v="Cerveza tibetana Barley"/>
    <x v="0"/>
    <s v="Bebidas"/>
    <s v="24 - bot. 12 l"/>
    <n v="19"/>
    <n v="17"/>
    <n v="10"/>
    <s v=""/>
    <n v="323"/>
    <n v="17"/>
    <x v="1"/>
  </r>
  <r>
    <n v="3"/>
    <s v="Sirope de regaliz"/>
    <x v="0"/>
    <s v="Condimentos"/>
    <s v="12 - bot. 550 ml"/>
    <n v="10"/>
    <n v="13"/>
    <n v="15"/>
    <n v="215"/>
    <n v="130"/>
    <n v="13"/>
    <x v="2"/>
  </r>
  <r>
    <n v="4"/>
    <s v="Especias Cajun del chef Anton"/>
    <x v="1"/>
    <s v="Condimentos"/>
    <s v="48 - frascos 6 l"/>
    <n v="22"/>
    <n v="53"/>
    <n v="15"/>
    <s v=""/>
    <n v="1166"/>
    <n v="53"/>
    <x v="3"/>
  </r>
  <r>
    <n v="5"/>
    <s v="Mezcla Gumbo del chef Anton"/>
    <x v="1"/>
    <s v="Condimentos"/>
    <s v="36 cajas"/>
    <n v="21.35"/>
    <n v="0"/>
    <n v="15"/>
    <n v="45"/>
    <n v="0"/>
    <n v="0"/>
    <x v="4"/>
  </r>
  <r>
    <n v="6"/>
    <s v="Mermelada de grosellas de la abuela"/>
    <x v="2"/>
    <s v="Condimentos"/>
    <s v="12 - frascos 8 l"/>
    <n v="25"/>
    <n v="120"/>
    <n v="15"/>
    <s v=""/>
    <n v="3000"/>
    <n v="120"/>
    <x v="5"/>
  </r>
  <r>
    <n v="7"/>
    <s v="Peras secas orgánicas del tío Bob"/>
    <x v="2"/>
    <s v="Frutas/Verduras"/>
    <s v="12 - paq. 1 kg"/>
    <n v="30"/>
    <n v="15"/>
    <n v="10"/>
    <s v=""/>
    <n v="450"/>
    <n v="75"/>
    <x v="6"/>
  </r>
  <r>
    <n v="8"/>
    <s v="Salsa de arándanos Northwoods"/>
    <x v="2"/>
    <s v="Condimentos"/>
    <s v="12 - frascos 12 l"/>
    <n v="40"/>
    <n v="6"/>
    <n v="15"/>
    <n v="99"/>
    <n v="240"/>
    <n v="6"/>
    <x v="7"/>
  </r>
  <r>
    <n v="9"/>
    <s v="Buey Mishi Kobe"/>
    <x v="3"/>
    <s v="Carnes"/>
    <s v="18 - paq. 500 g"/>
    <n v="97"/>
    <n v="29"/>
    <n v="20"/>
    <s v=""/>
    <n v="2813"/>
    <n v="145"/>
    <x v="8"/>
  </r>
  <r>
    <n v="10"/>
    <s v="Pez espada"/>
    <x v="3"/>
    <s v="Pescado/Marisco"/>
    <s v="12 - frascos 200 ml"/>
    <n v="31"/>
    <n v="31"/>
    <n v="5"/>
    <s v=""/>
    <n v="961"/>
    <n v="155"/>
    <x v="9"/>
  </r>
  <r>
    <n v="11"/>
    <s v="Queso Cabrales"/>
    <x v="4"/>
    <s v="Lácteos"/>
    <s v="paq. 1 kg"/>
    <n v="21"/>
    <n v="22"/>
    <n v="10"/>
    <s v=""/>
    <n v="462"/>
    <n v="110"/>
    <x v="10"/>
  </r>
  <r>
    <n v="12"/>
    <s v="Queso Manchego La Pastora"/>
    <x v="4"/>
    <s v="Lácteos"/>
    <s v="10 - paq. 500 g"/>
    <n v="38"/>
    <n v="86"/>
    <n v="10"/>
    <s v=""/>
    <n v="3268"/>
    <n v="430"/>
    <x v="11"/>
  </r>
  <r>
    <n v="13"/>
    <s v="Algas Konbu"/>
    <x v="5"/>
    <s v="Pescado/Marisco"/>
    <s v="caja 2 kg"/>
    <n v="6"/>
    <n v="24"/>
    <n v="5"/>
    <s v=""/>
    <n v="144"/>
    <n v="120"/>
    <x v="12"/>
  </r>
  <r>
    <n v="14"/>
    <s v="Cuajada de judías"/>
    <x v="5"/>
    <s v="Frutas/Verduras"/>
    <s v="40 - paq. 100 g"/>
    <n v="23.25"/>
    <n v="35"/>
    <n v="10"/>
    <s v=""/>
    <n v="813.75"/>
    <n v="175"/>
    <x v="13"/>
  </r>
  <r>
    <n v="15"/>
    <s v="Salsa de soja baja en sodio"/>
    <x v="5"/>
    <s v="Condimentos"/>
    <s v="24 - bot. 250 ml"/>
    <n v="15.5"/>
    <n v="39"/>
    <n v="15"/>
    <s v=""/>
    <n v="604.5"/>
    <n v="39"/>
    <x v="14"/>
  </r>
  <r>
    <n v="16"/>
    <s v="Postre de merengue Pavlova"/>
    <x v="6"/>
    <s v="Repostería"/>
    <s v="32 - cajas 500 g"/>
    <n v="17.45"/>
    <n v="29"/>
    <n v="25"/>
    <s v=""/>
    <n v="506.04999999999995"/>
    <n v="58"/>
    <x v="15"/>
  </r>
  <r>
    <n v="17"/>
    <s v="Cordero Alice Springs"/>
    <x v="6"/>
    <s v="Carnes"/>
    <s v="20 - latas 1 kg"/>
    <n v="39"/>
    <n v="0"/>
    <n v="20"/>
    <n v="60"/>
    <n v="0"/>
    <n v="0"/>
    <x v="4"/>
  </r>
  <r>
    <n v="18"/>
    <s v="Langostinos tigre Carnarvon"/>
    <x v="6"/>
    <s v="Pescado/Marisco"/>
    <s v="paq. 16 kg"/>
    <n v="62.5"/>
    <n v="42"/>
    <n v="5"/>
    <s v=""/>
    <n v="2625"/>
    <n v="210"/>
    <x v="16"/>
  </r>
  <r>
    <n v="19"/>
    <s v="Pastas de té de chocolate"/>
    <x v="7"/>
    <s v="Repostería"/>
    <s v="10 cajas x 12 piezas"/>
    <n v="9.1999999999999993"/>
    <n v="25"/>
    <n v="25"/>
    <s v=""/>
    <n v="229.99999999999997"/>
    <n v="50"/>
    <x v="17"/>
  </r>
  <r>
    <n v="20"/>
    <s v="Mermelada de Sir Rodney's"/>
    <x v="7"/>
    <s v="Repostería"/>
    <s v="30 cajas regalo"/>
    <n v="81"/>
    <n v="40"/>
    <n v="25"/>
    <s v=""/>
    <n v="3240"/>
    <n v="80"/>
    <x v="18"/>
  </r>
  <r>
    <n v="21"/>
    <s v="Bollos de Sir Rodney's"/>
    <x v="7"/>
    <s v="Repostería"/>
    <s v="24 paq. x 4 piezas"/>
    <n v="10"/>
    <n v="3"/>
    <n v="25"/>
    <n v="83"/>
    <n v="30"/>
    <n v="6"/>
    <x v="19"/>
  </r>
  <r>
    <n v="22"/>
    <s v="Pan de centeno crujiente estilo Gustaf's"/>
    <x v="8"/>
    <s v="Granos/Cereales"/>
    <s v="24 - paq. 500 g"/>
    <n v="21"/>
    <n v="104"/>
    <n v="5"/>
    <s v=""/>
    <n v="2184"/>
    <n v="312"/>
    <x v="20"/>
  </r>
  <r>
    <n v="23"/>
    <s v="Pan fino"/>
    <x v="8"/>
    <s v="Granos/Cereales"/>
    <s v="12 - paq. 250 g"/>
    <n v="9"/>
    <n v="61"/>
    <n v="5"/>
    <s v=""/>
    <n v="549"/>
    <n v="183"/>
    <x v="21"/>
  </r>
  <r>
    <n v="24"/>
    <s v="Refresco Guaraná Fantástica"/>
    <x v="9"/>
    <s v="Bebidas"/>
    <s v="12 - latas 355 ml"/>
    <n v="4.5"/>
    <n v="50"/>
    <n v="10"/>
    <s v=""/>
    <n v="225"/>
    <n v="50"/>
    <x v="22"/>
  </r>
  <r>
    <n v="25"/>
    <s v="Crema de chocolate y nueces NuNuCa"/>
    <x v="10"/>
    <s v="Repostería"/>
    <s v="20 - vasos  450 g"/>
    <n v="14"/>
    <n v="76"/>
    <n v="25"/>
    <s v=""/>
    <n v="1064"/>
    <n v="152"/>
    <x v="23"/>
  </r>
  <r>
    <n v="26"/>
    <s v="Ositos de goma Gumbär"/>
    <x v="10"/>
    <s v="Repostería"/>
    <s v="100 - bolsas 250 g"/>
    <n v="31.23"/>
    <n v="15"/>
    <n v="25"/>
    <n v="413"/>
    <n v="468.45"/>
    <n v="30"/>
    <x v="24"/>
  </r>
  <r>
    <n v="27"/>
    <s v="Chocolate Schoggi"/>
    <x v="10"/>
    <s v="Repostería"/>
    <s v="100 - piezas 100 g"/>
    <n v="43.9"/>
    <n v="49"/>
    <n v="25"/>
    <s v=""/>
    <n v="2151.1"/>
    <n v="98"/>
    <x v="25"/>
  </r>
  <r>
    <n v="28"/>
    <s v="Col fermentada Rössle"/>
    <x v="11"/>
    <s v="Frutas/Verduras"/>
    <s v="25 - latas 825 g"/>
    <n v="45.6"/>
    <n v="26"/>
    <n v="10"/>
    <s v=""/>
    <n v="1185.6000000000001"/>
    <n v="130"/>
    <x v="26"/>
  </r>
  <r>
    <n v="29"/>
    <s v="Salchicha Thüringer"/>
    <x v="11"/>
    <s v="Carnes"/>
    <s v="50 bolsas x 30 salch"/>
    <n v="123.79"/>
    <n v="0"/>
    <n v="20"/>
    <n v="60"/>
    <n v="0"/>
    <n v="0"/>
    <x v="4"/>
  </r>
  <r>
    <n v="30"/>
    <s v="Arenque blanco del noroeste"/>
    <x v="12"/>
    <s v="Pescado/Marisco"/>
    <s v="10 - vasos 200 g"/>
    <n v="25.89"/>
    <n v="10"/>
    <n v="5"/>
    <s v=""/>
    <n v="258.89999999999998"/>
    <n v="50"/>
    <x v="27"/>
  </r>
  <r>
    <n v="31"/>
    <s v="Queso gorgonzola Telino"/>
    <x v="13"/>
    <s v="Lácteos"/>
    <s v="12 - paq. 100 g"/>
    <n v="12.5"/>
    <n v="0"/>
    <n v="10"/>
    <n v="30"/>
    <n v="0"/>
    <n v="0"/>
    <x v="4"/>
  </r>
  <r>
    <n v="32"/>
    <s v="Queso Mascarpone Fabioli"/>
    <x v="13"/>
    <s v="Lácteos"/>
    <s v="24 - paq. 200 g"/>
    <n v="32"/>
    <n v="9"/>
    <n v="10"/>
    <n v="99"/>
    <n v="288"/>
    <n v="45"/>
    <x v="28"/>
  </r>
  <r>
    <n v="33"/>
    <s v="Queso de cabra"/>
    <x v="14"/>
    <s v="Lácteos"/>
    <s v="500 g"/>
    <n v="2.5"/>
    <n v="112"/>
    <n v="10"/>
    <s v=""/>
    <n v="280"/>
    <n v="560"/>
    <x v="29"/>
  </r>
  <r>
    <n v="34"/>
    <s v="Cerveza Sasquatch"/>
    <x v="15"/>
    <s v="Bebidas"/>
    <s v="24 - bot. 12 l"/>
    <n v="14"/>
    <n v="111"/>
    <n v="10"/>
    <s v=""/>
    <n v="1554"/>
    <n v="111"/>
    <x v="30"/>
  </r>
  <r>
    <n v="35"/>
    <s v="Cerveza negra Steeleye"/>
    <x v="15"/>
    <s v="Bebidas"/>
    <s v="24 - bot. 12 l"/>
    <n v="18"/>
    <n v="20"/>
    <n v="10"/>
    <s v=""/>
    <n v="360"/>
    <n v="20"/>
    <x v="31"/>
  </r>
  <r>
    <n v="36"/>
    <s v="Escabeche de arenque"/>
    <x v="16"/>
    <s v="Pescado/Marisco"/>
    <s v="24 - frascos 250 g"/>
    <n v="19"/>
    <n v="112"/>
    <n v="5"/>
    <s v=""/>
    <n v="2128"/>
    <n v="560"/>
    <x v="32"/>
  </r>
  <r>
    <n v="37"/>
    <s v="Salmón ahumado Gravad"/>
    <x v="16"/>
    <s v="Pescado/Marisco"/>
    <s v="12 - paq. 500 g"/>
    <n v="26"/>
    <n v="11"/>
    <n v="5"/>
    <s v=""/>
    <n v="286"/>
    <n v="55"/>
    <x v="33"/>
  </r>
  <r>
    <n v="38"/>
    <s v="Vino Côte de Blaye"/>
    <x v="17"/>
    <s v="Bebidas"/>
    <s v="12 - bot. 75 cl"/>
    <n v="263.5"/>
    <n v="17"/>
    <n v="10"/>
    <s v=""/>
    <n v="4479.5"/>
    <n v="17"/>
    <x v="34"/>
  </r>
  <r>
    <n v="39"/>
    <s v="Licor verde Chartreuse"/>
    <x v="17"/>
    <s v="Bebidas"/>
    <s v="750 cc por bot."/>
    <n v="18"/>
    <n v="69"/>
    <n v="10"/>
    <s v=""/>
    <n v="1242"/>
    <n v="69"/>
    <x v="35"/>
  </r>
  <r>
    <n v="40"/>
    <s v="Carne de cangrejo de Boston"/>
    <x v="18"/>
    <s v="Pescado/Marisco"/>
    <s v="24 - latas 4 l"/>
    <n v="18.399999999999999"/>
    <n v="123"/>
    <n v="5"/>
    <s v=""/>
    <n v="2263.1999999999998"/>
    <n v="615"/>
    <x v="36"/>
  </r>
  <r>
    <n v="41"/>
    <s v="Crema de almejas estilo Nueva Inglaterra"/>
    <x v="18"/>
    <s v="Pescado/Marisco"/>
    <s v="12 - latas 12 l"/>
    <n v="9.65"/>
    <n v="85"/>
    <n v="5"/>
    <s v=""/>
    <n v="820.25"/>
    <n v="425"/>
    <x v="37"/>
  </r>
  <r>
    <n v="42"/>
    <s v="Tallarines de Singapur"/>
    <x v="19"/>
    <s v="Granos/Cereales"/>
    <s v="32 - 1 kg paq."/>
    <n v="14"/>
    <n v="26"/>
    <n v="5"/>
    <s v=""/>
    <n v="364"/>
    <n v="78"/>
    <x v="38"/>
  </r>
  <r>
    <n v="43"/>
    <s v="Café de Malasia"/>
    <x v="19"/>
    <s v="Bebidas"/>
    <s v="16 - latas 500 g"/>
    <n v="46"/>
    <n v="17"/>
    <n v="10"/>
    <s v=""/>
    <n v="782"/>
    <n v="17"/>
    <x v="39"/>
  </r>
  <r>
    <n v="44"/>
    <s v="Azúcar negra Malacca"/>
    <x v="19"/>
    <s v="Condimentos"/>
    <s v="20 - bolsas 2 kg"/>
    <n v="19.45"/>
    <n v="27"/>
    <n v="15"/>
    <s v=""/>
    <n v="525.15"/>
    <n v="27"/>
    <x v="40"/>
  </r>
  <r>
    <n v="45"/>
    <s v="Arenque ahumado"/>
    <x v="20"/>
    <s v="Pescado/Marisco"/>
    <s v="paq. 1k"/>
    <n v="9.5"/>
    <n v="5"/>
    <n v="5"/>
    <s v=""/>
    <n v="47.5"/>
    <n v="25"/>
    <x v="41"/>
  </r>
  <r>
    <n v="46"/>
    <s v="Arenque salado"/>
    <x v="20"/>
    <s v="Pescado/Marisco"/>
    <s v="4 - vasos 450 g"/>
    <n v="12"/>
    <n v="95"/>
    <n v="5"/>
    <s v=""/>
    <n v="1140"/>
    <n v="475"/>
    <x v="42"/>
  </r>
  <r>
    <n v="47"/>
    <s v="Galletas Zaanse"/>
    <x v="21"/>
    <s v="Repostería"/>
    <s v="10 - cajas 4 l"/>
    <n v="9.5"/>
    <n v="36"/>
    <n v="25"/>
    <s v=""/>
    <n v="342"/>
    <n v="72"/>
    <x v="43"/>
  </r>
  <r>
    <n v="48"/>
    <s v="Chocolate holandés"/>
    <x v="21"/>
    <s v="Repostería"/>
    <s v="10 paq."/>
    <n v="12.75"/>
    <n v="15"/>
    <n v="25"/>
    <n v="413"/>
    <n v="191.25"/>
    <n v="30"/>
    <x v="44"/>
  </r>
  <r>
    <n v="49"/>
    <s v="Regaliz"/>
    <x v="22"/>
    <s v="Repostería"/>
    <s v="24 - paq. 50 g"/>
    <n v="20"/>
    <n v="10"/>
    <n v="25"/>
    <n v="275"/>
    <n v="200"/>
    <n v="20"/>
    <x v="45"/>
  </r>
  <r>
    <n v="50"/>
    <s v="Chocolate blanco"/>
    <x v="22"/>
    <s v="Repostería"/>
    <s v="12 - barras 100 g"/>
    <n v="16.25"/>
    <n v="65"/>
    <n v="25"/>
    <s v=""/>
    <n v="1056.25"/>
    <n v="130"/>
    <x v="46"/>
  </r>
  <r>
    <n v="51"/>
    <s v="Manzanas secas Manjimup"/>
    <x v="23"/>
    <s v="Frutas/Verduras"/>
    <s v="50 - paq. 300 g"/>
    <n v="53"/>
    <n v="20"/>
    <n v="10"/>
    <s v=""/>
    <n v="1060"/>
    <n v="100"/>
    <x v="47"/>
  </r>
  <r>
    <n v="52"/>
    <s v="Cereales para Filo"/>
    <x v="23"/>
    <s v="Granos/Cereales"/>
    <s v="16 - cajas 2 kg"/>
    <n v="7"/>
    <n v="38"/>
    <n v="5"/>
    <s v=""/>
    <n v="266"/>
    <n v="114"/>
    <x v="31"/>
  </r>
  <r>
    <n v="53"/>
    <s v="Empanada de carne"/>
    <x v="23"/>
    <s v="Carnes"/>
    <s v="48 porc."/>
    <n v="32.799999999999997"/>
    <n v="0"/>
    <n v="20"/>
    <n v="60"/>
    <n v="0"/>
    <n v="0"/>
    <x v="4"/>
  </r>
  <r>
    <n v="54"/>
    <s v="Empanada de cerdo"/>
    <x v="24"/>
    <s v="Carnes"/>
    <s v="16 tartas"/>
    <n v="7.45"/>
    <n v="21"/>
    <n v="20"/>
    <s v=""/>
    <n v="156.45000000000002"/>
    <n v="105"/>
    <x v="48"/>
  </r>
  <r>
    <n v="55"/>
    <s v="Paté chino"/>
    <x v="24"/>
    <s v="Carnes"/>
    <s v="24 cajas x 2 tartas"/>
    <n v="24"/>
    <n v="115"/>
    <n v="20"/>
    <s v=""/>
    <n v="2760"/>
    <n v="575"/>
    <x v="49"/>
  </r>
  <r>
    <n v="56"/>
    <s v="Gnocchi de la abuela Alicia"/>
    <x v="25"/>
    <s v="Granos/Cereales"/>
    <s v="24 - paq. 250 g"/>
    <n v="38"/>
    <n v="21"/>
    <n v="5"/>
    <s v=""/>
    <n v="798"/>
    <n v="63"/>
    <x v="50"/>
  </r>
  <r>
    <n v="57"/>
    <s v="Raviolis Angelo"/>
    <x v="25"/>
    <s v="Granos/Cereales"/>
    <s v="24 - paq. 250 g"/>
    <n v="19.5"/>
    <n v="36"/>
    <n v="5"/>
    <s v=""/>
    <n v="702"/>
    <n v="108"/>
    <x v="51"/>
  </r>
  <r>
    <n v="58"/>
    <s v="Caracoles de Borgoña"/>
    <x v="26"/>
    <s v="Pescado/Marisco"/>
    <s v="24 porc."/>
    <n v="13.25"/>
    <n v="62"/>
    <n v="5"/>
    <s v=""/>
    <n v="821.5"/>
    <n v="310"/>
    <x v="52"/>
  </r>
  <r>
    <n v="59"/>
    <s v="Raclet de queso Courdavault"/>
    <x v="27"/>
    <s v="Lácteos"/>
    <s v="paq. 5 kg"/>
    <n v="55"/>
    <n v="79"/>
    <n v="10"/>
    <s v=""/>
    <n v="4345"/>
    <n v="395"/>
    <x v="53"/>
  </r>
  <r>
    <n v="60"/>
    <s v="Camembert Pierrot"/>
    <x v="27"/>
    <s v="Lácteos"/>
    <s v="15 - paq. 300 g"/>
    <n v="34"/>
    <n v="19"/>
    <n v="10"/>
    <s v=""/>
    <n v="646"/>
    <n v="95"/>
    <x v="0"/>
  </r>
  <r>
    <n v="61"/>
    <s v="Sirope de arce"/>
    <x v="28"/>
    <s v="Condimentos"/>
    <s v="24 - bot. 500 ml"/>
    <n v="28.5"/>
    <n v="113"/>
    <n v="15"/>
    <s v=""/>
    <n v="3220.5"/>
    <n v="113"/>
    <x v="54"/>
  </r>
  <r>
    <n v="62"/>
    <s v="Tarta de azúcar"/>
    <x v="28"/>
    <s v="Repostería"/>
    <s v="48 tartas"/>
    <n v="49.3"/>
    <n v="17"/>
    <n v="25"/>
    <n v="468"/>
    <n v="838.09999999999991"/>
    <n v="34"/>
    <x v="55"/>
  </r>
  <r>
    <n v="63"/>
    <s v="Sandwich de vegetales"/>
    <x v="6"/>
    <s v="Condimentos"/>
    <s v="15 - frascos 625 g"/>
    <n v="43.9"/>
    <n v="24"/>
    <n v="15"/>
    <s v=""/>
    <n v="1053.5999999999999"/>
    <n v="24"/>
    <x v="56"/>
  </r>
  <r>
    <n v="64"/>
    <s v="Bollos de pan de Wimmer"/>
    <x v="11"/>
    <s v="Granos/Cereales"/>
    <s v="20 bolsas x 4 porc."/>
    <n v="33.25"/>
    <n v="22"/>
    <n v="5"/>
    <s v=""/>
    <n v="731.5"/>
    <n v="66"/>
    <x v="57"/>
  </r>
  <r>
    <n v="65"/>
    <s v="Salsa de pimiento picante de Luisiana"/>
    <x v="1"/>
    <s v="Condimentos"/>
    <s v="32 - bot. 8 l"/>
    <n v="21.05"/>
    <n v="76"/>
    <n v="15"/>
    <s v=""/>
    <n v="1599.8"/>
    <n v="76"/>
    <x v="58"/>
  </r>
  <r>
    <n v="66"/>
    <s v="Especias picantes de Luisiana"/>
    <x v="1"/>
    <s v="Condimentos"/>
    <s v="24 - frascos 8 l"/>
    <n v="17"/>
    <n v="4"/>
    <n v="15"/>
    <n v="66"/>
    <n v="68"/>
    <n v="4"/>
    <x v="59"/>
  </r>
  <r>
    <n v="67"/>
    <s v="Cerveza Laughing Lumberjack"/>
    <x v="15"/>
    <s v="Bebidas"/>
    <s v="24 - bot. 12 l"/>
    <n v="14"/>
    <n v="52"/>
    <n v="10"/>
    <s v=""/>
    <n v="728"/>
    <n v="52"/>
    <x v="60"/>
  </r>
  <r>
    <n v="68"/>
    <s v="Barras de pan de Escocia"/>
    <x v="7"/>
    <s v="Repostería"/>
    <s v="10 cajas x 8 porc."/>
    <n v="12.5"/>
    <n v="6"/>
    <n v="25"/>
    <n v="165"/>
    <n v="75"/>
    <n v="12"/>
    <x v="61"/>
  </r>
  <r>
    <n v="69"/>
    <s v="Queso Gudbrandsdals"/>
    <x v="14"/>
    <s v="Lácteos"/>
    <s v="paq. 10 kg"/>
    <n v="36"/>
    <n v="26"/>
    <n v="10"/>
    <s v=""/>
    <n v="936"/>
    <n v="130"/>
    <x v="62"/>
  </r>
  <r>
    <n v="70"/>
    <s v="Cerveza Outback"/>
    <x v="6"/>
    <s v="Bebidas"/>
    <s v="24 - bot. 355 ml"/>
    <n v="15"/>
    <n v="15"/>
    <n v="10"/>
    <s v=""/>
    <n v="225"/>
    <n v="15"/>
    <x v="63"/>
  </r>
  <r>
    <n v="71"/>
    <s v="Crema de queso Fløtemys"/>
    <x v="14"/>
    <s v="Lácteos"/>
    <s v="10 - paq. 500 g"/>
    <n v="21.5"/>
    <n v="26"/>
    <n v="10"/>
    <s v=""/>
    <n v="559"/>
    <n v="130"/>
    <x v="64"/>
  </r>
  <r>
    <n v="72"/>
    <s v="Queso Mozzarella Giovanni"/>
    <x v="13"/>
    <s v="Lácteos"/>
    <s v="24 - paq. 200 g"/>
    <n v="34.799999999999997"/>
    <n v="14"/>
    <n v="10"/>
    <s v=""/>
    <n v="487.19999999999993"/>
    <n v="70"/>
    <x v="65"/>
  </r>
  <r>
    <n v="73"/>
    <s v="Caviar rojo"/>
    <x v="16"/>
    <s v="Pescado/Marisco"/>
    <s v="24 - frascos150 g"/>
    <n v="15"/>
    <n v="101"/>
    <n v="5"/>
    <s v=""/>
    <n v="1515"/>
    <n v="505"/>
    <x v="66"/>
  </r>
  <r>
    <n v="74"/>
    <s v="Queso de soja Longlife"/>
    <x v="3"/>
    <s v="Frutas/Verduras"/>
    <s v="paq. 5 kg"/>
    <n v="10"/>
    <n v="4"/>
    <n v="10"/>
    <n v="44"/>
    <n v="40"/>
    <n v="20"/>
    <x v="67"/>
  </r>
  <r>
    <n v="75"/>
    <s v="Cerveza Klosterbier Rhönbräu"/>
    <x v="11"/>
    <s v="Bebidas"/>
    <s v="24 - bot. 0,5 l"/>
    <n v="7.75"/>
    <n v="125"/>
    <n v="10"/>
    <s v=""/>
    <n v="968.75"/>
    <n v="125"/>
    <x v="68"/>
  </r>
  <r>
    <n v="76"/>
    <s v="Licor Cloudberry"/>
    <x v="22"/>
    <s v="Bebidas"/>
    <s v="500 ml"/>
    <n v="18"/>
    <n v="57"/>
    <n v="10"/>
    <s v=""/>
    <n v="1026"/>
    <n v="57"/>
    <x v="69"/>
  </r>
  <r>
    <n v="77"/>
    <s v="Salsa verde original Frankfurter"/>
    <x v="11"/>
    <s v="Condimentos"/>
    <s v="12 cajas"/>
    <n v="13"/>
    <n v="32"/>
    <n v="15"/>
    <s v=""/>
    <n v="416"/>
    <n v="32"/>
    <x v="7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TablaDinámica2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55:B68" firstHeaderRow="1" firstDataRow="1" firstDataCol="1"/>
  <pivotFields count="7">
    <pivotField axis="axisRow" subtotalTop="0" showAll="0">
      <items count="4">
        <item x="2"/>
        <item x="0"/>
        <item x="1"/>
        <item t="default"/>
      </items>
    </pivotField>
    <pivotField axis="axisRow" subtotalTop="0" showAll="0">
      <items count="7">
        <item x="3"/>
        <item x="1"/>
        <item x="0"/>
        <item x="5"/>
        <item x="4"/>
        <item x="2"/>
        <item t="default"/>
      </items>
    </pivotField>
    <pivotField numFmtId="14" subtotalTop="0" showAll="0"/>
    <pivotField subtotalTop="0" showAll="0"/>
    <pivotField subtotalTop="0" showAll="0"/>
    <pivotField subtotalTop="0" showAll="0"/>
    <pivotField dataField="1" subtotalTop="0" showAll="0"/>
  </pivotFields>
  <rowFields count="2">
    <field x="0"/>
    <field x="1"/>
  </rowFields>
  <rowItems count="13">
    <i>
      <x/>
    </i>
    <i r="1">
      <x v="3"/>
    </i>
    <i r="1">
      <x v="4"/>
    </i>
    <i t="default">
      <x/>
    </i>
    <i>
      <x v="1"/>
    </i>
    <i r="1">
      <x/>
    </i>
    <i r="1">
      <x v="1"/>
    </i>
    <i r="1">
      <x v="2"/>
    </i>
    <i t="default">
      <x v="1"/>
    </i>
    <i>
      <x v="2"/>
    </i>
    <i r="1">
      <x v="5"/>
    </i>
    <i t="default">
      <x v="2"/>
    </i>
    <i t="grand">
      <x/>
    </i>
  </rowItems>
  <colItems count="1">
    <i/>
  </colItems>
  <dataFields count="1">
    <dataField name="Suma de IMPORTE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aDinámica1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0:H53" firstHeaderRow="1" firstDataRow="2" firstDataCol="1"/>
  <pivotFields count="7">
    <pivotField axis="axisRow" subtotalTop="0" showAll="0">
      <items count="4">
        <item x="2"/>
        <item x="0"/>
        <item x="1"/>
        <item t="default"/>
      </items>
    </pivotField>
    <pivotField subtotalTop="0" showAll="0">
      <items count="7">
        <item x="3"/>
        <item x="1"/>
        <item x="0"/>
        <item x="5"/>
        <item x="4"/>
        <item x="2"/>
        <item t="default"/>
      </items>
    </pivotField>
    <pivotField axis="axisRow" numFmtId="14" subtotalTop="0" showAll="0">
      <items count="12">
        <item x="0"/>
        <item x="1"/>
        <item x="2"/>
        <item x="6"/>
        <item x="3"/>
        <item x="5"/>
        <item x="7"/>
        <item x="9"/>
        <item x="4"/>
        <item x="10"/>
        <item x="8"/>
        <item t="default"/>
      </items>
    </pivotField>
    <pivotField subtotalTop="0" showAll="0">
      <items count="7">
        <item x="2"/>
        <item x="3"/>
        <item x="5"/>
        <item x="4"/>
        <item x="1"/>
        <item x="0"/>
        <item t="default"/>
      </items>
    </pivotField>
    <pivotField axis="axisCol" subtotalTop="0" showAll="0">
      <items count="7">
        <item x="4"/>
        <item x="2"/>
        <item x="3"/>
        <item x="0"/>
        <item x="5"/>
        <item x="1"/>
        <item t="default"/>
      </items>
    </pivotField>
    <pivotField dataField="1" subtotalTop="0" showAll="0"/>
    <pivotField subtotalTop="0" showAll="0"/>
  </pivotFields>
  <rowFields count="2">
    <field x="0"/>
    <field x="2"/>
  </rowFields>
  <rowItems count="22">
    <i>
      <x/>
    </i>
    <i r="1">
      <x v="5"/>
    </i>
    <i r="1">
      <x v="8"/>
    </i>
    <i t="default">
      <x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9"/>
    </i>
    <i r="1">
      <x v="10"/>
    </i>
    <i t="default">
      <x v="1"/>
    </i>
    <i>
      <x v="2"/>
    </i>
    <i r="1">
      <x v="2"/>
    </i>
    <i r="1">
      <x v="3"/>
    </i>
    <i r="1">
      <x v="6"/>
    </i>
    <i t="default">
      <x v="2"/>
    </i>
    <i t="grand">
      <x/>
    </i>
  </rowItems>
  <colFields count="1">
    <field x="4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a de CANTIDAD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laDinámica4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1">
  <location ref="A90:E103" firstHeaderRow="1" firstDataRow="2" firstDataCol="1" rowPageCount="1" colPageCount="1"/>
  <pivotFields count="7">
    <pivotField axis="axisCol" showAll="0">
      <items count="4">
        <item x="2"/>
        <item x="0"/>
        <item x="1"/>
        <item t="default"/>
      </items>
    </pivotField>
    <pivotField showAll="0"/>
    <pivotField axis="axisRow" numFmtId="14" showAll="0">
      <items count="12">
        <item x="0"/>
        <item x="1"/>
        <item x="2"/>
        <item x="6"/>
        <item x="3"/>
        <item x="5"/>
        <item x="7"/>
        <item x="9"/>
        <item x="4"/>
        <item x="10"/>
        <item x="8"/>
        <item t="default"/>
      </items>
    </pivotField>
    <pivotField showAll="0"/>
    <pivotField axis="axisPage" showAll="0">
      <items count="7">
        <item x="4"/>
        <item x="2"/>
        <item x="3"/>
        <item x="0"/>
        <item x="5"/>
        <item x="1"/>
        <item t="default"/>
      </items>
    </pivotField>
    <pivotField showAll="0"/>
    <pivotField dataField="1" showAll="0"/>
  </pivotFields>
  <rowFields count="1">
    <field x="2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0"/>
  </colFields>
  <colItems count="4">
    <i>
      <x/>
    </i>
    <i>
      <x v="1"/>
    </i>
    <i>
      <x v="2"/>
    </i>
    <i t="grand">
      <x/>
    </i>
  </colItems>
  <pageFields count="1">
    <pageField fld="4" hier="-1"/>
  </pageFields>
  <dataFields count="1">
    <dataField name="Suma de IMPORTE" fld="6" baseField="0" baseItem="0"/>
  </dataFields>
  <chartFormats count="3"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TablaDinámica3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72:H85" firstHeaderRow="1" firstDataRow="2" firstDataCol="1"/>
  <pivotFields count="7">
    <pivotField showAll="0"/>
    <pivotField axis="axisCol" showAll="0">
      <items count="7">
        <item x="3"/>
        <item x="1"/>
        <item x="0"/>
        <item x="5"/>
        <item x="4"/>
        <item x="2"/>
        <item t="default"/>
      </items>
    </pivotField>
    <pivotField axis="axisRow" numFmtId="14" showAll="0">
      <items count="12">
        <item x="0"/>
        <item x="1"/>
        <item x="2"/>
        <item x="6"/>
        <item x="3"/>
        <item x="5"/>
        <item x="7"/>
        <item x="9"/>
        <item x="4"/>
        <item x="10"/>
        <item x="8"/>
        <item t="default"/>
      </items>
    </pivotField>
    <pivotField showAll="0"/>
    <pivotField showAll="0"/>
    <pivotField dataField="1" showAll="0"/>
    <pivotField showAll="0"/>
  </pivotFields>
  <rowFields count="1">
    <field x="2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1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Promedio de CANTIDAD" fld="5" subtotal="average" baseField="2" baseItem="2" numFmtId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TablaDinámica3" cacheId="1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K20:L33" firstHeaderRow="1" firstDataRow="1" firstDataCol="1"/>
  <pivotFields count="6">
    <pivotField showAll="0"/>
    <pivotField showAll="0"/>
    <pivotField axis="axisRow" showAll="0">
      <items count="13">
        <item x="3"/>
        <item x="6"/>
        <item x="11"/>
        <item x="2"/>
        <item x="0"/>
        <item x="8"/>
        <item x="10"/>
        <item x="9"/>
        <item x="1"/>
        <item x="4"/>
        <item x="5"/>
        <item x="7"/>
        <item t="default"/>
      </items>
    </pivotField>
    <pivotField showAll="0"/>
    <pivotField dataField="1" showAll="0"/>
    <pivotField showAll="0"/>
  </pivotFields>
  <rowFields count="1">
    <field x="2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Promedio de LOCALIDADES VENDIDAS" fld="4" subtotal="average" baseField="2" baseItem="0" numFmtId="1"/>
  </dataFields>
  <pivotTableStyleInfo name="PivotStyleDark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TablaDinámica2" cacheId="1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K3:P17" firstHeaderRow="1" firstDataRow="2" firstDataCol="1"/>
  <pivotFields count="6">
    <pivotField showAll="0"/>
    <pivotField dataField="1" showAll="0"/>
    <pivotField axis="axisRow" showAll="0">
      <items count="13">
        <item x="3"/>
        <item x="6"/>
        <item x="11"/>
        <item x="2"/>
        <item x="0"/>
        <item x="8"/>
        <item x="10"/>
        <item x="9"/>
        <item x="1"/>
        <item x="4"/>
        <item x="5"/>
        <item x="7"/>
        <item t="default"/>
      </items>
    </pivotField>
    <pivotField axis="axisCol" showAll="0">
      <items count="5">
        <item x="0"/>
        <item x="2"/>
        <item x="1"/>
        <item x="3"/>
        <item t="default"/>
      </items>
    </pivotField>
    <pivotField showAll="0"/>
    <pivotField showAll="0"/>
  </pivotFields>
  <rowFields count="1">
    <field x="2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3"/>
  </colFields>
  <colItems count="5">
    <i>
      <x/>
    </i>
    <i>
      <x v="1"/>
    </i>
    <i>
      <x v="2"/>
    </i>
    <i>
      <x v="3"/>
    </i>
    <i t="grand">
      <x/>
    </i>
  </colItems>
  <dataFields count="1">
    <dataField name="Cuenta de PELICULA" fld="1" subtotal="count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TablaDinámica1" cacheId="2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1">
  <location ref="A95:B125" firstHeaderRow="1" firstDataRow="1" firstDataCol="1"/>
  <pivotFields count="12">
    <pivotField showAll="0"/>
    <pivotField showAll="0"/>
    <pivotField axis="axisRow" showAll="0">
      <items count="30">
        <item x="17"/>
        <item x="15"/>
        <item x="4"/>
        <item x="26"/>
        <item x="0"/>
        <item x="28"/>
        <item x="13"/>
        <item x="27"/>
        <item x="23"/>
        <item x="2"/>
        <item x="10"/>
        <item x="22"/>
        <item x="19"/>
        <item x="20"/>
        <item x="24"/>
        <item x="5"/>
        <item x="18"/>
        <item x="1"/>
        <item x="12"/>
        <item x="14"/>
        <item x="25"/>
        <item x="6"/>
        <item x="8"/>
        <item x="11"/>
        <item x="9"/>
        <item x="7"/>
        <item x="16"/>
        <item x="3"/>
        <item x="21"/>
        <item t="default"/>
      </items>
    </pivotField>
    <pivotField showAll="0"/>
    <pivotField showAll="0"/>
    <pivotField numFmtId="166" showAll="0"/>
    <pivotField showAll="0"/>
    <pivotField showAll="0"/>
    <pivotField showAll="0"/>
    <pivotField numFmtId="166" showAll="0"/>
    <pivotField numFmtId="166" showAll="0"/>
    <pivotField dataField="1" numFmtId="166" showAll="0">
      <items count="72">
        <item x="4"/>
        <item x="19"/>
        <item x="67"/>
        <item x="59"/>
        <item x="41"/>
        <item x="61"/>
        <item x="2"/>
        <item x="45"/>
        <item x="44"/>
        <item x="63"/>
        <item x="7"/>
        <item x="48"/>
        <item x="12"/>
        <item x="22"/>
        <item x="17"/>
        <item x="27"/>
        <item x="28"/>
        <item x="1"/>
        <item x="33"/>
        <item x="31"/>
        <item x="43"/>
        <item x="38"/>
        <item x="70"/>
        <item x="24"/>
        <item x="6"/>
        <item x="40"/>
        <item x="65"/>
        <item x="15"/>
        <item x="10"/>
        <item x="14"/>
        <item x="64"/>
        <item x="21"/>
        <item x="0"/>
        <item x="60"/>
        <item x="57"/>
        <item x="39"/>
        <item x="51"/>
        <item x="29"/>
        <item x="50"/>
        <item x="55"/>
        <item x="13"/>
        <item x="62"/>
        <item x="56"/>
        <item x="69"/>
        <item x="68"/>
        <item x="9"/>
        <item x="52"/>
        <item x="47"/>
        <item x="46"/>
        <item x="23"/>
        <item x="3"/>
        <item x="37"/>
        <item x="35"/>
        <item x="26"/>
        <item x="42"/>
        <item x="30"/>
        <item x="58"/>
        <item x="66"/>
        <item x="25"/>
        <item x="20"/>
        <item x="32"/>
        <item x="16"/>
        <item x="36"/>
        <item x="8"/>
        <item x="5"/>
        <item x="18"/>
        <item x="54"/>
        <item x="49"/>
        <item x="11"/>
        <item x="34"/>
        <item x="53"/>
        <item t="default"/>
      </items>
    </pivotField>
  </pivotFields>
  <rowFields count="1">
    <field x="2"/>
  </rowFields>
  <rowItems count="3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 t="grand">
      <x/>
    </i>
  </rowItems>
  <colItems count="1">
    <i/>
  </colItems>
  <dataFields count="1">
    <dataField name="Suma de Total Neto" fld="11" baseField="0" baseItem="0" numFmtId="171"/>
  </dataFields>
  <formats count="3">
    <format dxfId="2">
      <pivotArea outline="0" collapsedLevelsAreSubtotals="1" fieldPosition="0"/>
    </format>
    <format dxfId="1">
      <pivotArea outline="0" collapsedLevelsAreSubtotals="1" fieldPosition="0"/>
    </format>
    <format dxfId="0">
      <pivotArea outline="0" collapsedLevelsAreSubtotals="1" fieldPosition="0"/>
    </format>
  </format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Dark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2.xml"/><Relationship Id="rId5" Type="http://schemas.openxmlformats.org/officeDocument/2006/relationships/printerSettings" Target="../printerSettings/printerSettings2.bin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Relationship Id="rId4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10.bin"/><Relationship Id="rId1" Type="http://schemas.openxmlformats.org/officeDocument/2006/relationships/pivotTable" Target="../pivotTables/pivotTable7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1"/>
  </sheetPr>
  <dimension ref="A1:M993"/>
  <sheetViews>
    <sheetView topLeftCell="B1" zoomScaleNormal="100" workbookViewId="0">
      <selection activeCell="C9" sqref="C9"/>
    </sheetView>
  </sheetViews>
  <sheetFormatPr baseColWidth="10" defaultRowHeight="12.75" x14ac:dyDescent="0.2"/>
  <cols>
    <col min="1" max="1" width="18.7109375" customWidth="1"/>
    <col min="2" max="2" width="23.85546875" customWidth="1"/>
    <col min="3" max="3" width="17.28515625" customWidth="1"/>
    <col min="5" max="5" width="13.85546875" customWidth="1"/>
    <col min="6" max="6" width="14.42578125" customWidth="1"/>
  </cols>
  <sheetData>
    <row r="1" spans="1:13" ht="13.5" thickBot="1" x14ac:dyDescent="0.25">
      <c r="M1" t="s">
        <v>396</v>
      </c>
    </row>
    <row r="2" spans="1:13" ht="27.75" x14ac:dyDescent="0.4">
      <c r="A2" s="87" t="s">
        <v>395</v>
      </c>
      <c r="B2" s="88" t="s">
        <v>393</v>
      </c>
      <c r="C2" s="89"/>
      <c r="D2" s="89"/>
      <c r="E2" s="89"/>
      <c r="F2" s="89"/>
      <c r="G2" s="89"/>
      <c r="H2" s="89"/>
      <c r="I2" s="90"/>
    </row>
    <row r="3" spans="1:13" ht="20.25" thickBot="1" x14ac:dyDescent="0.45">
      <c r="A3" s="91"/>
      <c r="B3" s="92" t="s">
        <v>394</v>
      </c>
      <c r="C3" s="93"/>
      <c r="D3" s="93"/>
      <c r="E3" s="93"/>
      <c r="F3" s="93"/>
      <c r="G3" s="93"/>
      <c r="H3" s="93"/>
      <c r="I3" s="94"/>
    </row>
    <row r="4" spans="1:13" ht="11.25" customHeight="1" x14ac:dyDescent="0.2"/>
    <row r="5" spans="1:13" hidden="1" x14ac:dyDescent="0.2"/>
    <row r="7" spans="1:13" ht="27.75" x14ac:dyDescent="0.5">
      <c r="A7" s="156" t="s">
        <v>383</v>
      </c>
      <c r="B7" s="156"/>
      <c r="C7" s="156"/>
      <c r="D7" s="156"/>
      <c r="E7" s="156"/>
      <c r="F7" s="156"/>
      <c r="G7" s="156"/>
      <c r="H7" s="156"/>
      <c r="I7" s="156"/>
    </row>
    <row r="9" spans="1:13" ht="18.75" customHeight="1" x14ac:dyDescent="0.25">
      <c r="A9" s="68" t="s">
        <v>384</v>
      </c>
      <c r="B9" s="69">
        <f ca="1">NOW()</f>
        <v>43021.879524305557</v>
      </c>
    </row>
    <row r="12" spans="1:13" ht="16.5" x14ac:dyDescent="0.3">
      <c r="B12" s="70" t="s">
        <v>385</v>
      </c>
      <c r="C12" s="71">
        <v>1500000</v>
      </c>
    </row>
    <row r="14" spans="1:13" ht="16.5" x14ac:dyDescent="0.3">
      <c r="B14" s="70" t="s">
        <v>386</v>
      </c>
      <c r="C14" s="72">
        <v>7.4999999999999997E-2</v>
      </c>
    </row>
    <row r="16" spans="1:13" ht="27" customHeight="1" x14ac:dyDescent="0.2">
      <c r="B16" s="73" t="s">
        <v>387</v>
      </c>
      <c r="C16" s="74" t="s">
        <v>382</v>
      </c>
    </row>
    <row r="17" spans="2:3" ht="17.25" customHeight="1" x14ac:dyDescent="0.25">
      <c r="B17" s="75">
        <v>7.4999999999999997E-2</v>
      </c>
      <c r="C17" s="76">
        <f>C12 * (1 + B17)</f>
        <v>1612500</v>
      </c>
    </row>
    <row r="18" spans="2:3" ht="15" x14ac:dyDescent="0.2">
      <c r="B18" s="75">
        <v>7.0000000000000007E-2</v>
      </c>
      <c r="C18" s="77">
        <f t="dataTable" ref="C18:C30" dt2D="0" dtr="0" r1="B17"/>
        <v>1605000</v>
      </c>
    </row>
    <row r="19" spans="2:3" ht="15" x14ac:dyDescent="0.2">
      <c r="B19" s="75">
        <v>6.5000000000000002E-2</v>
      </c>
      <c r="C19" s="77">
        <v>1597500</v>
      </c>
    </row>
    <row r="20" spans="2:3" ht="15" x14ac:dyDescent="0.2">
      <c r="B20" s="75">
        <v>0.06</v>
      </c>
      <c r="C20" s="78">
        <v>1590000</v>
      </c>
    </row>
    <row r="21" spans="2:3" ht="15" x14ac:dyDescent="0.2">
      <c r="B21" s="75">
        <v>5.5E-2</v>
      </c>
      <c r="C21" s="78">
        <v>1582500</v>
      </c>
    </row>
    <row r="22" spans="2:3" ht="15" x14ac:dyDescent="0.2">
      <c r="B22" s="75">
        <v>0.05</v>
      </c>
      <c r="C22" s="78">
        <v>1575000</v>
      </c>
    </row>
    <row r="23" spans="2:3" ht="15" x14ac:dyDescent="0.2">
      <c r="B23" s="75">
        <v>4.5000000000000102E-2</v>
      </c>
      <c r="C23" s="78">
        <v>1567500.0000000002</v>
      </c>
    </row>
    <row r="24" spans="2:3" ht="15" x14ac:dyDescent="0.2">
      <c r="B24" s="75">
        <v>4.0000000000000098E-2</v>
      </c>
      <c r="C24" s="78">
        <v>1560000</v>
      </c>
    </row>
    <row r="25" spans="2:3" ht="15" x14ac:dyDescent="0.2">
      <c r="B25" s="75">
        <v>3.50000000000001E-2</v>
      </c>
      <c r="C25" s="78">
        <v>1552500.0000000002</v>
      </c>
    </row>
    <row r="26" spans="2:3" ht="15" x14ac:dyDescent="0.2">
      <c r="B26" s="75">
        <v>3.00000000000001E-2</v>
      </c>
      <c r="C26" s="78">
        <v>1545000</v>
      </c>
    </row>
    <row r="27" spans="2:3" ht="15" x14ac:dyDescent="0.2">
      <c r="B27" s="75">
        <v>2.5000000000000099E-2</v>
      </c>
      <c r="C27" s="78">
        <v>1537500.0000000002</v>
      </c>
    </row>
    <row r="28" spans="2:3" ht="15" x14ac:dyDescent="0.2">
      <c r="B28" s="75">
        <v>2.0000000000000101E-2</v>
      </c>
      <c r="C28" s="78">
        <v>1530000</v>
      </c>
    </row>
    <row r="29" spans="2:3" ht="15" x14ac:dyDescent="0.2">
      <c r="B29" s="75">
        <v>1.50000000000001E-2</v>
      </c>
      <c r="C29" s="78">
        <v>1522500.0000000002</v>
      </c>
    </row>
    <row r="30" spans="2:3" ht="15" x14ac:dyDescent="0.2">
      <c r="B30" s="75">
        <v>1.0000000000000101E-2</v>
      </c>
      <c r="C30" s="78">
        <v>1515000</v>
      </c>
    </row>
    <row r="34" spans="1:9" ht="12.75" customHeight="1" x14ac:dyDescent="0.2">
      <c r="A34" s="156" t="s">
        <v>388</v>
      </c>
      <c r="B34" s="156"/>
      <c r="C34" s="156"/>
      <c r="D34" s="156"/>
      <c r="E34" s="156"/>
      <c r="F34" s="156"/>
      <c r="G34" s="156"/>
      <c r="H34" s="156"/>
      <c r="I34" s="156"/>
    </row>
    <row r="35" spans="1:9" ht="18.75" customHeight="1" x14ac:dyDescent="0.2">
      <c r="A35" s="156"/>
      <c r="B35" s="156"/>
      <c r="C35" s="156"/>
      <c r="D35" s="156"/>
      <c r="E35" s="156"/>
      <c r="F35" s="156"/>
      <c r="G35" s="156"/>
      <c r="H35" s="156"/>
      <c r="I35" s="156"/>
    </row>
    <row r="38" spans="1:9" ht="21" x14ac:dyDescent="0.35">
      <c r="B38" s="79" t="s">
        <v>389</v>
      </c>
      <c r="C38" s="84">
        <v>35</v>
      </c>
    </row>
    <row r="39" spans="1:9" ht="21" x14ac:dyDescent="0.35">
      <c r="B39" s="79" t="s">
        <v>390</v>
      </c>
      <c r="C39" s="83">
        <v>5</v>
      </c>
    </row>
    <row r="40" spans="1:9" ht="15" x14ac:dyDescent="0.2">
      <c r="B40" s="80"/>
      <c r="C40" s="80"/>
    </row>
    <row r="41" spans="1:9" ht="20.25" customHeight="1" x14ac:dyDescent="0.35">
      <c r="B41" s="85"/>
      <c r="C41" s="86"/>
    </row>
    <row r="42" spans="1:9" ht="15" x14ac:dyDescent="0.2">
      <c r="B42" s="80"/>
      <c r="C42" s="80"/>
    </row>
    <row r="43" spans="1:9" ht="15" x14ac:dyDescent="0.2">
      <c r="B43" s="80"/>
      <c r="C43" s="80"/>
    </row>
    <row r="44" spans="1:9" ht="23.25" customHeight="1" x14ac:dyDescent="0.2">
      <c r="B44" s="81" t="s">
        <v>391</v>
      </c>
      <c r="C44" s="81" t="s">
        <v>389</v>
      </c>
    </row>
    <row r="45" spans="1:9" ht="15" x14ac:dyDescent="0.2">
      <c r="B45" s="82">
        <v>5</v>
      </c>
      <c r="C45" s="77">
        <f>B45*C38</f>
        <v>175</v>
      </c>
    </row>
    <row r="46" spans="1:9" ht="15" x14ac:dyDescent="0.2">
      <c r="B46" s="82">
        <v>10</v>
      </c>
      <c r="C46" s="77">
        <f t="dataTable" ref="C46:C56" dt2D="0" dtr="0" r1="B45"/>
        <v>350</v>
      </c>
    </row>
    <row r="47" spans="1:9" ht="15" x14ac:dyDescent="0.2">
      <c r="B47" s="82">
        <v>15</v>
      </c>
      <c r="C47" s="77">
        <v>525</v>
      </c>
    </row>
    <row r="48" spans="1:9" ht="15" x14ac:dyDescent="0.2">
      <c r="B48" s="82">
        <v>20</v>
      </c>
      <c r="C48" s="77">
        <v>700</v>
      </c>
    </row>
    <row r="49" spans="2:5" ht="15" x14ac:dyDescent="0.2">
      <c r="B49" s="82">
        <v>25</v>
      </c>
      <c r="C49" s="77">
        <v>875</v>
      </c>
    </row>
    <row r="50" spans="2:5" ht="15" x14ac:dyDescent="0.2">
      <c r="B50" s="82">
        <v>30</v>
      </c>
      <c r="C50" s="77">
        <v>1050</v>
      </c>
    </row>
    <row r="51" spans="2:5" ht="15" x14ac:dyDescent="0.2">
      <c r="B51" s="82">
        <v>35</v>
      </c>
      <c r="C51" s="77">
        <v>1225</v>
      </c>
    </row>
    <row r="52" spans="2:5" ht="15" x14ac:dyDescent="0.2">
      <c r="B52" s="82">
        <v>40</v>
      </c>
      <c r="C52" s="77">
        <v>1400</v>
      </c>
    </row>
    <row r="53" spans="2:5" ht="15" x14ac:dyDescent="0.2">
      <c r="B53" s="82">
        <v>45</v>
      </c>
      <c r="C53" s="77">
        <v>1575</v>
      </c>
    </row>
    <row r="54" spans="2:5" ht="15" x14ac:dyDescent="0.2">
      <c r="B54" s="82">
        <v>50</v>
      </c>
      <c r="C54" s="77">
        <v>1750</v>
      </c>
      <c r="E54" s="67"/>
    </row>
    <row r="55" spans="2:5" ht="15" x14ac:dyDescent="0.2">
      <c r="B55" s="82">
        <v>55</v>
      </c>
      <c r="C55" s="77">
        <v>1925</v>
      </c>
      <c r="E55" s="67"/>
    </row>
    <row r="56" spans="2:5" ht="15" x14ac:dyDescent="0.2">
      <c r="B56" s="82">
        <v>60</v>
      </c>
      <c r="C56" s="77">
        <v>2100</v>
      </c>
      <c r="E56" s="67"/>
    </row>
    <row r="57" spans="2:5" x14ac:dyDescent="0.2">
      <c r="E57" s="67"/>
    </row>
    <row r="58" spans="2:5" x14ac:dyDescent="0.2">
      <c r="E58" s="67"/>
    </row>
    <row r="59" spans="2:5" x14ac:dyDescent="0.2">
      <c r="E59" s="67"/>
    </row>
    <row r="60" spans="2:5" x14ac:dyDescent="0.2">
      <c r="E60" s="67"/>
    </row>
    <row r="61" spans="2:5" x14ac:dyDescent="0.2">
      <c r="E61" s="67"/>
    </row>
    <row r="62" spans="2:5" x14ac:dyDescent="0.2">
      <c r="E62" s="67"/>
    </row>
    <row r="63" spans="2:5" x14ac:dyDescent="0.2">
      <c r="E63" s="67"/>
    </row>
    <row r="64" spans="2:5" x14ac:dyDescent="0.2">
      <c r="E64" s="67"/>
    </row>
    <row r="65" spans="5:5" x14ac:dyDescent="0.2">
      <c r="E65" s="67"/>
    </row>
    <row r="66" spans="5:5" x14ac:dyDescent="0.2">
      <c r="E66" s="67"/>
    </row>
    <row r="67" spans="5:5" x14ac:dyDescent="0.2">
      <c r="E67" s="67"/>
    </row>
    <row r="93" spans="1:1" x14ac:dyDescent="0.2">
      <c r="A93" s="15">
        <v>41730</v>
      </c>
    </row>
    <row r="993" spans="1:1" x14ac:dyDescent="0.2">
      <c r="A993" t="s">
        <v>290</v>
      </c>
    </row>
  </sheetData>
  <mergeCells count="2">
    <mergeCell ref="A7:I7"/>
    <mergeCell ref="A34:I35"/>
  </mergeCells>
  <pageMargins left="0.75" right="0.75" top="1" bottom="1" header="0" footer="0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882"/>
  <sheetViews>
    <sheetView topLeftCell="A40" zoomScaleNormal="100" workbookViewId="0">
      <selection activeCell="A4" sqref="A4"/>
    </sheetView>
  </sheetViews>
  <sheetFormatPr baseColWidth="10" defaultRowHeight="12.75" x14ac:dyDescent="0.2"/>
  <cols>
    <col min="1" max="1" width="18.28515625" customWidth="1"/>
    <col min="2" max="2" width="23" customWidth="1"/>
    <col min="3" max="3" width="13.28515625" customWidth="1"/>
    <col min="4" max="4" width="11.85546875" customWidth="1"/>
    <col min="5" max="5" width="13.140625" customWidth="1"/>
    <col min="6" max="6" width="11.7109375" customWidth="1"/>
    <col min="7" max="7" width="6.85546875" customWidth="1"/>
    <col min="8" max="8" width="13.140625" customWidth="1"/>
    <col min="9" max="12" width="9.140625" customWidth="1"/>
    <col min="13" max="13" width="13.140625" customWidth="1"/>
    <col min="14" max="21" width="5" customWidth="1"/>
    <col min="22" max="24" width="6" customWidth="1"/>
    <col min="25" max="25" width="13.140625" bestFit="1" customWidth="1"/>
  </cols>
  <sheetData>
    <row r="3" spans="1:7" ht="75" customHeight="1" x14ac:dyDescent="0.2">
      <c r="A3" s="8" t="s">
        <v>269</v>
      </c>
      <c r="B3" s="8" t="s">
        <v>266</v>
      </c>
      <c r="C3" s="8" t="s">
        <v>268</v>
      </c>
      <c r="D3" s="8" t="s">
        <v>270</v>
      </c>
      <c r="E3" s="8" t="s">
        <v>4</v>
      </c>
      <c r="F3" s="8" t="s">
        <v>267</v>
      </c>
      <c r="G3" s="9" t="s">
        <v>291</v>
      </c>
    </row>
    <row r="4" spans="1:7" x14ac:dyDescent="0.2">
      <c r="A4" s="10" t="s">
        <v>273</v>
      </c>
      <c r="B4" s="11" t="s">
        <v>272</v>
      </c>
      <c r="C4" s="12">
        <v>42858</v>
      </c>
      <c r="D4" s="10" t="s">
        <v>274</v>
      </c>
      <c r="E4" s="10" t="s">
        <v>271</v>
      </c>
      <c r="F4" s="13">
        <v>12</v>
      </c>
      <c r="G4" s="14">
        <v>5200</v>
      </c>
    </row>
    <row r="5" spans="1:7" x14ac:dyDescent="0.2">
      <c r="A5" s="10" t="s">
        <v>273</v>
      </c>
      <c r="B5" s="11" t="s">
        <v>276</v>
      </c>
      <c r="C5" s="12">
        <v>42859</v>
      </c>
      <c r="D5" s="10" t="s">
        <v>288</v>
      </c>
      <c r="E5" s="10" t="s">
        <v>275</v>
      </c>
      <c r="F5" s="13">
        <v>23</v>
      </c>
      <c r="G5" s="14">
        <v>6400</v>
      </c>
    </row>
    <row r="6" spans="1:7" x14ac:dyDescent="0.2">
      <c r="A6" s="10" t="s">
        <v>283</v>
      </c>
      <c r="B6" s="11" t="s">
        <v>280</v>
      </c>
      <c r="C6" s="12">
        <v>42860</v>
      </c>
      <c r="D6" s="10" t="s">
        <v>289</v>
      </c>
      <c r="E6" s="10" t="s">
        <v>279</v>
      </c>
      <c r="F6" s="13">
        <v>12</v>
      </c>
      <c r="G6" s="14">
        <v>2600</v>
      </c>
    </row>
    <row r="7" spans="1:7" x14ac:dyDescent="0.2">
      <c r="A7" s="10" t="s">
        <v>283</v>
      </c>
      <c r="B7" s="11" t="s">
        <v>280</v>
      </c>
      <c r="C7" s="12">
        <v>42860</v>
      </c>
      <c r="D7" s="10" t="s">
        <v>289</v>
      </c>
      <c r="E7" s="10" t="s">
        <v>282</v>
      </c>
      <c r="F7" s="13">
        <v>32</v>
      </c>
      <c r="G7" s="14">
        <v>1500</v>
      </c>
    </row>
    <row r="8" spans="1:7" x14ac:dyDescent="0.2">
      <c r="A8" s="10" t="s">
        <v>273</v>
      </c>
      <c r="B8" s="11" t="s">
        <v>284</v>
      </c>
      <c r="C8" s="12">
        <v>42860</v>
      </c>
      <c r="D8" s="10" t="s">
        <v>289</v>
      </c>
      <c r="E8" s="10" t="s">
        <v>271</v>
      </c>
      <c r="F8" s="13">
        <v>43</v>
      </c>
      <c r="G8" s="14">
        <v>2700</v>
      </c>
    </row>
    <row r="9" spans="1:7" x14ac:dyDescent="0.2">
      <c r="A9" s="10" t="s">
        <v>273</v>
      </c>
      <c r="B9" s="11" t="s">
        <v>272</v>
      </c>
      <c r="C9" s="12">
        <v>42865</v>
      </c>
      <c r="D9" s="10" t="s">
        <v>274</v>
      </c>
      <c r="E9" s="10" t="s">
        <v>286</v>
      </c>
      <c r="F9" s="13">
        <v>44</v>
      </c>
      <c r="G9" s="14">
        <v>3400</v>
      </c>
    </row>
    <row r="10" spans="1:7" x14ac:dyDescent="0.2">
      <c r="A10" s="10" t="s">
        <v>277</v>
      </c>
      <c r="B10" s="11" t="s">
        <v>73</v>
      </c>
      <c r="C10" s="12">
        <v>42871</v>
      </c>
      <c r="D10" s="10" t="s">
        <v>278</v>
      </c>
      <c r="E10" s="10" t="s">
        <v>271</v>
      </c>
      <c r="F10" s="13">
        <v>33</v>
      </c>
      <c r="G10" s="14">
        <v>6500</v>
      </c>
    </row>
    <row r="11" spans="1:7" x14ac:dyDescent="0.2">
      <c r="A11" s="10" t="s">
        <v>277</v>
      </c>
      <c r="B11" s="11" t="s">
        <v>74</v>
      </c>
      <c r="C11" s="12">
        <v>42867</v>
      </c>
      <c r="D11" s="10" t="s">
        <v>289</v>
      </c>
      <c r="E11" s="10" t="s">
        <v>286</v>
      </c>
      <c r="F11" s="13">
        <v>26</v>
      </c>
      <c r="G11" s="14">
        <v>8600</v>
      </c>
    </row>
    <row r="12" spans="1:7" x14ac:dyDescent="0.2">
      <c r="A12" s="10" t="s">
        <v>283</v>
      </c>
      <c r="B12" s="11" t="s">
        <v>280</v>
      </c>
      <c r="C12" s="12">
        <v>42860</v>
      </c>
      <c r="D12" s="10" t="s">
        <v>289</v>
      </c>
      <c r="E12" s="10" t="s">
        <v>282</v>
      </c>
      <c r="F12" s="13">
        <v>29</v>
      </c>
      <c r="G12" s="14">
        <v>3100</v>
      </c>
    </row>
    <row r="13" spans="1:7" x14ac:dyDescent="0.2">
      <c r="A13" s="10" t="s">
        <v>283</v>
      </c>
      <c r="B13" s="11" t="s">
        <v>280</v>
      </c>
      <c r="C13" s="12">
        <v>42863</v>
      </c>
      <c r="D13" s="10" t="s">
        <v>281</v>
      </c>
      <c r="E13" s="10" t="s">
        <v>279</v>
      </c>
      <c r="F13" s="13">
        <v>12</v>
      </c>
      <c r="G13" s="14">
        <v>3700</v>
      </c>
    </row>
    <row r="14" spans="1:7" x14ac:dyDescent="0.2">
      <c r="A14" s="10" t="s">
        <v>273</v>
      </c>
      <c r="B14" s="11" t="s">
        <v>272</v>
      </c>
      <c r="C14" s="12">
        <v>42863</v>
      </c>
      <c r="D14" s="10" t="s">
        <v>281</v>
      </c>
      <c r="E14" s="10" t="s">
        <v>287</v>
      </c>
      <c r="F14" s="13">
        <v>54</v>
      </c>
      <c r="G14" s="14">
        <v>1500</v>
      </c>
    </row>
    <row r="15" spans="1:7" x14ac:dyDescent="0.2">
      <c r="A15" s="10" t="s">
        <v>273</v>
      </c>
      <c r="B15" s="11" t="s">
        <v>272</v>
      </c>
      <c r="C15" s="12">
        <v>42865</v>
      </c>
      <c r="D15" s="10" t="s">
        <v>274</v>
      </c>
      <c r="E15" s="10" t="s">
        <v>286</v>
      </c>
      <c r="F15" s="13">
        <v>32</v>
      </c>
      <c r="G15" s="14">
        <v>2640</v>
      </c>
    </row>
    <row r="16" spans="1:7" x14ac:dyDescent="0.2">
      <c r="A16" s="10" t="s">
        <v>273</v>
      </c>
      <c r="B16" s="11" t="s">
        <v>276</v>
      </c>
      <c r="C16" s="12">
        <v>42865</v>
      </c>
      <c r="D16" s="10" t="s">
        <v>274</v>
      </c>
      <c r="E16" s="10" t="s">
        <v>271</v>
      </c>
      <c r="F16" s="13">
        <v>22</v>
      </c>
      <c r="G16" s="14">
        <v>3780</v>
      </c>
    </row>
    <row r="17" spans="1:8" x14ac:dyDescent="0.2">
      <c r="A17" s="10" t="s">
        <v>283</v>
      </c>
      <c r="B17" s="11" t="s">
        <v>280</v>
      </c>
      <c r="C17" s="12">
        <v>42863</v>
      </c>
      <c r="D17" s="10" t="s">
        <v>281</v>
      </c>
      <c r="E17" s="10" t="s">
        <v>279</v>
      </c>
      <c r="F17" s="13">
        <v>12</v>
      </c>
      <c r="G17" s="14">
        <v>1890</v>
      </c>
    </row>
    <row r="18" spans="1:8" x14ac:dyDescent="0.2">
      <c r="A18" s="10" t="s">
        <v>283</v>
      </c>
      <c r="B18" s="11" t="s">
        <v>280</v>
      </c>
      <c r="C18" s="12">
        <v>42868</v>
      </c>
      <c r="D18" s="10" t="s">
        <v>285</v>
      </c>
      <c r="E18" s="10" t="s">
        <v>271</v>
      </c>
      <c r="F18" s="13">
        <v>65</v>
      </c>
      <c r="G18" s="14">
        <v>1100</v>
      </c>
    </row>
    <row r="19" spans="1:8" x14ac:dyDescent="0.2">
      <c r="A19" s="10" t="s">
        <v>273</v>
      </c>
      <c r="B19" s="11" t="s">
        <v>276</v>
      </c>
      <c r="C19" s="12">
        <v>42875</v>
      </c>
      <c r="D19" s="10" t="s">
        <v>285</v>
      </c>
      <c r="E19" s="10" t="s">
        <v>287</v>
      </c>
      <c r="F19" s="13">
        <v>33</v>
      </c>
      <c r="G19" s="14">
        <v>3450</v>
      </c>
    </row>
    <row r="20" spans="1:8" x14ac:dyDescent="0.2">
      <c r="A20" s="10" t="s">
        <v>273</v>
      </c>
      <c r="B20" s="11" t="s">
        <v>284</v>
      </c>
      <c r="C20" s="12">
        <v>42867</v>
      </c>
      <c r="D20" s="10" t="s">
        <v>289</v>
      </c>
      <c r="E20" s="10" t="s">
        <v>271</v>
      </c>
      <c r="F20" s="13">
        <v>23</v>
      </c>
      <c r="G20" s="14">
        <v>7890</v>
      </c>
    </row>
    <row r="21" spans="1:8" x14ac:dyDescent="0.2">
      <c r="A21" s="10" t="s">
        <v>277</v>
      </c>
      <c r="B21" s="11" t="s">
        <v>73</v>
      </c>
      <c r="C21" s="12">
        <v>42867</v>
      </c>
      <c r="D21" s="10" t="s">
        <v>289</v>
      </c>
      <c r="E21" s="10" t="s">
        <v>279</v>
      </c>
      <c r="F21" s="13">
        <v>43</v>
      </c>
      <c r="G21" s="14">
        <v>3987</v>
      </c>
    </row>
    <row r="22" spans="1:8" x14ac:dyDescent="0.2">
      <c r="A22" s="10" t="s">
        <v>273</v>
      </c>
      <c r="B22" s="11" t="s">
        <v>272</v>
      </c>
      <c r="C22" s="12">
        <v>42868</v>
      </c>
      <c r="D22" s="10" t="s">
        <v>285</v>
      </c>
      <c r="E22" s="10" t="s">
        <v>282</v>
      </c>
      <c r="F22" s="13">
        <v>34</v>
      </c>
      <c r="G22" s="14">
        <v>8905</v>
      </c>
    </row>
    <row r="23" spans="1:8" x14ac:dyDescent="0.2">
      <c r="A23" s="10" t="s">
        <v>283</v>
      </c>
      <c r="B23" s="11" t="s">
        <v>280</v>
      </c>
      <c r="C23" s="12">
        <v>42868</v>
      </c>
      <c r="D23" s="10" t="s">
        <v>285</v>
      </c>
      <c r="E23" s="10" t="s">
        <v>271</v>
      </c>
      <c r="F23" s="13">
        <v>65</v>
      </c>
      <c r="G23" s="14">
        <v>8947</v>
      </c>
    </row>
    <row r="24" spans="1:8" x14ac:dyDescent="0.2">
      <c r="A24" s="10" t="s">
        <v>273</v>
      </c>
      <c r="B24" s="11" t="s">
        <v>272</v>
      </c>
      <c r="C24" s="12">
        <v>42868</v>
      </c>
      <c r="D24" s="10" t="s">
        <v>285</v>
      </c>
      <c r="E24" s="10" t="s">
        <v>271</v>
      </c>
      <c r="F24" s="13">
        <v>45</v>
      </c>
      <c r="G24" s="14">
        <v>3297</v>
      </c>
    </row>
    <row r="25" spans="1:8" x14ac:dyDescent="0.2">
      <c r="A25" s="10" t="s">
        <v>273</v>
      </c>
      <c r="B25" s="11" t="s">
        <v>272</v>
      </c>
      <c r="C25" s="12">
        <v>42870</v>
      </c>
      <c r="D25" s="10" t="s">
        <v>281</v>
      </c>
      <c r="E25" s="10" t="s">
        <v>279</v>
      </c>
      <c r="F25" s="13">
        <v>34</v>
      </c>
      <c r="G25" s="14">
        <v>14008</v>
      </c>
    </row>
    <row r="26" spans="1:8" x14ac:dyDescent="0.2">
      <c r="A26" s="10" t="s">
        <v>273</v>
      </c>
      <c r="B26" s="11" t="s">
        <v>272</v>
      </c>
      <c r="C26" s="12">
        <v>42870</v>
      </c>
      <c r="D26" s="10" t="s">
        <v>281</v>
      </c>
      <c r="E26" s="10" t="s">
        <v>282</v>
      </c>
      <c r="F26" s="13">
        <v>23</v>
      </c>
      <c r="G26" s="14">
        <v>12870</v>
      </c>
    </row>
    <row r="27" spans="1:8" x14ac:dyDescent="0.2">
      <c r="A27" s="10" t="s">
        <v>277</v>
      </c>
      <c r="B27" s="11" t="s">
        <v>73</v>
      </c>
      <c r="C27" s="12">
        <v>42871</v>
      </c>
      <c r="D27" s="10" t="s">
        <v>278</v>
      </c>
      <c r="E27" s="10" t="s">
        <v>271</v>
      </c>
      <c r="F27" s="13">
        <v>27</v>
      </c>
      <c r="G27" s="14">
        <v>3987</v>
      </c>
    </row>
    <row r="28" spans="1:8" x14ac:dyDescent="0.2">
      <c r="A28" s="10" t="s">
        <v>273</v>
      </c>
      <c r="B28" s="11" t="s">
        <v>272</v>
      </c>
      <c r="C28" s="12">
        <v>42872</v>
      </c>
      <c r="D28" s="10" t="s">
        <v>274</v>
      </c>
      <c r="E28" s="10" t="s">
        <v>287</v>
      </c>
      <c r="F28" s="13">
        <v>12</v>
      </c>
      <c r="G28" s="14">
        <v>17925</v>
      </c>
    </row>
    <row r="30" spans="1:8" x14ac:dyDescent="0.2">
      <c r="A30" s="95" t="s">
        <v>401</v>
      </c>
      <c r="B30" s="95" t="s">
        <v>400</v>
      </c>
    </row>
    <row r="31" spans="1:8" x14ac:dyDescent="0.2">
      <c r="A31" s="95" t="s">
        <v>397</v>
      </c>
      <c r="B31" t="s">
        <v>286</v>
      </c>
      <c r="C31" t="s">
        <v>279</v>
      </c>
      <c r="D31" t="s">
        <v>282</v>
      </c>
      <c r="E31" t="s">
        <v>271</v>
      </c>
      <c r="F31" t="s">
        <v>287</v>
      </c>
      <c r="G31" t="s">
        <v>275</v>
      </c>
      <c r="H31" t="s">
        <v>398</v>
      </c>
    </row>
    <row r="32" spans="1:8" x14ac:dyDescent="0.2">
      <c r="A32" s="96" t="s">
        <v>277</v>
      </c>
      <c r="B32" s="97"/>
      <c r="C32" s="97"/>
      <c r="D32" s="97"/>
      <c r="E32" s="97"/>
      <c r="F32" s="97"/>
      <c r="G32" s="97"/>
      <c r="H32" s="97"/>
    </row>
    <row r="33" spans="1:8" x14ac:dyDescent="0.2">
      <c r="A33" s="99">
        <v>42867</v>
      </c>
      <c r="B33" s="97">
        <v>26</v>
      </c>
      <c r="C33" s="97">
        <v>43</v>
      </c>
      <c r="D33" s="97"/>
      <c r="E33" s="97"/>
      <c r="F33" s="97"/>
      <c r="G33" s="97"/>
      <c r="H33" s="97">
        <v>69</v>
      </c>
    </row>
    <row r="34" spans="1:8" x14ac:dyDescent="0.2">
      <c r="A34" s="99">
        <v>42871</v>
      </c>
      <c r="B34" s="97"/>
      <c r="C34" s="97"/>
      <c r="D34" s="97"/>
      <c r="E34" s="97">
        <v>60</v>
      </c>
      <c r="F34" s="97"/>
      <c r="G34" s="97"/>
      <c r="H34" s="97">
        <v>60</v>
      </c>
    </row>
    <row r="35" spans="1:8" x14ac:dyDescent="0.2">
      <c r="A35" s="96" t="s">
        <v>402</v>
      </c>
      <c r="B35" s="97">
        <v>26</v>
      </c>
      <c r="C35" s="97">
        <v>43</v>
      </c>
      <c r="D35" s="97"/>
      <c r="E35" s="97">
        <v>60</v>
      </c>
      <c r="F35" s="97"/>
      <c r="G35" s="97"/>
      <c r="H35" s="97">
        <v>129</v>
      </c>
    </row>
    <row r="36" spans="1:8" x14ac:dyDescent="0.2">
      <c r="A36" s="96" t="s">
        <v>273</v>
      </c>
      <c r="B36" s="97"/>
      <c r="C36" s="97"/>
      <c r="D36" s="97"/>
      <c r="E36" s="97"/>
      <c r="F36" s="97"/>
      <c r="G36" s="97"/>
      <c r="H36" s="97"/>
    </row>
    <row r="37" spans="1:8" x14ac:dyDescent="0.2">
      <c r="A37" s="99">
        <v>42858</v>
      </c>
      <c r="B37" s="97"/>
      <c r="C37" s="97"/>
      <c r="D37" s="97"/>
      <c r="E37" s="97">
        <v>12</v>
      </c>
      <c r="F37" s="97"/>
      <c r="G37" s="97"/>
      <c r="H37" s="97">
        <v>12</v>
      </c>
    </row>
    <row r="38" spans="1:8" x14ac:dyDescent="0.2">
      <c r="A38" s="99">
        <v>42859</v>
      </c>
      <c r="B38" s="97"/>
      <c r="C38" s="97"/>
      <c r="D38" s="97"/>
      <c r="E38" s="97"/>
      <c r="F38" s="97"/>
      <c r="G38" s="97">
        <v>23</v>
      </c>
      <c r="H38" s="97">
        <v>23</v>
      </c>
    </row>
    <row r="39" spans="1:8" x14ac:dyDescent="0.2">
      <c r="A39" s="99">
        <v>42860</v>
      </c>
      <c r="B39" s="97"/>
      <c r="C39" s="97"/>
      <c r="D39" s="97"/>
      <c r="E39" s="97">
        <v>43</v>
      </c>
      <c r="F39" s="97"/>
      <c r="G39" s="97"/>
      <c r="H39" s="97">
        <v>43</v>
      </c>
    </row>
    <row r="40" spans="1:8" x14ac:dyDescent="0.2">
      <c r="A40" s="99">
        <v>42863</v>
      </c>
      <c r="B40" s="97"/>
      <c r="C40" s="97"/>
      <c r="D40" s="97"/>
      <c r="E40" s="97"/>
      <c r="F40" s="97">
        <v>54</v>
      </c>
      <c r="G40" s="97"/>
      <c r="H40" s="97">
        <v>54</v>
      </c>
    </row>
    <row r="41" spans="1:8" x14ac:dyDescent="0.2">
      <c r="A41" s="99">
        <v>42865</v>
      </c>
      <c r="B41" s="97">
        <v>76</v>
      </c>
      <c r="C41" s="97"/>
      <c r="D41" s="97"/>
      <c r="E41" s="97">
        <v>22</v>
      </c>
      <c r="F41" s="97"/>
      <c r="G41" s="97"/>
      <c r="H41" s="97">
        <v>98</v>
      </c>
    </row>
    <row r="42" spans="1:8" x14ac:dyDescent="0.2">
      <c r="A42" s="99">
        <v>42867</v>
      </c>
      <c r="B42" s="97"/>
      <c r="C42" s="97"/>
      <c r="D42" s="97"/>
      <c r="E42" s="97">
        <v>23</v>
      </c>
      <c r="F42" s="97"/>
      <c r="G42" s="97"/>
      <c r="H42" s="97">
        <v>23</v>
      </c>
    </row>
    <row r="43" spans="1:8" x14ac:dyDescent="0.2">
      <c r="A43" s="99">
        <v>42868</v>
      </c>
      <c r="B43" s="97"/>
      <c r="C43" s="97"/>
      <c r="D43" s="97">
        <v>34</v>
      </c>
      <c r="E43" s="97">
        <v>45</v>
      </c>
      <c r="F43" s="97"/>
      <c r="G43" s="97"/>
      <c r="H43" s="97">
        <v>79</v>
      </c>
    </row>
    <row r="44" spans="1:8" x14ac:dyDescent="0.2">
      <c r="A44" s="99">
        <v>42870</v>
      </c>
      <c r="B44" s="97"/>
      <c r="C44" s="97">
        <v>34</v>
      </c>
      <c r="D44" s="97">
        <v>23</v>
      </c>
      <c r="E44" s="97"/>
      <c r="F44" s="97"/>
      <c r="G44" s="97"/>
      <c r="H44" s="97">
        <v>57</v>
      </c>
    </row>
    <row r="45" spans="1:8" x14ac:dyDescent="0.2">
      <c r="A45" s="99">
        <v>42872</v>
      </c>
      <c r="B45" s="97"/>
      <c r="C45" s="97"/>
      <c r="D45" s="97"/>
      <c r="E45" s="97"/>
      <c r="F45" s="97">
        <v>12</v>
      </c>
      <c r="G45" s="97"/>
      <c r="H45" s="97">
        <v>12</v>
      </c>
    </row>
    <row r="46" spans="1:8" x14ac:dyDescent="0.2">
      <c r="A46" s="99">
        <v>42875</v>
      </c>
      <c r="B46" s="97"/>
      <c r="C46" s="97"/>
      <c r="D46" s="97"/>
      <c r="E46" s="97"/>
      <c r="F46" s="97">
        <v>33</v>
      </c>
      <c r="G46" s="97"/>
      <c r="H46" s="97">
        <v>33</v>
      </c>
    </row>
    <row r="47" spans="1:8" x14ac:dyDescent="0.2">
      <c r="A47" s="96" t="s">
        <v>403</v>
      </c>
      <c r="B47" s="97">
        <v>76</v>
      </c>
      <c r="C47" s="97">
        <v>34</v>
      </c>
      <c r="D47" s="97">
        <v>57</v>
      </c>
      <c r="E47" s="97">
        <v>145</v>
      </c>
      <c r="F47" s="97">
        <v>99</v>
      </c>
      <c r="G47" s="97">
        <v>23</v>
      </c>
      <c r="H47" s="97">
        <v>434</v>
      </c>
    </row>
    <row r="48" spans="1:8" x14ac:dyDescent="0.2">
      <c r="A48" s="96" t="s">
        <v>283</v>
      </c>
      <c r="B48" s="97"/>
      <c r="C48" s="97"/>
      <c r="D48" s="97"/>
      <c r="E48" s="97"/>
      <c r="F48" s="97"/>
      <c r="G48" s="97"/>
      <c r="H48" s="97"/>
    </row>
    <row r="49" spans="1:8" x14ac:dyDescent="0.2">
      <c r="A49" s="99">
        <v>42860</v>
      </c>
      <c r="B49" s="97"/>
      <c r="C49" s="97">
        <v>12</v>
      </c>
      <c r="D49" s="97">
        <v>61</v>
      </c>
      <c r="E49" s="97"/>
      <c r="F49" s="97"/>
      <c r="G49" s="97"/>
      <c r="H49" s="97">
        <v>73</v>
      </c>
    </row>
    <row r="50" spans="1:8" x14ac:dyDescent="0.2">
      <c r="A50" s="99">
        <v>42863</v>
      </c>
      <c r="B50" s="97"/>
      <c r="C50" s="97">
        <v>24</v>
      </c>
      <c r="D50" s="97"/>
      <c r="E50" s="97"/>
      <c r="F50" s="97"/>
      <c r="G50" s="97"/>
      <c r="H50" s="97">
        <v>24</v>
      </c>
    </row>
    <row r="51" spans="1:8" x14ac:dyDescent="0.2">
      <c r="A51" s="99">
        <v>42868</v>
      </c>
      <c r="B51" s="97"/>
      <c r="C51" s="97"/>
      <c r="D51" s="97"/>
      <c r="E51" s="97">
        <v>130</v>
      </c>
      <c r="F51" s="97"/>
      <c r="G51" s="97"/>
      <c r="H51" s="97">
        <v>130</v>
      </c>
    </row>
    <row r="52" spans="1:8" x14ac:dyDescent="0.2">
      <c r="A52" s="96" t="s">
        <v>404</v>
      </c>
      <c r="B52" s="97"/>
      <c r="C52" s="97">
        <v>36</v>
      </c>
      <c r="D52" s="97">
        <v>61</v>
      </c>
      <c r="E52" s="97">
        <v>130</v>
      </c>
      <c r="F52" s="97"/>
      <c r="G52" s="97"/>
      <c r="H52" s="97">
        <v>227</v>
      </c>
    </row>
    <row r="53" spans="1:8" x14ac:dyDescent="0.2">
      <c r="A53" s="96" t="s">
        <v>398</v>
      </c>
      <c r="B53" s="97">
        <v>102</v>
      </c>
      <c r="C53" s="97">
        <v>113</v>
      </c>
      <c r="D53" s="97">
        <v>118</v>
      </c>
      <c r="E53" s="97">
        <v>335</v>
      </c>
      <c r="F53" s="97">
        <v>99</v>
      </c>
      <c r="G53" s="97">
        <v>23</v>
      </c>
      <c r="H53" s="97">
        <v>790</v>
      </c>
    </row>
    <row r="55" spans="1:8" x14ac:dyDescent="0.2">
      <c r="A55" s="95" t="s">
        <v>397</v>
      </c>
      <c r="B55" t="s">
        <v>399</v>
      </c>
    </row>
    <row r="56" spans="1:8" x14ac:dyDescent="0.2">
      <c r="A56" s="96" t="s">
        <v>277</v>
      </c>
      <c r="B56" s="97"/>
    </row>
    <row r="57" spans="1:8" x14ac:dyDescent="0.2">
      <c r="A57" s="98" t="s">
        <v>74</v>
      </c>
      <c r="B57" s="97">
        <v>8600</v>
      </c>
    </row>
    <row r="58" spans="1:8" x14ac:dyDescent="0.2">
      <c r="A58" s="98" t="s">
        <v>73</v>
      </c>
      <c r="B58" s="97">
        <v>14474</v>
      </c>
    </row>
    <row r="59" spans="1:8" x14ac:dyDescent="0.2">
      <c r="A59" s="96" t="s">
        <v>402</v>
      </c>
      <c r="B59" s="97">
        <v>23074</v>
      </c>
    </row>
    <row r="60" spans="1:8" x14ac:dyDescent="0.2">
      <c r="A60" s="96" t="s">
        <v>273</v>
      </c>
      <c r="B60" s="97"/>
    </row>
    <row r="61" spans="1:8" x14ac:dyDescent="0.2">
      <c r="A61" s="98" t="s">
        <v>284</v>
      </c>
      <c r="B61" s="97">
        <v>10590</v>
      </c>
    </row>
    <row r="62" spans="1:8" x14ac:dyDescent="0.2">
      <c r="A62" s="98" t="s">
        <v>276</v>
      </c>
      <c r="B62" s="97">
        <v>13630</v>
      </c>
    </row>
    <row r="63" spans="1:8" x14ac:dyDescent="0.2">
      <c r="A63" s="98" t="s">
        <v>272</v>
      </c>
      <c r="B63" s="97">
        <v>69745</v>
      </c>
    </row>
    <row r="64" spans="1:8" x14ac:dyDescent="0.2">
      <c r="A64" s="96" t="s">
        <v>403</v>
      </c>
      <c r="B64" s="97">
        <v>93965</v>
      </c>
    </row>
    <row r="65" spans="1:8" x14ac:dyDescent="0.2">
      <c r="A65" s="96" t="s">
        <v>283</v>
      </c>
      <c r="B65" s="97"/>
    </row>
    <row r="66" spans="1:8" x14ac:dyDescent="0.2">
      <c r="A66" s="98" t="s">
        <v>280</v>
      </c>
      <c r="B66" s="97">
        <v>22837</v>
      </c>
    </row>
    <row r="67" spans="1:8" x14ac:dyDescent="0.2">
      <c r="A67" s="96" t="s">
        <v>404</v>
      </c>
      <c r="B67" s="97">
        <v>22837</v>
      </c>
    </row>
    <row r="68" spans="1:8" x14ac:dyDescent="0.2">
      <c r="A68" s="96" t="s">
        <v>398</v>
      </c>
      <c r="B68" s="97">
        <v>139876</v>
      </c>
    </row>
    <row r="72" spans="1:8" x14ac:dyDescent="0.2">
      <c r="A72" s="95" t="s">
        <v>405</v>
      </c>
      <c r="B72" s="95" t="s">
        <v>400</v>
      </c>
    </row>
    <row r="73" spans="1:8" x14ac:dyDescent="0.2">
      <c r="A73" s="95" t="s">
        <v>397</v>
      </c>
      <c r="B73" t="s">
        <v>284</v>
      </c>
      <c r="C73" t="s">
        <v>276</v>
      </c>
      <c r="D73" t="s">
        <v>272</v>
      </c>
      <c r="E73" t="s">
        <v>74</v>
      </c>
      <c r="F73" t="s">
        <v>73</v>
      </c>
      <c r="G73" t="s">
        <v>280</v>
      </c>
      <c r="H73" t="s">
        <v>398</v>
      </c>
    </row>
    <row r="74" spans="1:8" x14ac:dyDescent="0.2">
      <c r="A74" s="100">
        <v>42858</v>
      </c>
      <c r="B74" s="101"/>
      <c r="C74" s="101"/>
      <c r="D74" s="101">
        <v>12</v>
      </c>
      <c r="E74" s="101"/>
      <c r="F74" s="101"/>
      <c r="G74" s="101"/>
      <c r="H74" s="101">
        <v>12</v>
      </c>
    </row>
    <row r="75" spans="1:8" x14ac:dyDescent="0.2">
      <c r="A75" s="100">
        <v>42859</v>
      </c>
      <c r="B75" s="101"/>
      <c r="C75" s="101">
        <v>23</v>
      </c>
      <c r="D75" s="101"/>
      <c r="E75" s="101"/>
      <c r="F75" s="101"/>
      <c r="G75" s="101"/>
      <c r="H75" s="101">
        <v>23</v>
      </c>
    </row>
    <row r="76" spans="1:8" x14ac:dyDescent="0.2">
      <c r="A76" s="100">
        <v>42860</v>
      </c>
      <c r="B76" s="101">
        <v>43</v>
      </c>
      <c r="C76" s="101"/>
      <c r="D76" s="101"/>
      <c r="E76" s="101"/>
      <c r="F76" s="101"/>
      <c r="G76" s="101">
        <v>24.333333333333332</v>
      </c>
      <c r="H76" s="101">
        <v>29</v>
      </c>
    </row>
    <row r="77" spans="1:8" x14ac:dyDescent="0.2">
      <c r="A77" s="100">
        <v>42863</v>
      </c>
      <c r="B77" s="101"/>
      <c r="C77" s="101"/>
      <c r="D77" s="101">
        <v>54</v>
      </c>
      <c r="E77" s="101"/>
      <c r="F77" s="101"/>
      <c r="G77" s="101">
        <v>12</v>
      </c>
      <c r="H77" s="101">
        <v>26</v>
      </c>
    </row>
    <row r="78" spans="1:8" x14ac:dyDescent="0.2">
      <c r="A78" s="100">
        <v>42865</v>
      </c>
      <c r="B78" s="101"/>
      <c r="C78" s="101">
        <v>22</v>
      </c>
      <c r="D78" s="101">
        <v>38</v>
      </c>
      <c r="E78" s="101"/>
      <c r="F78" s="101"/>
      <c r="G78" s="101"/>
      <c r="H78" s="101">
        <v>32.666666666666664</v>
      </c>
    </row>
    <row r="79" spans="1:8" x14ac:dyDescent="0.2">
      <c r="A79" s="100">
        <v>42867</v>
      </c>
      <c r="B79" s="101">
        <v>23</v>
      </c>
      <c r="C79" s="101"/>
      <c r="D79" s="101"/>
      <c r="E79" s="101">
        <v>26</v>
      </c>
      <c r="F79" s="101">
        <v>43</v>
      </c>
      <c r="G79" s="101"/>
      <c r="H79" s="101">
        <v>30.666666666666668</v>
      </c>
    </row>
    <row r="80" spans="1:8" x14ac:dyDescent="0.2">
      <c r="A80" s="100">
        <v>42868</v>
      </c>
      <c r="B80" s="101"/>
      <c r="C80" s="101"/>
      <c r="D80" s="101">
        <v>39.5</v>
      </c>
      <c r="E80" s="101"/>
      <c r="F80" s="101"/>
      <c r="G80" s="101">
        <v>65</v>
      </c>
      <c r="H80" s="101">
        <v>52.25</v>
      </c>
    </row>
    <row r="81" spans="1:8" x14ac:dyDescent="0.2">
      <c r="A81" s="100">
        <v>42870</v>
      </c>
      <c r="B81" s="101"/>
      <c r="C81" s="101"/>
      <c r="D81" s="101">
        <v>28.5</v>
      </c>
      <c r="E81" s="101"/>
      <c r="F81" s="101"/>
      <c r="G81" s="101"/>
      <c r="H81" s="101">
        <v>28.5</v>
      </c>
    </row>
    <row r="82" spans="1:8" x14ac:dyDescent="0.2">
      <c r="A82" s="100">
        <v>42871</v>
      </c>
      <c r="B82" s="101"/>
      <c r="C82" s="101"/>
      <c r="D82" s="101"/>
      <c r="E82" s="101"/>
      <c r="F82" s="101">
        <v>30</v>
      </c>
      <c r="G82" s="101"/>
      <c r="H82" s="101">
        <v>30</v>
      </c>
    </row>
    <row r="83" spans="1:8" x14ac:dyDescent="0.2">
      <c r="A83" s="100">
        <v>42872</v>
      </c>
      <c r="B83" s="101"/>
      <c r="C83" s="101"/>
      <c r="D83" s="101">
        <v>12</v>
      </c>
      <c r="E83" s="101"/>
      <c r="F83" s="101"/>
      <c r="G83" s="101"/>
      <c r="H83" s="101">
        <v>12</v>
      </c>
    </row>
    <row r="84" spans="1:8" x14ac:dyDescent="0.2">
      <c r="A84" s="100">
        <v>42875</v>
      </c>
      <c r="B84" s="101"/>
      <c r="C84" s="101">
        <v>33</v>
      </c>
      <c r="D84" s="101"/>
      <c r="E84" s="101"/>
      <c r="F84" s="101"/>
      <c r="G84" s="101"/>
      <c r="H84" s="101">
        <v>33</v>
      </c>
    </row>
    <row r="85" spans="1:8" x14ac:dyDescent="0.2">
      <c r="A85" s="100" t="s">
        <v>398</v>
      </c>
      <c r="B85" s="101">
        <v>33</v>
      </c>
      <c r="C85" s="101">
        <v>26</v>
      </c>
      <c r="D85" s="101">
        <v>32.222222222222221</v>
      </c>
      <c r="E85" s="101">
        <v>26</v>
      </c>
      <c r="F85" s="101">
        <v>34.333333333333336</v>
      </c>
      <c r="G85" s="101">
        <v>32.428571428571431</v>
      </c>
      <c r="H85" s="101">
        <v>31.6</v>
      </c>
    </row>
    <row r="88" spans="1:8" x14ac:dyDescent="0.2">
      <c r="A88" s="95" t="s">
        <v>4</v>
      </c>
      <c r="B88" t="s">
        <v>406</v>
      </c>
    </row>
    <row r="90" spans="1:8" x14ac:dyDescent="0.2">
      <c r="A90" s="95" t="s">
        <v>399</v>
      </c>
      <c r="B90" s="95" t="s">
        <v>400</v>
      </c>
    </row>
    <row r="91" spans="1:8" x14ac:dyDescent="0.2">
      <c r="A91" s="95" t="s">
        <v>397</v>
      </c>
      <c r="B91" t="s">
        <v>277</v>
      </c>
      <c r="C91" t="s">
        <v>273</v>
      </c>
      <c r="D91" t="s">
        <v>283</v>
      </c>
      <c r="E91" t="s">
        <v>398</v>
      </c>
    </row>
    <row r="92" spans="1:8" x14ac:dyDescent="0.2">
      <c r="A92" s="100">
        <v>42858</v>
      </c>
      <c r="B92" s="97"/>
      <c r="C92" s="97">
        <v>5200</v>
      </c>
      <c r="D92" s="97"/>
      <c r="E92" s="97">
        <v>5200</v>
      </c>
    </row>
    <row r="93" spans="1:8" x14ac:dyDescent="0.2">
      <c r="A93" s="100">
        <v>42859</v>
      </c>
      <c r="B93" s="97"/>
      <c r="C93" s="97">
        <v>6400</v>
      </c>
      <c r="D93" s="97"/>
      <c r="E93" s="97">
        <v>6400</v>
      </c>
    </row>
    <row r="94" spans="1:8" x14ac:dyDescent="0.2">
      <c r="A94" s="100">
        <v>42860</v>
      </c>
      <c r="B94" s="97"/>
      <c r="C94" s="97">
        <v>2700</v>
      </c>
      <c r="D94" s="97">
        <v>7200</v>
      </c>
      <c r="E94" s="97">
        <v>9900</v>
      </c>
    </row>
    <row r="95" spans="1:8" x14ac:dyDescent="0.2">
      <c r="A95" s="100">
        <v>42863</v>
      </c>
      <c r="B95" s="97"/>
      <c r="C95" s="97">
        <v>1500</v>
      </c>
      <c r="D95" s="97">
        <v>5590</v>
      </c>
      <c r="E95" s="97">
        <v>7090</v>
      </c>
    </row>
    <row r="96" spans="1:8" x14ac:dyDescent="0.2">
      <c r="A96" s="100">
        <v>42865</v>
      </c>
      <c r="B96" s="97"/>
      <c r="C96" s="97">
        <v>9820</v>
      </c>
      <c r="D96" s="97"/>
      <c r="E96" s="97">
        <v>9820</v>
      </c>
    </row>
    <row r="97" spans="1:5" x14ac:dyDescent="0.2">
      <c r="A97" s="100">
        <v>42867</v>
      </c>
      <c r="B97" s="97">
        <v>12587</v>
      </c>
      <c r="C97" s="97">
        <v>7890</v>
      </c>
      <c r="D97" s="97"/>
      <c r="E97" s="97">
        <v>20477</v>
      </c>
    </row>
    <row r="98" spans="1:5" x14ac:dyDescent="0.2">
      <c r="A98" s="100">
        <v>42868</v>
      </c>
      <c r="B98" s="97"/>
      <c r="C98" s="97">
        <v>12202</v>
      </c>
      <c r="D98" s="97">
        <v>10047</v>
      </c>
      <c r="E98" s="97">
        <v>22249</v>
      </c>
    </row>
    <row r="99" spans="1:5" x14ac:dyDescent="0.2">
      <c r="A99" s="100">
        <v>42870</v>
      </c>
      <c r="B99" s="97"/>
      <c r="C99" s="97">
        <v>26878</v>
      </c>
      <c r="D99" s="97"/>
      <c r="E99" s="97">
        <v>26878</v>
      </c>
    </row>
    <row r="100" spans="1:5" x14ac:dyDescent="0.2">
      <c r="A100" s="100">
        <v>42871</v>
      </c>
      <c r="B100" s="97">
        <v>10487</v>
      </c>
      <c r="C100" s="97"/>
      <c r="D100" s="97"/>
      <c r="E100" s="97">
        <v>10487</v>
      </c>
    </row>
    <row r="101" spans="1:5" x14ac:dyDescent="0.2">
      <c r="A101" s="100">
        <v>42872</v>
      </c>
      <c r="B101" s="97"/>
      <c r="C101" s="97">
        <v>17925</v>
      </c>
      <c r="D101" s="97"/>
      <c r="E101" s="97">
        <v>17925</v>
      </c>
    </row>
    <row r="102" spans="1:5" x14ac:dyDescent="0.2">
      <c r="A102" s="100">
        <v>42875</v>
      </c>
      <c r="B102" s="97"/>
      <c r="C102" s="97">
        <v>3450</v>
      </c>
      <c r="D102" s="97"/>
      <c r="E102" s="97">
        <v>3450</v>
      </c>
    </row>
    <row r="103" spans="1:5" x14ac:dyDescent="0.2">
      <c r="A103" s="100" t="s">
        <v>398</v>
      </c>
      <c r="B103" s="97">
        <v>23074</v>
      </c>
      <c r="C103" s="97">
        <v>93965</v>
      </c>
      <c r="D103" s="97">
        <v>22837</v>
      </c>
      <c r="E103" s="97">
        <v>139876</v>
      </c>
    </row>
    <row r="882" spans="1:1" x14ac:dyDescent="0.2">
      <c r="A882" t="s">
        <v>290</v>
      </c>
    </row>
  </sheetData>
  <phoneticPr fontId="2" type="noConversion"/>
  <pageMargins left="0.75" right="0.75" top="1" bottom="1" header="0" footer="0"/>
  <pageSetup paperSize="5" orientation="portrait" horizontalDpi="4294967295" verticalDpi="4294967295" r:id="rId5"/>
  <headerFooter alignWithMargins="0"/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6"/>
  </sheetPr>
  <dimension ref="A1:N100"/>
  <sheetViews>
    <sheetView topLeftCell="A4" workbookViewId="0">
      <selection activeCell="F4" sqref="F4"/>
    </sheetView>
  </sheetViews>
  <sheetFormatPr baseColWidth="10" defaultRowHeight="12.75" x14ac:dyDescent="0.2"/>
  <cols>
    <col min="1" max="1" width="12.85546875" customWidth="1"/>
    <col min="2" max="2" width="29.28515625" customWidth="1"/>
    <col min="3" max="3" width="12.140625" customWidth="1"/>
    <col min="4" max="4" width="14.140625" customWidth="1"/>
    <col min="5" max="5" width="14.5703125" customWidth="1"/>
    <col min="6" max="6" width="14.7109375" customWidth="1"/>
    <col min="9" max="9" width="12.7109375" bestFit="1" customWidth="1"/>
    <col min="10" max="10" width="14.5703125" customWidth="1"/>
    <col min="12" max="12" width="12.28515625" bestFit="1" customWidth="1"/>
    <col min="13" max="13" width="12.42578125" customWidth="1"/>
    <col min="14" max="14" width="21.7109375" bestFit="1" customWidth="1"/>
  </cols>
  <sheetData>
    <row r="1" spans="1:14" ht="100.5" customHeight="1" thickBot="1" x14ac:dyDescent="0.25">
      <c r="A1" s="19" t="s">
        <v>300</v>
      </c>
      <c r="B1" s="20"/>
      <c r="C1" s="157" t="s">
        <v>301</v>
      </c>
      <c r="D1" s="157"/>
      <c r="E1" s="157"/>
      <c r="F1" s="158"/>
      <c r="M1" t="s">
        <v>396</v>
      </c>
    </row>
    <row r="2" spans="1:14" ht="40.5" customHeight="1" thickBot="1" x14ac:dyDescent="0.25">
      <c r="A2" s="25" t="s">
        <v>3</v>
      </c>
      <c r="B2" s="26" t="s">
        <v>6</v>
      </c>
      <c r="C2" s="26" t="s">
        <v>7</v>
      </c>
      <c r="D2" s="26" t="s">
        <v>8</v>
      </c>
      <c r="E2" s="26" t="s">
        <v>304</v>
      </c>
      <c r="F2" s="26" t="s">
        <v>303</v>
      </c>
    </row>
    <row r="3" spans="1:14" ht="15" customHeight="1" thickBot="1" x14ac:dyDescent="0.25">
      <c r="A3" s="21">
        <v>1</v>
      </c>
      <c r="B3" s="17" t="s">
        <v>9</v>
      </c>
      <c r="C3" s="17" t="s">
        <v>10</v>
      </c>
      <c r="D3" s="17" t="s">
        <v>70</v>
      </c>
      <c r="E3" s="27">
        <v>22</v>
      </c>
      <c r="F3" s="18">
        <f>VLOOKUP(D3, $A$61:$B$65, 2, 0)</f>
        <v>35</v>
      </c>
      <c r="H3" s="105" t="s">
        <v>407</v>
      </c>
      <c r="I3" s="115" t="s">
        <v>408</v>
      </c>
      <c r="J3" s="116" t="s">
        <v>3</v>
      </c>
      <c r="K3" s="116" t="s">
        <v>6</v>
      </c>
      <c r="L3" s="116" t="s">
        <v>7</v>
      </c>
      <c r="M3" s="116" t="s">
        <v>8</v>
      </c>
      <c r="N3" s="116" t="s">
        <v>303</v>
      </c>
    </row>
    <row r="4" spans="1:14" ht="15" thickBot="1" x14ac:dyDescent="0.25">
      <c r="A4" s="21">
        <v>2</v>
      </c>
      <c r="B4" s="17" t="s">
        <v>11</v>
      </c>
      <c r="C4" s="17" t="s">
        <v>10</v>
      </c>
      <c r="D4" s="17" t="s">
        <v>70</v>
      </c>
      <c r="E4" s="27">
        <v>27</v>
      </c>
      <c r="F4" s="18">
        <f t="shared" ref="F4:F56" si="0">VLOOKUP(D4, $A$61:$B$65, 2, 0)</f>
        <v>35</v>
      </c>
      <c r="H4" s="107"/>
      <c r="I4" s="121"/>
      <c r="J4" s="121"/>
      <c r="K4" s="108" t="s">
        <v>296</v>
      </c>
      <c r="L4" s="121"/>
      <c r="M4" s="121"/>
      <c r="N4" s="121"/>
    </row>
    <row r="5" spans="1:14" ht="15" thickBot="1" x14ac:dyDescent="0.25">
      <c r="A5" s="21">
        <v>3</v>
      </c>
      <c r="B5" s="17" t="s">
        <v>299</v>
      </c>
      <c r="C5" s="17" t="s">
        <v>12</v>
      </c>
      <c r="D5" s="17" t="s">
        <v>70</v>
      </c>
      <c r="E5" s="27">
        <v>35</v>
      </c>
      <c r="F5" s="18">
        <f t="shared" si="0"/>
        <v>35</v>
      </c>
    </row>
    <row r="6" spans="1:14" ht="16.5" customHeight="1" thickBot="1" x14ac:dyDescent="0.25">
      <c r="A6" s="21">
        <v>4</v>
      </c>
      <c r="B6" s="17" t="s">
        <v>13</v>
      </c>
      <c r="C6" s="17" t="s">
        <v>14</v>
      </c>
      <c r="D6" s="17" t="s">
        <v>15</v>
      </c>
      <c r="E6" s="27">
        <v>40</v>
      </c>
      <c r="F6" s="18">
        <f t="shared" si="0"/>
        <v>42</v>
      </c>
      <c r="I6" s="106" t="s">
        <v>409</v>
      </c>
      <c r="J6" s="105" t="s">
        <v>410</v>
      </c>
      <c r="K6" s="107"/>
      <c r="L6" s="126" t="str">
        <f>DGET($A$2:$F$55, "GENERO", I3:N4)</f>
        <v>C.Ficción</v>
      </c>
      <c r="M6" s="107"/>
      <c r="N6" s="107"/>
    </row>
    <row r="7" spans="1:14" ht="15.75" customHeight="1" thickBot="1" x14ac:dyDescent="0.25">
      <c r="A7" s="21">
        <v>5</v>
      </c>
      <c r="B7" s="17" t="s">
        <v>16</v>
      </c>
      <c r="C7" s="17" t="s">
        <v>14</v>
      </c>
      <c r="D7" s="17" t="s">
        <v>70</v>
      </c>
      <c r="E7" s="27">
        <v>45</v>
      </c>
      <c r="F7" s="18">
        <f t="shared" si="0"/>
        <v>35</v>
      </c>
    </row>
    <row r="8" spans="1:14" ht="15" thickBot="1" x14ac:dyDescent="0.25">
      <c r="A8" s="21">
        <v>6</v>
      </c>
      <c r="B8" s="17" t="s">
        <v>292</v>
      </c>
      <c r="C8" s="17" t="s">
        <v>14</v>
      </c>
      <c r="D8" s="17" t="s">
        <v>70</v>
      </c>
      <c r="E8" s="27">
        <v>50</v>
      </c>
      <c r="F8" s="18">
        <f t="shared" si="0"/>
        <v>35</v>
      </c>
    </row>
    <row r="9" spans="1:14" ht="15" thickBot="1" x14ac:dyDescent="0.25">
      <c r="A9" s="21">
        <v>7</v>
      </c>
      <c r="B9" s="17" t="s">
        <v>293</v>
      </c>
      <c r="C9" s="17" t="s">
        <v>14</v>
      </c>
      <c r="D9" s="17" t="s">
        <v>70</v>
      </c>
      <c r="E9" s="27">
        <v>52</v>
      </c>
      <c r="F9" s="18">
        <f t="shared" si="0"/>
        <v>35</v>
      </c>
      <c r="H9" s="109" t="s">
        <v>411</v>
      </c>
      <c r="I9" s="118" t="s">
        <v>408</v>
      </c>
      <c r="J9" s="117" t="s">
        <v>3</v>
      </c>
      <c r="K9" s="117" t="s">
        <v>6</v>
      </c>
      <c r="L9" s="117" t="s">
        <v>7</v>
      </c>
      <c r="M9" s="117" t="s">
        <v>8</v>
      </c>
      <c r="N9" s="117" t="s">
        <v>303</v>
      </c>
    </row>
    <row r="10" spans="1:14" ht="15" thickBot="1" x14ac:dyDescent="0.25">
      <c r="A10" s="21">
        <v>8</v>
      </c>
      <c r="B10" s="17" t="s">
        <v>294</v>
      </c>
      <c r="C10" s="17" t="s">
        <v>14</v>
      </c>
      <c r="D10" s="17" t="s">
        <v>70</v>
      </c>
      <c r="E10" s="27">
        <v>70</v>
      </c>
      <c r="F10" s="18">
        <f t="shared" si="0"/>
        <v>35</v>
      </c>
      <c r="H10" s="111"/>
      <c r="I10" s="122"/>
      <c r="J10" s="122"/>
      <c r="K10" s="122"/>
      <c r="L10" s="124" t="s">
        <v>52</v>
      </c>
      <c r="M10" s="124" t="s">
        <v>19</v>
      </c>
      <c r="N10" s="122"/>
    </row>
    <row r="11" spans="1:14" ht="15" thickBot="1" x14ac:dyDescent="0.25">
      <c r="A11" s="21">
        <v>9</v>
      </c>
      <c r="B11" s="17" t="s">
        <v>295</v>
      </c>
      <c r="C11" s="17" t="s">
        <v>14</v>
      </c>
      <c r="D11" s="17" t="s">
        <v>70</v>
      </c>
      <c r="E11" s="27">
        <v>70</v>
      </c>
      <c r="F11" s="18">
        <f t="shared" si="0"/>
        <v>35</v>
      </c>
    </row>
    <row r="12" spans="1:14" ht="15" thickBot="1" x14ac:dyDescent="0.25">
      <c r="A12" s="21">
        <v>10</v>
      </c>
      <c r="B12" s="17" t="s">
        <v>296</v>
      </c>
      <c r="C12" s="17" t="s">
        <v>14</v>
      </c>
      <c r="D12" s="17" t="s">
        <v>70</v>
      </c>
      <c r="E12" s="27">
        <v>55</v>
      </c>
      <c r="F12" s="18">
        <f t="shared" si="0"/>
        <v>35</v>
      </c>
      <c r="I12" s="110" t="s">
        <v>409</v>
      </c>
      <c r="J12" s="109" t="s">
        <v>413</v>
      </c>
      <c r="K12" s="111"/>
      <c r="L12" s="111">
        <f>DCOUNTA($A$2:$F$55, "PELICULA", I9:N10)</f>
        <v>3</v>
      </c>
      <c r="M12" s="111"/>
      <c r="N12" s="111"/>
    </row>
    <row r="13" spans="1:14" ht="15" customHeight="1" thickBot="1" x14ac:dyDescent="0.25">
      <c r="A13" s="21">
        <v>11</v>
      </c>
      <c r="B13" s="17" t="s">
        <v>17</v>
      </c>
      <c r="C13" s="17" t="s">
        <v>18</v>
      </c>
      <c r="D13" s="17" t="s">
        <v>19</v>
      </c>
      <c r="E13" s="27">
        <v>70</v>
      </c>
      <c r="F13" s="18">
        <f t="shared" si="0"/>
        <v>39</v>
      </c>
    </row>
    <row r="14" spans="1:14" ht="15" thickBot="1" x14ac:dyDescent="0.25">
      <c r="A14" s="21">
        <v>12</v>
      </c>
      <c r="B14" s="17" t="s">
        <v>20</v>
      </c>
      <c r="C14" s="17" t="s">
        <v>18</v>
      </c>
      <c r="D14" s="17" t="s">
        <v>19</v>
      </c>
      <c r="E14" s="27">
        <v>72</v>
      </c>
      <c r="F14" s="18">
        <f t="shared" si="0"/>
        <v>39</v>
      </c>
    </row>
    <row r="15" spans="1:14" ht="15" thickBot="1" x14ac:dyDescent="0.25">
      <c r="A15" s="21">
        <v>13</v>
      </c>
      <c r="B15" s="17" t="s">
        <v>21</v>
      </c>
      <c r="C15" s="17" t="s">
        <v>18</v>
      </c>
      <c r="D15" s="17" t="s">
        <v>19</v>
      </c>
      <c r="E15" s="27">
        <v>68</v>
      </c>
      <c r="F15" s="18">
        <f t="shared" si="0"/>
        <v>39</v>
      </c>
      <c r="H15" s="112" t="s">
        <v>412</v>
      </c>
      <c r="I15" s="119" t="s">
        <v>408</v>
      </c>
      <c r="J15" s="120" t="s">
        <v>3</v>
      </c>
      <c r="K15" s="120" t="s">
        <v>6</v>
      </c>
      <c r="L15" s="120" t="s">
        <v>7</v>
      </c>
      <c r="M15" s="120" t="s">
        <v>8</v>
      </c>
      <c r="N15" s="120" t="s">
        <v>303</v>
      </c>
    </row>
    <row r="16" spans="1:14" ht="15" thickBot="1" x14ac:dyDescent="0.25">
      <c r="A16" s="21">
        <v>14</v>
      </c>
      <c r="B16" s="17" t="s">
        <v>22</v>
      </c>
      <c r="C16" s="17" t="s">
        <v>18</v>
      </c>
      <c r="D16" s="17" t="s">
        <v>19</v>
      </c>
      <c r="E16" s="27">
        <v>56</v>
      </c>
      <c r="F16" s="18">
        <f t="shared" si="0"/>
        <v>39</v>
      </c>
      <c r="H16" s="114"/>
      <c r="I16" s="123"/>
      <c r="J16" s="123"/>
      <c r="K16" s="123"/>
      <c r="L16" s="125" t="s">
        <v>18</v>
      </c>
      <c r="M16" s="123"/>
      <c r="N16" s="123"/>
    </row>
    <row r="17" spans="1:14" ht="15" thickBot="1" x14ac:dyDescent="0.25">
      <c r="A17" s="21">
        <v>15</v>
      </c>
      <c r="B17" s="17" t="s">
        <v>23</v>
      </c>
      <c r="C17" s="17" t="s">
        <v>18</v>
      </c>
      <c r="D17" s="17" t="s">
        <v>19</v>
      </c>
      <c r="E17" s="27">
        <v>63</v>
      </c>
      <c r="F17" s="18">
        <f t="shared" si="0"/>
        <v>39</v>
      </c>
      <c r="H17" s="114"/>
      <c r="I17" s="123"/>
      <c r="J17" s="123"/>
      <c r="K17" s="123"/>
      <c r="L17" s="125" t="s">
        <v>25</v>
      </c>
      <c r="M17" s="123"/>
      <c r="N17" s="123"/>
    </row>
    <row r="18" spans="1:14" ht="15" thickBot="1" x14ac:dyDescent="0.25">
      <c r="A18" s="21">
        <v>16</v>
      </c>
      <c r="B18" s="17" t="s">
        <v>24</v>
      </c>
      <c r="C18" s="17" t="s">
        <v>25</v>
      </c>
      <c r="D18" s="17" t="s">
        <v>19</v>
      </c>
      <c r="E18" s="27">
        <v>15</v>
      </c>
      <c r="F18" s="18">
        <f t="shared" si="0"/>
        <v>39</v>
      </c>
    </row>
    <row r="19" spans="1:14" ht="15" thickBot="1" x14ac:dyDescent="0.25">
      <c r="A19" s="21">
        <v>17</v>
      </c>
      <c r="B19" s="17" t="s">
        <v>26</v>
      </c>
      <c r="C19" s="17" t="s">
        <v>27</v>
      </c>
      <c r="D19" s="17" t="s">
        <v>28</v>
      </c>
      <c r="E19" s="27">
        <v>35</v>
      </c>
      <c r="F19" s="18">
        <f t="shared" si="0"/>
        <v>45</v>
      </c>
      <c r="I19" s="113" t="s">
        <v>409</v>
      </c>
      <c r="J19" s="112" t="s">
        <v>414</v>
      </c>
      <c r="K19" s="114"/>
      <c r="L19" s="114">
        <f>DSUM($A$2:$F$56, "LOCALIDADES VENDIDAS", I15:N17)</f>
        <v>477</v>
      </c>
      <c r="M19" s="114"/>
      <c r="N19" s="114"/>
    </row>
    <row r="20" spans="1:14" ht="15" thickBot="1" x14ac:dyDescent="0.25">
      <c r="A20" s="21">
        <v>18</v>
      </c>
      <c r="B20" s="17" t="s">
        <v>29</v>
      </c>
      <c r="C20" s="17" t="s">
        <v>14</v>
      </c>
      <c r="D20" s="17" t="s">
        <v>19</v>
      </c>
      <c r="E20" s="27">
        <v>50</v>
      </c>
      <c r="F20" s="18">
        <f t="shared" si="0"/>
        <v>39</v>
      </c>
    </row>
    <row r="21" spans="1:14" ht="15" thickBot="1" x14ac:dyDescent="0.25">
      <c r="A21" s="21">
        <v>19</v>
      </c>
      <c r="B21" s="17" t="s">
        <v>30</v>
      </c>
      <c r="C21" s="17" t="s">
        <v>27</v>
      </c>
      <c r="D21" s="17" t="s">
        <v>28</v>
      </c>
      <c r="E21" s="27">
        <v>23</v>
      </c>
      <c r="F21" s="18">
        <f t="shared" si="0"/>
        <v>45</v>
      </c>
    </row>
    <row r="22" spans="1:14" ht="15" thickBot="1" x14ac:dyDescent="0.25">
      <c r="A22" s="21">
        <v>20</v>
      </c>
      <c r="B22" s="17" t="s">
        <v>31</v>
      </c>
      <c r="C22" s="17" t="s">
        <v>14</v>
      </c>
      <c r="D22" s="17" t="s">
        <v>70</v>
      </c>
      <c r="E22" s="27">
        <v>45</v>
      </c>
      <c r="F22" s="18">
        <f t="shared" si="0"/>
        <v>35</v>
      </c>
    </row>
    <row r="23" spans="1:14" ht="15" thickBot="1" x14ac:dyDescent="0.25">
      <c r="A23" s="21">
        <v>21</v>
      </c>
      <c r="B23" s="17" t="s">
        <v>298</v>
      </c>
      <c r="C23" s="17" t="s">
        <v>14</v>
      </c>
      <c r="D23" s="17" t="s">
        <v>70</v>
      </c>
      <c r="E23" s="27">
        <v>45</v>
      </c>
      <c r="F23" s="18">
        <f t="shared" si="0"/>
        <v>35</v>
      </c>
    </row>
    <row r="24" spans="1:14" ht="15" thickBot="1" x14ac:dyDescent="0.25">
      <c r="A24" s="21">
        <v>22</v>
      </c>
      <c r="B24" s="17" t="s">
        <v>32</v>
      </c>
      <c r="C24" s="17" t="s">
        <v>25</v>
      </c>
      <c r="D24" s="17" t="s">
        <v>28</v>
      </c>
      <c r="E24" s="27">
        <v>12</v>
      </c>
      <c r="F24" s="18">
        <f t="shared" si="0"/>
        <v>45</v>
      </c>
    </row>
    <row r="25" spans="1:14" ht="15" thickBot="1" x14ac:dyDescent="0.25">
      <c r="A25" s="21">
        <v>23</v>
      </c>
      <c r="B25" s="17" t="s">
        <v>33</v>
      </c>
      <c r="C25" s="17" t="s">
        <v>34</v>
      </c>
      <c r="D25" s="17" t="s">
        <v>28</v>
      </c>
      <c r="E25" s="27">
        <v>22</v>
      </c>
      <c r="F25" s="18">
        <f t="shared" si="0"/>
        <v>45</v>
      </c>
    </row>
    <row r="26" spans="1:14" ht="15" thickBot="1" x14ac:dyDescent="0.25">
      <c r="A26" s="21">
        <v>24</v>
      </c>
      <c r="B26" s="17" t="s">
        <v>35</v>
      </c>
      <c r="C26" s="17" t="s">
        <v>36</v>
      </c>
      <c r="D26" s="17" t="s">
        <v>15</v>
      </c>
      <c r="E26" s="27">
        <v>32</v>
      </c>
      <c r="F26" s="18">
        <f t="shared" si="0"/>
        <v>42</v>
      </c>
    </row>
    <row r="27" spans="1:14" ht="15" thickBot="1" x14ac:dyDescent="0.25">
      <c r="A27" s="21">
        <v>25</v>
      </c>
      <c r="B27" s="17" t="s">
        <v>37</v>
      </c>
      <c r="C27" s="17" t="s">
        <v>36</v>
      </c>
      <c r="D27" s="17" t="s">
        <v>15</v>
      </c>
      <c r="E27" s="27">
        <v>34</v>
      </c>
      <c r="F27" s="18">
        <f t="shared" si="0"/>
        <v>42</v>
      </c>
    </row>
    <row r="28" spans="1:14" ht="16.5" customHeight="1" thickBot="1" x14ac:dyDescent="0.25">
      <c r="A28" s="21">
        <v>26</v>
      </c>
      <c r="B28" s="17" t="s">
        <v>38</v>
      </c>
      <c r="C28" s="17" t="s">
        <v>36</v>
      </c>
      <c r="D28" s="17" t="s">
        <v>15</v>
      </c>
      <c r="E28" s="27">
        <v>70</v>
      </c>
      <c r="F28" s="18">
        <f t="shared" si="0"/>
        <v>42</v>
      </c>
    </row>
    <row r="29" spans="1:14" ht="15" thickBot="1" x14ac:dyDescent="0.25">
      <c r="A29" s="21">
        <v>27</v>
      </c>
      <c r="B29" s="17" t="s">
        <v>297</v>
      </c>
      <c r="C29" s="17" t="s">
        <v>39</v>
      </c>
      <c r="D29" s="17" t="s">
        <v>15</v>
      </c>
      <c r="E29" s="27">
        <v>67</v>
      </c>
      <c r="F29" s="18">
        <f t="shared" si="0"/>
        <v>42</v>
      </c>
    </row>
    <row r="30" spans="1:14" ht="15" thickBot="1" x14ac:dyDescent="0.25">
      <c r="A30" s="21">
        <v>28</v>
      </c>
      <c r="B30" s="17" t="s">
        <v>40</v>
      </c>
      <c r="C30" s="17" t="s">
        <v>14</v>
      </c>
      <c r="D30" s="17" t="s">
        <v>15</v>
      </c>
      <c r="E30" s="27">
        <v>45</v>
      </c>
      <c r="F30" s="18">
        <f t="shared" si="0"/>
        <v>42</v>
      </c>
    </row>
    <row r="31" spans="1:14" ht="15" thickBot="1" x14ac:dyDescent="0.25">
      <c r="A31" s="21">
        <v>29</v>
      </c>
      <c r="B31" s="17" t="s">
        <v>41</v>
      </c>
      <c r="C31" s="17" t="s">
        <v>14</v>
      </c>
      <c r="D31" s="17" t="s">
        <v>19</v>
      </c>
      <c r="E31" s="27">
        <v>34</v>
      </c>
      <c r="F31" s="18">
        <f t="shared" si="0"/>
        <v>39</v>
      </c>
    </row>
    <row r="32" spans="1:14" ht="15" thickBot="1" x14ac:dyDescent="0.25">
      <c r="A32" s="21">
        <v>30</v>
      </c>
      <c r="B32" s="17" t="s">
        <v>42</v>
      </c>
      <c r="C32" s="17" t="s">
        <v>43</v>
      </c>
      <c r="D32" s="17" t="s">
        <v>28</v>
      </c>
      <c r="E32" s="27">
        <v>23</v>
      </c>
      <c r="F32" s="18">
        <f t="shared" si="0"/>
        <v>45</v>
      </c>
    </row>
    <row r="33" spans="1:6" ht="15" thickBot="1" x14ac:dyDescent="0.25">
      <c r="A33" s="21">
        <v>31</v>
      </c>
      <c r="B33" s="17" t="s">
        <v>44</v>
      </c>
      <c r="C33" s="17" t="s">
        <v>43</v>
      </c>
      <c r="D33" s="17" t="s">
        <v>28</v>
      </c>
      <c r="E33" s="27">
        <v>22</v>
      </c>
      <c r="F33" s="18">
        <f t="shared" si="0"/>
        <v>45</v>
      </c>
    </row>
    <row r="34" spans="1:6" ht="15" thickBot="1" x14ac:dyDescent="0.25">
      <c r="A34" s="21">
        <v>32</v>
      </c>
      <c r="B34" s="17" t="s">
        <v>45</v>
      </c>
      <c r="C34" s="17" t="s">
        <v>43</v>
      </c>
      <c r="D34" s="17" t="s">
        <v>28</v>
      </c>
      <c r="E34" s="27">
        <v>54</v>
      </c>
      <c r="F34" s="18">
        <f t="shared" si="0"/>
        <v>45</v>
      </c>
    </row>
    <row r="35" spans="1:6" ht="15" thickBot="1" x14ac:dyDescent="0.25">
      <c r="A35" s="21">
        <v>33</v>
      </c>
      <c r="B35" s="17" t="s">
        <v>46</v>
      </c>
      <c r="C35" s="17" t="s">
        <v>25</v>
      </c>
      <c r="D35" s="17" t="s">
        <v>28</v>
      </c>
      <c r="E35" s="27">
        <v>54</v>
      </c>
      <c r="F35" s="18">
        <f t="shared" si="0"/>
        <v>45</v>
      </c>
    </row>
    <row r="36" spans="1:6" ht="15" thickBot="1" x14ac:dyDescent="0.25">
      <c r="A36" s="21">
        <v>34</v>
      </c>
      <c r="B36" s="17" t="s">
        <v>47</v>
      </c>
      <c r="C36" s="17" t="s">
        <v>14</v>
      </c>
      <c r="D36" s="17" t="s">
        <v>70</v>
      </c>
      <c r="E36" s="27">
        <v>45</v>
      </c>
      <c r="F36" s="18">
        <f t="shared" si="0"/>
        <v>35</v>
      </c>
    </row>
    <row r="37" spans="1:6" ht="15" thickBot="1" x14ac:dyDescent="0.25">
      <c r="A37" s="21">
        <v>35</v>
      </c>
      <c r="B37" s="17" t="s">
        <v>48</v>
      </c>
      <c r="C37" s="17" t="s">
        <v>12</v>
      </c>
      <c r="D37" s="17" t="s">
        <v>70</v>
      </c>
      <c r="E37" s="27">
        <v>67</v>
      </c>
      <c r="F37" s="18">
        <f t="shared" si="0"/>
        <v>35</v>
      </c>
    </row>
    <row r="38" spans="1:6" ht="15" thickBot="1" x14ac:dyDescent="0.25">
      <c r="A38" s="21">
        <v>36</v>
      </c>
      <c r="B38" s="17" t="s">
        <v>49</v>
      </c>
      <c r="C38" s="17" t="s">
        <v>12</v>
      </c>
      <c r="D38" s="17" t="s">
        <v>70</v>
      </c>
      <c r="E38" s="27">
        <v>67</v>
      </c>
      <c r="F38" s="18">
        <f t="shared" si="0"/>
        <v>35</v>
      </c>
    </row>
    <row r="39" spans="1:6" ht="14.25" customHeight="1" thickBot="1" x14ac:dyDescent="0.25">
      <c r="A39" s="21">
        <v>37</v>
      </c>
      <c r="B39" s="17" t="s">
        <v>50</v>
      </c>
      <c r="C39" s="17" t="s">
        <v>14</v>
      </c>
      <c r="D39" s="17" t="s">
        <v>70</v>
      </c>
      <c r="E39" s="27">
        <v>45</v>
      </c>
      <c r="F39" s="18">
        <f t="shared" si="0"/>
        <v>35</v>
      </c>
    </row>
    <row r="40" spans="1:6" ht="15" thickBot="1" x14ac:dyDescent="0.25">
      <c r="A40" s="21">
        <v>38</v>
      </c>
      <c r="B40" s="17" t="s">
        <v>51</v>
      </c>
      <c r="C40" s="17" t="s">
        <v>52</v>
      </c>
      <c r="D40" s="17" t="s">
        <v>15</v>
      </c>
      <c r="E40" s="27">
        <v>65</v>
      </c>
      <c r="F40" s="18">
        <f t="shared" si="0"/>
        <v>42</v>
      </c>
    </row>
    <row r="41" spans="1:6" ht="15" thickBot="1" x14ac:dyDescent="0.25">
      <c r="A41" s="21">
        <v>39</v>
      </c>
      <c r="B41" s="17" t="s">
        <v>53</v>
      </c>
      <c r="C41" s="17" t="s">
        <v>39</v>
      </c>
      <c r="D41" s="17" t="s">
        <v>70</v>
      </c>
      <c r="E41" s="27">
        <v>52</v>
      </c>
      <c r="F41" s="18">
        <f t="shared" si="0"/>
        <v>35</v>
      </c>
    </row>
    <row r="42" spans="1:6" ht="15" thickBot="1" x14ac:dyDescent="0.25">
      <c r="A42" s="21">
        <v>40</v>
      </c>
      <c r="B42" s="17" t="s">
        <v>54</v>
      </c>
      <c r="C42" s="17" t="s">
        <v>39</v>
      </c>
      <c r="D42" s="17" t="s">
        <v>70</v>
      </c>
      <c r="E42" s="27">
        <v>50</v>
      </c>
      <c r="F42" s="18">
        <f t="shared" si="0"/>
        <v>35</v>
      </c>
    </row>
    <row r="43" spans="1:6" ht="15" thickBot="1" x14ac:dyDescent="0.25">
      <c r="A43" s="21">
        <v>41</v>
      </c>
      <c r="B43" s="17" t="s">
        <v>55</v>
      </c>
      <c r="C43" s="17" t="s">
        <v>39</v>
      </c>
      <c r="D43" s="17" t="s">
        <v>70</v>
      </c>
      <c r="E43" s="27">
        <v>28</v>
      </c>
      <c r="F43" s="18">
        <f t="shared" si="0"/>
        <v>35</v>
      </c>
    </row>
    <row r="44" spans="1:6" ht="15" thickBot="1" x14ac:dyDescent="0.25">
      <c r="A44" s="21">
        <v>42</v>
      </c>
      <c r="B44" s="17" t="s">
        <v>56</v>
      </c>
      <c r="C44" s="17" t="s">
        <v>52</v>
      </c>
      <c r="D44" s="17" t="s">
        <v>70</v>
      </c>
      <c r="E44" s="27">
        <v>30</v>
      </c>
      <c r="F44" s="18">
        <f t="shared" si="0"/>
        <v>35</v>
      </c>
    </row>
    <row r="45" spans="1:6" ht="15" thickBot="1" x14ac:dyDescent="0.25">
      <c r="A45" s="21">
        <v>43</v>
      </c>
      <c r="B45" s="17" t="s">
        <v>57</v>
      </c>
      <c r="C45" s="17" t="s">
        <v>58</v>
      </c>
      <c r="D45" s="17" t="s">
        <v>70</v>
      </c>
      <c r="E45" s="27">
        <v>65</v>
      </c>
      <c r="F45" s="18">
        <f t="shared" si="0"/>
        <v>35</v>
      </c>
    </row>
    <row r="46" spans="1:6" ht="15" thickBot="1" x14ac:dyDescent="0.25">
      <c r="A46" s="21">
        <v>44</v>
      </c>
      <c r="B46" s="17" t="s">
        <v>59</v>
      </c>
      <c r="C46" s="17" t="s">
        <v>39</v>
      </c>
      <c r="D46" s="17" t="s">
        <v>70</v>
      </c>
      <c r="E46" s="27">
        <v>34</v>
      </c>
      <c r="F46" s="18">
        <f t="shared" si="0"/>
        <v>35</v>
      </c>
    </row>
    <row r="47" spans="1:6" ht="15" thickBot="1" x14ac:dyDescent="0.25">
      <c r="A47" s="21">
        <v>45</v>
      </c>
      <c r="B47" s="17" t="s">
        <v>60</v>
      </c>
      <c r="C47" s="17" t="s">
        <v>52</v>
      </c>
      <c r="D47" s="17" t="s">
        <v>19</v>
      </c>
      <c r="E47" s="27">
        <v>50</v>
      </c>
      <c r="F47" s="18">
        <f t="shared" si="0"/>
        <v>39</v>
      </c>
    </row>
    <row r="48" spans="1:6" ht="15" thickBot="1" x14ac:dyDescent="0.25">
      <c r="A48" s="21">
        <v>46</v>
      </c>
      <c r="B48" s="17" t="s">
        <v>61</v>
      </c>
      <c r="C48" s="17" t="s">
        <v>52</v>
      </c>
      <c r="D48" s="17" t="s">
        <v>70</v>
      </c>
      <c r="E48" s="27">
        <v>34</v>
      </c>
      <c r="F48" s="18">
        <f t="shared" si="0"/>
        <v>35</v>
      </c>
    </row>
    <row r="49" spans="1:6" ht="15" thickBot="1" x14ac:dyDescent="0.25">
      <c r="A49" s="21">
        <v>47</v>
      </c>
      <c r="B49" s="17" t="s">
        <v>62</v>
      </c>
      <c r="C49" s="17" t="s">
        <v>52</v>
      </c>
      <c r="D49" s="17" t="s">
        <v>19</v>
      </c>
      <c r="E49" s="27">
        <v>43</v>
      </c>
      <c r="F49" s="18">
        <f t="shared" si="0"/>
        <v>39</v>
      </c>
    </row>
    <row r="50" spans="1:6" ht="15" thickBot="1" x14ac:dyDescent="0.25">
      <c r="A50" s="21">
        <v>48</v>
      </c>
      <c r="B50" s="17" t="s">
        <v>63</v>
      </c>
      <c r="C50" s="17" t="s">
        <v>52</v>
      </c>
      <c r="D50" s="17" t="s">
        <v>15</v>
      </c>
      <c r="E50" s="27">
        <v>45</v>
      </c>
      <c r="F50" s="18">
        <f t="shared" si="0"/>
        <v>42</v>
      </c>
    </row>
    <row r="51" spans="1:6" ht="15" thickBot="1" x14ac:dyDescent="0.25">
      <c r="A51" s="21">
        <v>49</v>
      </c>
      <c r="B51" s="17" t="s">
        <v>64</v>
      </c>
      <c r="C51" s="17" t="s">
        <v>12</v>
      </c>
      <c r="D51" s="17" t="s">
        <v>70</v>
      </c>
      <c r="E51" s="27">
        <v>45</v>
      </c>
      <c r="F51" s="18">
        <f t="shared" si="0"/>
        <v>35</v>
      </c>
    </row>
    <row r="52" spans="1:6" ht="15" thickBot="1" x14ac:dyDescent="0.25">
      <c r="A52" s="21">
        <v>50</v>
      </c>
      <c r="B52" s="17" t="s">
        <v>65</v>
      </c>
      <c r="C52" s="17" t="s">
        <v>52</v>
      </c>
      <c r="D52" s="17" t="s">
        <v>15</v>
      </c>
      <c r="E52" s="27">
        <v>38</v>
      </c>
      <c r="F52" s="18">
        <f t="shared" si="0"/>
        <v>42</v>
      </c>
    </row>
    <row r="53" spans="1:6" ht="15" thickBot="1" x14ac:dyDescent="0.25">
      <c r="A53" s="21">
        <v>51</v>
      </c>
      <c r="B53" s="17" t="s">
        <v>66</v>
      </c>
      <c r="C53" s="17" t="s">
        <v>25</v>
      </c>
      <c r="D53" s="17" t="s">
        <v>70</v>
      </c>
      <c r="E53" s="27">
        <v>37</v>
      </c>
      <c r="F53" s="18">
        <f t="shared" si="0"/>
        <v>35</v>
      </c>
    </row>
    <row r="54" spans="1:6" ht="15" thickBot="1" x14ac:dyDescent="0.25">
      <c r="A54" s="21">
        <v>52</v>
      </c>
      <c r="B54" s="17" t="s">
        <v>67</v>
      </c>
      <c r="C54" s="17" t="s">
        <v>52</v>
      </c>
      <c r="D54" s="17" t="s">
        <v>19</v>
      </c>
      <c r="E54" s="27">
        <v>43</v>
      </c>
      <c r="F54" s="18">
        <f t="shared" si="0"/>
        <v>39</v>
      </c>
    </row>
    <row r="55" spans="1:6" ht="15" thickBot="1" x14ac:dyDescent="0.25">
      <c r="A55" s="21">
        <v>53</v>
      </c>
      <c r="B55" s="17" t="s">
        <v>68</v>
      </c>
      <c r="C55" s="17" t="s">
        <v>14</v>
      </c>
      <c r="D55" s="17" t="s">
        <v>19</v>
      </c>
      <c r="E55" s="27">
        <v>34</v>
      </c>
      <c r="F55" s="18">
        <f t="shared" si="0"/>
        <v>39</v>
      </c>
    </row>
    <row r="56" spans="1:6" ht="15" thickBot="1" x14ac:dyDescent="0.25">
      <c r="A56" s="21">
        <v>54</v>
      </c>
      <c r="B56" s="17" t="s">
        <v>69</v>
      </c>
      <c r="C56" s="17" t="s">
        <v>25</v>
      </c>
      <c r="D56" s="17" t="s">
        <v>19</v>
      </c>
      <c r="E56" s="27">
        <v>30</v>
      </c>
      <c r="F56" s="18">
        <f t="shared" si="0"/>
        <v>39</v>
      </c>
    </row>
    <row r="60" spans="1:6" ht="13.5" thickBot="1" x14ac:dyDescent="0.25"/>
    <row r="61" spans="1:6" ht="19.5" customHeight="1" thickBot="1" x14ac:dyDescent="0.25">
      <c r="A61" s="23" t="s">
        <v>71</v>
      </c>
      <c r="B61" s="23" t="s">
        <v>302</v>
      </c>
      <c r="D61" s="102"/>
    </row>
    <row r="62" spans="1:6" ht="18" customHeight="1" thickBot="1" x14ac:dyDescent="0.25">
      <c r="A62" s="24" t="s">
        <v>70</v>
      </c>
      <c r="B62" s="22">
        <v>35</v>
      </c>
      <c r="D62" s="102"/>
    </row>
    <row r="63" spans="1:6" ht="18" customHeight="1" thickBot="1" x14ac:dyDescent="0.25">
      <c r="A63" s="24" t="s">
        <v>19</v>
      </c>
      <c r="B63" s="22">
        <v>39</v>
      </c>
      <c r="D63" s="102"/>
    </row>
    <row r="64" spans="1:6" ht="18" customHeight="1" thickBot="1" x14ac:dyDescent="0.25">
      <c r="A64" s="24" t="s">
        <v>15</v>
      </c>
      <c r="B64" s="22">
        <v>42</v>
      </c>
    </row>
    <row r="65" spans="1:2" ht="18" customHeight="1" thickBot="1" x14ac:dyDescent="0.25">
      <c r="A65" s="24" t="s">
        <v>28</v>
      </c>
      <c r="B65" s="22">
        <v>45</v>
      </c>
    </row>
    <row r="100" spans="1:1" x14ac:dyDescent="0.2">
      <c r="A100" s="15">
        <v>41730</v>
      </c>
    </row>
  </sheetData>
  <mergeCells count="1">
    <mergeCell ref="C1:F1"/>
  </mergeCells>
  <pageMargins left="0.75" right="0.75" top="1" bottom="1" header="0" footer="0"/>
  <pageSetup paperSize="5" orientation="portrait" horizontalDpi="4294967295" verticalDpi="4294967295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6"/>
  </sheetPr>
  <dimension ref="A1:Q100"/>
  <sheetViews>
    <sheetView topLeftCell="E4" workbookViewId="0">
      <selection activeCell="J14" sqref="J14"/>
    </sheetView>
  </sheetViews>
  <sheetFormatPr baseColWidth="10" defaultRowHeight="12.75" x14ac:dyDescent="0.2"/>
  <cols>
    <col min="1" max="1" width="12.85546875" customWidth="1"/>
    <col min="2" max="2" width="29.28515625" customWidth="1"/>
    <col min="3" max="3" width="12.140625" customWidth="1"/>
    <col min="4" max="4" width="14.140625" customWidth="1"/>
    <col min="5" max="5" width="14.5703125" customWidth="1"/>
    <col min="6" max="6" width="14.7109375" customWidth="1"/>
    <col min="12" max="12" width="17.5703125" bestFit="1" customWidth="1"/>
    <col min="15" max="15" width="21.5703125" bestFit="1" customWidth="1"/>
    <col min="16" max="16" width="19.28515625" bestFit="1" customWidth="1"/>
  </cols>
  <sheetData>
    <row r="1" spans="1:16" ht="100.5" customHeight="1" thickBot="1" x14ac:dyDescent="0.25">
      <c r="A1" s="19" t="s">
        <v>300</v>
      </c>
      <c r="B1" s="20"/>
      <c r="C1" s="157" t="s">
        <v>301</v>
      </c>
      <c r="D1" s="157"/>
      <c r="E1" s="157"/>
      <c r="F1" s="158"/>
      <c r="M1" t="s">
        <v>396</v>
      </c>
    </row>
    <row r="2" spans="1:16" ht="40.5" customHeight="1" thickBot="1" x14ac:dyDescent="0.25">
      <c r="A2" s="25" t="s">
        <v>3</v>
      </c>
      <c r="B2" s="26" t="s">
        <v>6</v>
      </c>
      <c r="C2" s="26" t="s">
        <v>7</v>
      </c>
      <c r="D2" s="26" t="s">
        <v>8</v>
      </c>
      <c r="E2" s="26" t="s">
        <v>304</v>
      </c>
      <c r="F2" s="26" t="s">
        <v>303</v>
      </c>
    </row>
    <row r="3" spans="1:16" ht="15" customHeight="1" thickBot="1" x14ac:dyDescent="0.25">
      <c r="A3" s="21">
        <v>1</v>
      </c>
      <c r="B3" s="17" t="s">
        <v>9</v>
      </c>
      <c r="C3" s="17" t="s">
        <v>10</v>
      </c>
      <c r="D3" s="17" t="s">
        <v>70</v>
      </c>
      <c r="E3" s="27">
        <v>22</v>
      </c>
      <c r="F3" s="18">
        <f>VLOOKUP(D3, $A$61:$B$65, 2, 0)</f>
        <v>35</v>
      </c>
      <c r="K3" s="25" t="s">
        <v>3</v>
      </c>
      <c r="L3" s="26" t="s">
        <v>6</v>
      </c>
      <c r="M3" s="26" t="s">
        <v>7</v>
      </c>
      <c r="N3" s="26" t="s">
        <v>8</v>
      </c>
      <c r="O3" s="26" t="s">
        <v>304</v>
      </c>
      <c r="P3" s="26" t="s">
        <v>303</v>
      </c>
    </row>
    <row r="4" spans="1:16" ht="15" thickBot="1" x14ac:dyDescent="0.25">
      <c r="A4" s="21">
        <v>2</v>
      </c>
      <c r="B4" s="17" t="s">
        <v>11</v>
      </c>
      <c r="C4" s="17" t="s">
        <v>10</v>
      </c>
      <c r="D4" s="17" t="s">
        <v>70</v>
      </c>
      <c r="E4" s="27">
        <v>27</v>
      </c>
      <c r="F4" s="18">
        <f t="shared" ref="F4:F56" si="0">VLOOKUP(D4, $A$61:$B$65, 2, 0)</f>
        <v>35</v>
      </c>
      <c r="M4" s="102" t="s">
        <v>14</v>
      </c>
      <c r="N4" s="102" t="s">
        <v>19</v>
      </c>
    </row>
    <row r="5" spans="1:16" ht="15" thickBot="1" x14ac:dyDescent="0.25">
      <c r="A5" s="21">
        <v>3</v>
      </c>
      <c r="B5" s="17" t="s">
        <v>299</v>
      </c>
      <c r="C5" s="17" t="s">
        <v>12</v>
      </c>
      <c r="D5" s="17" t="s">
        <v>70</v>
      </c>
      <c r="E5" s="27">
        <v>35</v>
      </c>
      <c r="F5" s="18">
        <f t="shared" si="0"/>
        <v>35</v>
      </c>
    </row>
    <row r="6" spans="1:16" ht="16.5" customHeight="1" thickBot="1" x14ac:dyDescent="0.25">
      <c r="A6" s="21">
        <v>4</v>
      </c>
      <c r="B6" s="17" t="s">
        <v>13</v>
      </c>
      <c r="C6" s="17" t="s">
        <v>14</v>
      </c>
      <c r="D6" s="17" t="s">
        <v>15</v>
      </c>
      <c r="E6" s="27">
        <v>40</v>
      </c>
      <c r="F6" s="18">
        <f t="shared" si="0"/>
        <v>42</v>
      </c>
      <c r="H6" s="102" t="s">
        <v>418</v>
      </c>
      <c r="K6" s="25" t="s">
        <v>3</v>
      </c>
      <c r="L6" s="26" t="s">
        <v>6</v>
      </c>
      <c r="M6" s="26" t="s">
        <v>7</v>
      </c>
      <c r="N6" s="26" t="s">
        <v>8</v>
      </c>
      <c r="O6" s="26" t="s">
        <v>304</v>
      </c>
      <c r="P6" s="26" t="s">
        <v>303</v>
      </c>
    </row>
    <row r="7" spans="1:16" ht="15.75" customHeight="1" thickBot="1" x14ac:dyDescent="0.25">
      <c r="A7" s="21">
        <v>5</v>
      </c>
      <c r="B7" s="17" t="s">
        <v>16</v>
      </c>
      <c r="C7" s="17" t="s">
        <v>14</v>
      </c>
      <c r="D7" s="17" t="s">
        <v>70</v>
      </c>
      <c r="E7" s="27">
        <v>45</v>
      </c>
      <c r="F7" s="18">
        <f t="shared" si="0"/>
        <v>35</v>
      </c>
      <c r="K7" s="21">
        <v>18</v>
      </c>
      <c r="L7" s="17" t="s">
        <v>29</v>
      </c>
      <c r="M7" s="17" t="s">
        <v>14</v>
      </c>
      <c r="N7" s="17" t="s">
        <v>19</v>
      </c>
      <c r="O7" s="27">
        <v>50</v>
      </c>
      <c r="P7" s="18">
        <v>39</v>
      </c>
    </row>
    <row r="8" spans="1:16" ht="15" thickBot="1" x14ac:dyDescent="0.25">
      <c r="A8" s="21">
        <v>6</v>
      </c>
      <c r="B8" s="17" t="s">
        <v>292</v>
      </c>
      <c r="C8" s="17" t="s">
        <v>14</v>
      </c>
      <c r="D8" s="17" t="s">
        <v>70</v>
      </c>
      <c r="E8" s="27">
        <v>50</v>
      </c>
      <c r="F8" s="18">
        <f t="shared" si="0"/>
        <v>35</v>
      </c>
      <c r="K8" s="21">
        <v>29</v>
      </c>
      <c r="L8" s="17" t="s">
        <v>41</v>
      </c>
      <c r="M8" s="17" t="s">
        <v>14</v>
      </c>
      <c r="N8" s="17" t="s">
        <v>19</v>
      </c>
      <c r="O8" s="27">
        <v>34</v>
      </c>
      <c r="P8" s="18">
        <v>39</v>
      </c>
    </row>
    <row r="9" spans="1:16" ht="15" thickBot="1" x14ac:dyDescent="0.25">
      <c r="A9" s="21">
        <v>7</v>
      </c>
      <c r="B9" s="17" t="s">
        <v>293</v>
      </c>
      <c r="C9" s="17" t="s">
        <v>14</v>
      </c>
      <c r="D9" s="17" t="s">
        <v>70</v>
      </c>
      <c r="E9" s="27">
        <v>52</v>
      </c>
      <c r="F9" s="18">
        <f t="shared" si="0"/>
        <v>35</v>
      </c>
      <c r="K9" s="21">
        <v>53</v>
      </c>
      <c r="L9" s="17" t="s">
        <v>68</v>
      </c>
      <c r="M9" s="17" t="s">
        <v>14</v>
      </c>
      <c r="N9" s="17" t="s">
        <v>19</v>
      </c>
      <c r="O9" s="27">
        <v>34</v>
      </c>
      <c r="P9" s="18">
        <v>39</v>
      </c>
    </row>
    <row r="10" spans="1:16" ht="15" customHeight="1" thickBot="1" x14ac:dyDescent="0.25">
      <c r="A10" s="21">
        <v>8</v>
      </c>
      <c r="B10" s="17" t="s">
        <v>294</v>
      </c>
      <c r="C10" s="17" t="s">
        <v>14</v>
      </c>
      <c r="D10" s="17" t="s">
        <v>70</v>
      </c>
      <c r="E10" s="27">
        <v>70</v>
      </c>
      <c r="F10" s="18">
        <f t="shared" si="0"/>
        <v>35</v>
      </c>
    </row>
    <row r="11" spans="1:16" ht="15" thickBot="1" x14ac:dyDescent="0.25">
      <c r="A11" s="21">
        <v>9</v>
      </c>
      <c r="B11" s="17" t="s">
        <v>295</v>
      </c>
      <c r="C11" s="17" t="s">
        <v>14</v>
      </c>
      <c r="D11" s="17" t="s">
        <v>70</v>
      </c>
      <c r="E11" s="27">
        <v>70</v>
      </c>
      <c r="F11" s="18">
        <f t="shared" si="0"/>
        <v>35</v>
      </c>
    </row>
    <row r="12" spans="1:16" ht="15" thickBot="1" x14ac:dyDescent="0.25">
      <c r="A12" s="21">
        <v>10</v>
      </c>
      <c r="B12" s="17" t="s">
        <v>296</v>
      </c>
      <c r="C12" s="17" t="s">
        <v>14</v>
      </c>
      <c r="D12" s="17" t="s">
        <v>70</v>
      </c>
      <c r="E12" s="27">
        <v>55</v>
      </c>
      <c r="F12" s="18">
        <f t="shared" si="0"/>
        <v>35</v>
      </c>
      <c r="K12" s="25" t="s">
        <v>3</v>
      </c>
      <c r="L12" s="26" t="s">
        <v>6</v>
      </c>
      <c r="M12" s="26" t="s">
        <v>7</v>
      </c>
      <c r="N12" s="26" t="s">
        <v>8</v>
      </c>
      <c r="O12" s="26" t="s">
        <v>304</v>
      </c>
      <c r="P12" s="26" t="s">
        <v>303</v>
      </c>
    </row>
    <row r="13" spans="1:16" ht="15" customHeight="1" thickBot="1" x14ac:dyDescent="0.25">
      <c r="A13" s="21">
        <v>11</v>
      </c>
      <c r="B13" s="17" t="s">
        <v>17</v>
      </c>
      <c r="C13" s="17" t="s">
        <v>18</v>
      </c>
      <c r="D13" s="17" t="s">
        <v>19</v>
      </c>
      <c r="E13" s="27">
        <v>70</v>
      </c>
      <c r="F13" s="18">
        <f t="shared" si="0"/>
        <v>39</v>
      </c>
      <c r="L13" s="102" t="s">
        <v>415</v>
      </c>
      <c r="M13" s="102" t="s">
        <v>52</v>
      </c>
      <c r="N13" s="102"/>
    </row>
    <row r="14" spans="1:16" ht="15" thickBot="1" x14ac:dyDescent="0.25">
      <c r="A14" s="21">
        <v>12</v>
      </c>
      <c r="B14" s="17" t="s">
        <v>20</v>
      </c>
      <c r="C14" s="17" t="s">
        <v>18</v>
      </c>
      <c r="D14" s="17" t="s">
        <v>19</v>
      </c>
      <c r="E14" s="27">
        <v>72</v>
      </c>
      <c r="F14" s="18">
        <f t="shared" si="0"/>
        <v>39</v>
      </c>
      <c r="H14" s="102" t="s">
        <v>419</v>
      </c>
    </row>
    <row r="15" spans="1:16" ht="15" thickBot="1" x14ac:dyDescent="0.25">
      <c r="A15" s="21">
        <v>13</v>
      </c>
      <c r="B15" s="17" t="s">
        <v>21</v>
      </c>
      <c r="C15" s="17" t="s">
        <v>18</v>
      </c>
      <c r="D15" s="17" t="s">
        <v>19</v>
      </c>
      <c r="E15" s="27">
        <v>68</v>
      </c>
      <c r="F15" s="18">
        <f t="shared" si="0"/>
        <v>39</v>
      </c>
      <c r="K15" s="25" t="s">
        <v>3</v>
      </c>
      <c r="L15" s="26" t="s">
        <v>6</v>
      </c>
      <c r="M15" s="26" t="s">
        <v>7</v>
      </c>
      <c r="N15" s="26" t="s">
        <v>8</v>
      </c>
      <c r="O15" s="26" t="s">
        <v>304</v>
      </c>
      <c r="P15" s="26" t="s">
        <v>303</v>
      </c>
    </row>
    <row r="16" spans="1:16" ht="15" thickBot="1" x14ac:dyDescent="0.25">
      <c r="A16" s="21">
        <v>14</v>
      </c>
      <c r="B16" s="17" t="s">
        <v>22</v>
      </c>
      <c r="C16" s="17" t="s">
        <v>18</v>
      </c>
      <c r="D16" s="17" t="s">
        <v>19</v>
      </c>
      <c r="E16" s="27">
        <v>56</v>
      </c>
      <c r="F16" s="18">
        <f t="shared" si="0"/>
        <v>39</v>
      </c>
      <c r="K16" s="21">
        <v>45</v>
      </c>
      <c r="L16" s="17" t="s">
        <v>60</v>
      </c>
      <c r="M16" s="17" t="s">
        <v>52</v>
      </c>
      <c r="N16" s="17" t="s">
        <v>19</v>
      </c>
      <c r="O16" s="27">
        <v>50</v>
      </c>
      <c r="P16" s="18">
        <v>39</v>
      </c>
    </row>
    <row r="17" spans="1:17" ht="15" thickBot="1" x14ac:dyDescent="0.25">
      <c r="A17" s="21">
        <v>15</v>
      </c>
      <c r="B17" s="17" t="s">
        <v>23</v>
      </c>
      <c r="C17" s="17" t="s">
        <v>18</v>
      </c>
      <c r="D17" s="17" t="s">
        <v>19</v>
      </c>
      <c r="E17" s="27">
        <v>63</v>
      </c>
      <c r="F17" s="18">
        <f t="shared" si="0"/>
        <v>39</v>
      </c>
      <c r="K17" s="21">
        <v>47</v>
      </c>
      <c r="L17" s="17" t="s">
        <v>62</v>
      </c>
      <c r="M17" s="17" t="s">
        <v>52</v>
      </c>
      <c r="N17" s="17" t="s">
        <v>19</v>
      </c>
      <c r="O17" s="27">
        <v>43</v>
      </c>
      <c r="P17" s="18">
        <v>39</v>
      </c>
    </row>
    <row r="18" spans="1:17" ht="15" thickBot="1" x14ac:dyDescent="0.25">
      <c r="A18" s="21">
        <v>16</v>
      </c>
      <c r="B18" s="17" t="s">
        <v>24</v>
      </c>
      <c r="C18" s="17" t="s">
        <v>25</v>
      </c>
      <c r="D18" s="17" t="s">
        <v>19</v>
      </c>
      <c r="E18" s="27">
        <v>15</v>
      </c>
      <c r="F18" s="18">
        <f t="shared" si="0"/>
        <v>39</v>
      </c>
    </row>
    <row r="19" spans="1:17" ht="15" thickBot="1" x14ac:dyDescent="0.25">
      <c r="A19" s="21">
        <v>17</v>
      </c>
      <c r="B19" s="17" t="s">
        <v>26</v>
      </c>
      <c r="C19" s="17" t="s">
        <v>27</v>
      </c>
      <c r="D19" s="17" t="s">
        <v>28</v>
      </c>
      <c r="E19" s="27">
        <v>35</v>
      </c>
      <c r="F19" s="18">
        <f t="shared" si="0"/>
        <v>45</v>
      </c>
    </row>
    <row r="20" spans="1:17" ht="15" thickBot="1" x14ac:dyDescent="0.25">
      <c r="A20" s="21">
        <v>18</v>
      </c>
      <c r="B20" s="17" t="s">
        <v>29</v>
      </c>
      <c r="C20" s="17" t="s">
        <v>14</v>
      </c>
      <c r="D20" s="17" t="s">
        <v>19</v>
      </c>
      <c r="E20" s="27">
        <v>50</v>
      </c>
      <c r="F20" s="18">
        <f t="shared" si="0"/>
        <v>39</v>
      </c>
      <c r="K20" s="25" t="s">
        <v>3</v>
      </c>
      <c r="L20" s="26" t="s">
        <v>6</v>
      </c>
      <c r="M20" s="26" t="s">
        <v>7</v>
      </c>
      <c r="N20" s="26" t="s">
        <v>8</v>
      </c>
      <c r="O20" s="26" t="s">
        <v>304</v>
      </c>
      <c r="P20" s="26" t="s">
        <v>303</v>
      </c>
      <c r="Q20" s="25" t="s">
        <v>3</v>
      </c>
    </row>
    <row r="21" spans="1:17" ht="15" thickBot="1" x14ac:dyDescent="0.25">
      <c r="A21" s="21">
        <v>19</v>
      </c>
      <c r="B21" s="17" t="s">
        <v>30</v>
      </c>
      <c r="C21" s="17" t="s">
        <v>27</v>
      </c>
      <c r="D21" s="17" t="s">
        <v>28</v>
      </c>
      <c r="E21" s="27">
        <v>23</v>
      </c>
      <c r="F21" s="18">
        <f t="shared" si="0"/>
        <v>45</v>
      </c>
      <c r="K21" s="102" t="s">
        <v>416</v>
      </c>
      <c r="L21" s="102"/>
      <c r="M21" s="102" t="s">
        <v>25</v>
      </c>
      <c r="N21" s="102"/>
      <c r="Q21" s="102" t="s">
        <v>417</v>
      </c>
    </row>
    <row r="22" spans="1:17" ht="15" thickBot="1" x14ac:dyDescent="0.25">
      <c r="A22" s="21">
        <v>20</v>
      </c>
      <c r="B22" s="17" t="s">
        <v>31</v>
      </c>
      <c r="C22" s="17" t="s">
        <v>14</v>
      </c>
      <c r="D22" s="17" t="s">
        <v>70</v>
      </c>
      <c r="E22" s="27">
        <v>45</v>
      </c>
      <c r="F22" s="18">
        <f t="shared" si="0"/>
        <v>35</v>
      </c>
      <c r="H22" s="102" t="s">
        <v>420</v>
      </c>
    </row>
    <row r="23" spans="1:17" ht="15" thickBot="1" x14ac:dyDescent="0.25">
      <c r="A23" s="21">
        <v>21</v>
      </c>
      <c r="B23" s="17" t="s">
        <v>298</v>
      </c>
      <c r="C23" s="17" t="s">
        <v>14</v>
      </c>
      <c r="D23" s="17" t="s">
        <v>70</v>
      </c>
      <c r="E23" s="27">
        <v>45</v>
      </c>
      <c r="F23" s="18">
        <f t="shared" si="0"/>
        <v>35</v>
      </c>
      <c r="K23" s="25" t="s">
        <v>3</v>
      </c>
      <c r="L23" s="26" t="s">
        <v>6</v>
      </c>
      <c r="M23" s="26" t="s">
        <v>7</v>
      </c>
      <c r="N23" s="26" t="s">
        <v>8</v>
      </c>
      <c r="O23" s="26" t="s">
        <v>304</v>
      </c>
      <c r="P23" s="26" t="s">
        <v>303</v>
      </c>
    </row>
    <row r="24" spans="1:17" ht="15" thickBot="1" x14ac:dyDescent="0.25">
      <c r="A24" s="21">
        <v>22</v>
      </c>
      <c r="B24" s="17" t="s">
        <v>32</v>
      </c>
      <c r="C24" s="17" t="s">
        <v>25</v>
      </c>
      <c r="D24" s="17" t="s">
        <v>28</v>
      </c>
      <c r="E24" s="27">
        <v>12</v>
      </c>
      <c r="F24" s="18">
        <f t="shared" si="0"/>
        <v>45</v>
      </c>
      <c r="K24" s="21">
        <v>22</v>
      </c>
      <c r="L24" s="17" t="s">
        <v>32</v>
      </c>
      <c r="M24" s="17" t="s">
        <v>25</v>
      </c>
      <c r="N24" s="17" t="s">
        <v>28</v>
      </c>
      <c r="O24" s="27">
        <v>12</v>
      </c>
      <c r="P24" s="18">
        <v>45</v>
      </c>
    </row>
    <row r="25" spans="1:17" ht="15" thickBot="1" x14ac:dyDescent="0.25">
      <c r="A25" s="21">
        <v>23</v>
      </c>
      <c r="B25" s="17" t="s">
        <v>33</v>
      </c>
      <c r="C25" s="17" t="s">
        <v>34</v>
      </c>
      <c r="D25" s="17" t="s">
        <v>28</v>
      </c>
      <c r="E25" s="27">
        <v>22</v>
      </c>
      <c r="F25" s="18">
        <f t="shared" si="0"/>
        <v>45</v>
      </c>
      <c r="K25" s="21">
        <v>33</v>
      </c>
      <c r="L25" s="17" t="s">
        <v>46</v>
      </c>
      <c r="M25" s="17" t="s">
        <v>25</v>
      </c>
      <c r="N25" s="17" t="s">
        <v>28</v>
      </c>
      <c r="O25" s="27">
        <v>54</v>
      </c>
      <c r="P25" s="18">
        <v>45</v>
      </c>
    </row>
    <row r="26" spans="1:17" ht="15" thickBot="1" x14ac:dyDescent="0.25">
      <c r="A26" s="21">
        <v>24</v>
      </c>
      <c r="B26" s="17" t="s">
        <v>35</v>
      </c>
      <c r="C26" s="17" t="s">
        <v>36</v>
      </c>
      <c r="D26" s="17" t="s">
        <v>15</v>
      </c>
      <c r="E26" s="27">
        <v>32</v>
      </c>
      <c r="F26" s="18">
        <f t="shared" si="0"/>
        <v>42</v>
      </c>
    </row>
    <row r="27" spans="1:17" ht="15" thickBot="1" x14ac:dyDescent="0.25">
      <c r="A27" s="21">
        <v>25</v>
      </c>
      <c r="B27" s="17" t="s">
        <v>37</v>
      </c>
      <c r="C27" s="17" t="s">
        <v>36</v>
      </c>
      <c r="D27" s="17" t="s">
        <v>15</v>
      </c>
      <c r="E27" s="27">
        <v>34</v>
      </c>
      <c r="F27" s="18">
        <f t="shared" si="0"/>
        <v>42</v>
      </c>
    </row>
    <row r="28" spans="1:17" ht="16.5" customHeight="1" thickBot="1" x14ac:dyDescent="0.25">
      <c r="A28" s="21">
        <v>26</v>
      </c>
      <c r="B28" s="17" t="s">
        <v>38</v>
      </c>
      <c r="C28" s="17" t="s">
        <v>36</v>
      </c>
      <c r="D28" s="17" t="s">
        <v>15</v>
      </c>
      <c r="E28" s="27">
        <v>70</v>
      </c>
      <c r="F28" s="18">
        <f t="shared" si="0"/>
        <v>42</v>
      </c>
    </row>
    <row r="29" spans="1:17" ht="15" thickBot="1" x14ac:dyDescent="0.25">
      <c r="A29" s="21">
        <v>27</v>
      </c>
      <c r="B29" s="17" t="s">
        <v>297</v>
      </c>
      <c r="C29" s="17" t="s">
        <v>39</v>
      </c>
      <c r="D29" s="17" t="s">
        <v>15</v>
      </c>
      <c r="E29" s="27">
        <v>67</v>
      </c>
      <c r="F29" s="18">
        <f t="shared" si="0"/>
        <v>42</v>
      </c>
    </row>
    <row r="30" spans="1:17" ht="15" thickBot="1" x14ac:dyDescent="0.25">
      <c r="A30" s="21">
        <v>28</v>
      </c>
      <c r="B30" s="17" t="s">
        <v>40</v>
      </c>
      <c r="C30" s="17" t="s">
        <v>14</v>
      </c>
      <c r="D30" s="17" t="s">
        <v>15</v>
      </c>
      <c r="E30" s="27">
        <v>45</v>
      </c>
      <c r="F30" s="18">
        <f t="shared" si="0"/>
        <v>42</v>
      </c>
    </row>
    <row r="31" spans="1:17" ht="15" thickBot="1" x14ac:dyDescent="0.25">
      <c r="A31" s="21">
        <v>29</v>
      </c>
      <c r="B31" s="17" t="s">
        <v>41</v>
      </c>
      <c r="C31" s="17" t="s">
        <v>14</v>
      </c>
      <c r="D31" s="17" t="s">
        <v>19</v>
      </c>
      <c r="E31" s="27">
        <v>34</v>
      </c>
      <c r="F31" s="18">
        <f t="shared" si="0"/>
        <v>39</v>
      </c>
    </row>
    <row r="32" spans="1:17" ht="15" thickBot="1" x14ac:dyDescent="0.25">
      <c r="A32" s="21">
        <v>30</v>
      </c>
      <c r="B32" s="17" t="s">
        <v>42</v>
      </c>
      <c r="C32" s="17" t="s">
        <v>43</v>
      </c>
      <c r="D32" s="17" t="s">
        <v>28</v>
      </c>
      <c r="E32" s="27">
        <v>23</v>
      </c>
      <c r="F32" s="18">
        <f t="shared" si="0"/>
        <v>45</v>
      </c>
    </row>
    <row r="33" spans="1:6" ht="15" thickBot="1" x14ac:dyDescent="0.25">
      <c r="A33" s="21">
        <v>31</v>
      </c>
      <c r="B33" s="17" t="s">
        <v>44</v>
      </c>
      <c r="C33" s="17" t="s">
        <v>43</v>
      </c>
      <c r="D33" s="17" t="s">
        <v>28</v>
      </c>
      <c r="E33" s="27">
        <v>22</v>
      </c>
      <c r="F33" s="18">
        <f t="shared" si="0"/>
        <v>45</v>
      </c>
    </row>
    <row r="34" spans="1:6" ht="15" thickBot="1" x14ac:dyDescent="0.25">
      <c r="A34" s="21">
        <v>32</v>
      </c>
      <c r="B34" s="17" t="s">
        <v>45</v>
      </c>
      <c r="C34" s="17" t="s">
        <v>43</v>
      </c>
      <c r="D34" s="17" t="s">
        <v>28</v>
      </c>
      <c r="E34" s="27">
        <v>54</v>
      </c>
      <c r="F34" s="18">
        <f t="shared" si="0"/>
        <v>45</v>
      </c>
    </row>
    <row r="35" spans="1:6" ht="15" thickBot="1" x14ac:dyDescent="0.25">
      <c r="A35" s="21">
        <v>33</v>
      </c>
      <c r="B35" s="17" t="s">
        <v>46</v>
      </c>
      <c r="C35" s="17" t="s">
        <v>25</v>
      </c>
      <c r="D35" s="17" t="s">
        <v>28</v>
      </c>
      <c r="E35" s="27">
        <v>54</v>
      </c>
      <c r="F35" s="18">
        <f t="shared" si="0"/>
        <v>45</v>
      </c>
    </row>
    <row r="36" spans="1:6" ht="15" thickBot="1" x14ac:dyDescent="0.25">
      <c r="A36" s="21">
        <v>34</v>
      </c>
      <c r="B36" s="17" t="s">
        <v>47</v>
      </c>
      <c r="C36" s="17" t="s">
        <v>14</v>
      </c>
      <c r="D36" s="17" t="s">
        <v>70</v>
      </c>
      <c r="E36" s="27">
        <v>45</v>
      </c>
      <c r="F36" s="18">
        <f t="shared" si="0"/>
        <v>35</v>
      </c>
    </row>
    <row r="37" spans="1:6" ht="15" thickBot="1" x14ac:dyDescent="0.25">
      <c r="A37" s="21">
        <v>35</v>
      </c>
      <c r="B37" s="17" t="s">
        <v>48</v>
      </c>
      <c r="C37" s="17" t="s">
        <v>12</v>
      </c>
      <c r="D37" s="17" t="s">
        <v>70</v>
      </c>
      <c r="E37" s="27">
        <v>67</v>
      </c>
      <c r="F37" s="18">
        <f t="shared" si="0"/>
        <v>35</v>
      </c>
    </row>
    <row r="38" spans="1:6" ht="15" thickBot="1" x14ac:dyDescent="0.25">
      <c r="A38" s="21">
        <v>36</v>
      </c>
      <c r="B38" s="17" t="s">
        <v>49</v>
      </c>
      <c r="C38" s="17" t="s">
        <v>12</v>
      </c>
      <c r="D38" s="17" t="s">
        <v>70</v>
      </c>
      <c r="E38" s="27">
        <v>67</v>
      </c>
      <c r="F38" s="18">
        <f t="shared" si="0"/>
        <v>35</v>
      </c>
    </row>
    <row r="39" spans="1:6" ht="14.25" customHeight="1" thickBot="1" x14ac:dyDescent="0.25">
      <c r="A39" s="21">
        <v>37</v>
      </c>
      <c r="B39" s="17" t="s">
        <v>50</v>
      </c>
      <c r="C39" s="17" t="s">
        <v>14</v>
      </c>
      <c r="D39" s="17" t="s">
        <v>70</v>
      </c>
      <c r="E39" s="27">
        <v>45</v>
      </c>
      <c r="F39" s="18">
        <f t="shared" si="0"/>
        <v>35</v>
      </c>
    </row>
    <row r="40" spans="1:6" ht="15" thickBot="1" x14ac:dyDescent="0.25">
      <c r="A40" s="21">
        <v>38</v>
      </c>
      <c r="B40" s="17" t="s">
        <v>51</v>
      </c>
      <c r="C40" s="17" t="s">
        <v>52</v>
      </c>
      <c r="D40" s="17" t="s">
        <v>15</v>
      </c>
      <c r="E40" s="27">
        <v>65</v>
      </c>
      <c r="F40" s="18">
        <f t="shared" si="0"/>
        <v>42</v>
      </c>
    </row>
    <row r="41" spans="1:6" ht="15" thickBot="1" x14ac:dyDescent="0.25">
      <c r="A41" s="21">
        <v>39</v>
      </c>
      <c r="B41" s="17" t="s">
        <v>53</v>
      </c>
      <c r="C41" s="17" t="s">
        <v>39</v>
      </c>
      <c r="D41" s="17" t="s">
        <v>70</v>
      </c>
      <c r="E41" s="27">
        <v>52</v>
      </c>
      <c r="F41" s="18">
        <f t="shared" si="0"/>
        <v>35</v>
      </c>
    </row>
    <row r="42" spans="1:6" ht="15" thickBot="1" x14ac:dyDescent="0.25">
      <c r="A42" s="21">
        <v>40</v>
      </c>
      <c r="B42" s="17" t="s">
        <v>54</v>
      </c>
      <c r="C42" s="17" t="s">
        <v>39</v>
      </c>
      <c r="D42" s="17" t="s">
        <v>70</v>
      </c>
      <c r="E42" s="27">
        <v>50</v>
      </c>
      <c r="F42" s="18">
        <f t="shared" si="0"/>
        <v>35</v>
      </c>
    </row>
    <row r="43" spans="1:6" ht="15" thickBot="1" x14ac:dyDescent="0.25">
      <c r="A43" s="21">
        <v>41</v>
      </c>
      <c r="B43" s="17" t="s">
        <v>55</v>
      </c>
      <c r="C43" s="17" t="s">
        <v>39</v>
      </c>
      <c r="D43" s="17" t="s">
        <v>70</v>
      </c>
      <c r="E43" s="27">
        <v>28</v>
      </c>
      <c r="F43" s="18">
        <f t="shared" si="0"/>
        <v>35</v>
      </c>
    </row>
    <row r="44" spans="1:6" ht="15" thickBot="1" x14ac:dyDescent="0.25">
      <c r="A44" s="21">
        <v>42</v>
      </c>
      <c r="B44" s="17" t="s">
        <v>56</v>
      </c>
      <c r="C44" s="17" t="s">
        <v>52</v>
      </c>
      <c r="D44" s="17" t="s">
        <v>70</v>
      </c>
      <c r="E44" s="27">
        <v>30</v>
      </c>
      <c r="F44" s="18">
        <f t="shared" si="0"/>
        <v>35</v>
      </c>
    </row>
    <row r="45" spans="1:6" ht="15" thickBot="1" x14ac:dyDescent="0.25">
      <c r="A45" s="21">
        <v>43</v>
      </c>
      <c r="B45" s="17" t="s">
        <v>57</v>
      </c>
      <c r="C45" s="17" t="s">
        <v>58</v>
      </c>
      <c r="D45" s="17" t="s">
        <v>70</v>
      </c>
      <c r="E45" s="27">
        <v>65</v>
      </c>
      <c r="F45" s="18">
        <f t="shared" si="0"/>
        <v>35</v>
      </c>
    </row>
    <row r="46" spans="1:6" ht="15" thickBot="1" x14ac:dyDescent="0.25">
      <c r="A46" s="21">
        <v>44</v>
      </c>
      <c r="B46" s="17" t="s">
        <v>59</v>
      </c>
      <c r="C46" s="17" t="s">
        <v>39</v>
      </c>
      <c r="D46" s="17" t="s">
        <v>70</v>
      </c>
      <c r="E46" s="27">
        <v>34</v>
      </c>
      <c r="F46" s="18">
        <f t="shared" si="0"/>
        <v>35</v>
      </c>
    </row>
    <row r="47" spans="1:6" ht="15" thickBot="1" x14ac:dyDescent="0.25">
      <c r="A47" s="21">
        <v>45</v>
      </c>
      <c r="B47" s="17" t="s">
        <v>60</v>
      </c>
      <c r="C47" s="17" t="s">
        <v>52</v>
      </c>
      <c r="D47" s="17" t="s">
        <v>19</v>
      </c>
      <c r="E47" s="27">
        <v>50</v>
      </c>
      <c r="F47" s="18">
        <f t="shared" si="0"/>
        <v>39</v>
      </c>
    </row>
    <row r="48" spans="1:6" ht="15" thickBot="1" x14ac:dyDescent="0.25">
      <c r="A48" s="21">
        <v>46</v>
      </c>
      <c r="B48" s="17" t="s">
        <v>61</v>
      </c>
      <c r="C48" s="17" t="s">
        <v>52</v>
      </c>
      <c r="D48" s="17" t="s">
        <v>70</v>
      </c>
      <c r="E48" s="27">
        <v>34</v>
      </c>
      <c r="F48" s="18">
        <f t="shared" si="0"/>
        <v>35</v>
      </c>
    </row>
    <row r="49" spans="1:6" ht="15" thickBot="1" x14ac:dyDescent="0.25">
      <c r="A49" s="21">
        <v>47</v>
      </c>
      <c r="B49" s="17" t="s">
        <v>62</v>
      </c>
      <c r="C49" s="17" t="s">
        <v>52</v>
      </c>
      <c r="D49" s="17" t="s">
        <v>19</v>
      </c>
      <c r="E49" s="27">
        <v>43</v>
      </c>
      <c r="F49" s="18">
        <f t="shared" si="0"/>
        <v>39</v>
      </c>
    </row>
    <row r="50" spans="1:6" ht="15" thickBot="1" x14ac:dyDescent="0.25">
      <c r="A50" s="21">
        <v>48</v>
      </c>
      <c r="B50" s="17" t="s">
        <v>63</v>
      </c>
      <c r="C50" s="17" t="s">
        <v>52</v>
      </c>
      <c r="D50" s="17" t="s">
        <v>15</v>
      </c>
      <c r="E50" s="27">
        <v>45</v>
      </c>
      <c r="F50" s="18">
        <f t="shared" si="0"/>
        <v>42</v>
      </c>
    </row>
    <row r="51" spans="1:6" ht="15" thickBot="1" x14ac:dyDescent="0.25">
      <c r="A51" s="21">
        <v>49</v>
      </c>
      <c r="B51" s="17" t="s">
        <v>64</v>
      </c>
      <c r="C51" s="17" t="s">
        <v>12</v>
      </c>
      <c r="D51" s="17" t="s">
        <v>70</v>
      </c>
      <c r="E51" s="27">
        <v>45</v>
      </c>
      <c r="F51" s="18">
        <f t="shared" si="0"/>
        <v>35</v>
      </c>
    </row>
    <row r="52" spans="1:6" ht="15" thickBot="1" x14ac:dyDescent="0.25">
      <c r="A52" s="21">
        <v>50</v>
      </c>
      <c r="B52" s="17" t="s">
        <v>65</v>
      </c>
      <c r="C52" s="17" t="s">
        <v>52</v>
      </c>
      <c r="D52" s="17" t="s">
        <v>15</v>
      </c>
      <c r="E52" s="27">
        <v>38</v>
      </c>
      <c r="F52" s="18">
        <f t="shared" si="0"/>
        <v>42</v>
      </c>
    </row>
    <row r="53" spans="1:6" ht="15" thickBot="1" x14ac:dyDescent="0.25">
      <c r="A53" s="21">
        <v>51</v>
      </c>
      <c r="B53" s="17" t="s">
        <v>66</v>
      </c>
      <c r="C53" s="17" t="s">
        <v>25</v>
      </c>
      <c r="D53" s="17" t="s">
        <v>70</v>
      </c>
      <c r="E53" s="27">
        <v>37</v>
      </c>
      <c r="F53" s="18">
        <f t="shared" si="0"/>
        <v>35</v>
      </c>
    </row>
    <row r="54" spans="1:6" ht="15" thickBot="1" x14ac:dyDescent="0.25">
      <c r="A54" s="21">
        <v>52</v>
      </c>
      <c r="B54" s="17" t="s">
        <v>67</v>
      </c>
      <c r="C54" s="17" t="s">
        <v>52</v>
      </c>
      <c r="D54" s="17" t="s">
        <v>19</v>
      </c>
      <c r="E54" s="27">
        <v>43</v>
      </c>
      <c r="F54" s="18">
        <f t="shared" si="0"/>
        <v>39</v>
      </c>
    </row>
    <row r="55" spans="1:6" ht="15" thickBot="1" x14ac:dyDescent="0.25">
      <c r="A55" s="21">
        <v>53</v>
      </c>
      <c r="B55" s="17" t="s">
        <v>68</v>
      </c>
      <c r="C55" s="17" t="s">
        <v>14</v>
      </c>
      <c r="D55" s="17" t="s">
        <v>19</v>
      </c>
      <c r="E55" s="27">
        <v>34</v>
      </c>
      <c r="F55" s="18">
        <f t="shared" si="0"/>
        <v>39</v>
      </c>
    </row>
    <row r="56" spans="1:6" ht="15" thickBot="1" x14ac:dyDescent="0.25">
      <c r="A56" s="21">
        <v>54</v>
      </c>
      <c r="B56" s="17" t="s">
        <v>69</v>
      </c>
      <c r="C56" s="17" t="s">
        <v>25</v>
      </c>
      <c r="D56" s="17" t="s">
        <v>19</v>
      </c>
      <c r="E56" s="27">
        <v>30</v>
      </c>
      <c r="F56" s="18">
        <f t="shared" si="0"/>
        <v>39</v>
      </c>
    </row>
    <row r="60" spans="1:6" ht="13.5" thickBot="1" x14ac:dyDescent="0.25"/>
    <row r="61" spans="1:6" ht="19.5" customHeight="1" thickBot="1" x14ac:dyDescent="0.25">
      <c r="A61" s="23" t="s">
        <v>71</v>
      </c>
      <c r="B61" s="23" t="s">
        <v>302</v>
      </c>
    </row>
    <row r="62" spans="1:6" ht="18" customHeight="1" thickBot="1" x14ac:dyDescent="0.25">
      <c r="A62" s="24" t="s">
        <v>70</v>
      </c>
      <c r="B62" s="22">
        <v>35</v>
      </c>
    </row>
    <row r="63" spans="1:6" ht="18" customHeight="1" thickBot="1" x14ac:dyDescent="0.25">
      <c r="A63" s="24" t="s">
        <v>19</v>
      </c>
      <c r="B63" s="22">
        <v>39</v>
      </c>
    </row>
    <row r="64" spans="1:6" ht="18" customHeight="1" thickBot="1" x14ac:dyDescent="0.25">
      <c r="A64" s="24" t="s">
        <v>15</v>
      </c>
      <c r="B64" s="22">
        <v>42</v>
      </c>
    </row>
    <row r="65" spans="1:2" ht="18" customHeight="1" thickBot="1" x14ac:dyDescent="0.25">
      <c r="A65" s="24" t="s">
        <v>28</v>
      </c>
      <c r="B65" s="22">
        <v>45</v>
      </c>
    </row>
    <row r="100" spans="1:1" x14ac:dyDescent="0.2">
      <c r="A100" s="15">
        <v>41730</v>
      </c>
    </row>
  </sheetData>
  <mergeCells count="1">
    <mergeCell ref="C1:F1"/>
  </mergeCells>
  <pageMargins left="0.75" right="0.75" top="1" bottom="1" header="0" footer="0"/>
  <pageSetup paperSize="5" orientation="portrait" horizontalDpi="4294967295" verticalDpi="4294967295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6"/>
  </sheetPr>
  <dimension ref="A1:P100"/>
  <sheetViews>
    <sheetView topLeftCell="J25" workbookViewId="0">
      <selection activeCell="L30" sqref="L30"/>
    </sheetView>
  </sheetViews>
  <sheetFormatPr baseColWidth="10" defaultRowHeight="12.75" x14ac:dyDescent="0.2"/>
  <cols>
    <col min="1" max="1" width="12.85546875" customWidth="1"/>
    <col min="2" max="2" width="29.28515625" customWidth="1"/>
    <col min="3" max="3" width="12.140625" customWidth="1"/>
    <col min="4" max="4" width="14.140625" customWidth="1"/>
    <col min="5" max="5" width="14.5703125" customWidth="1"/>
    <col min="6" max="6" width="14.7109375" customWidth="1"/>
    <col min="11" max="11" width="17.85546875" customWidth="1"/>
    <col min="12" max="12" width="37.140625" bestFit="1" customWidth="1"/>
    <col min="13" max="13" width="10" customWidth="1"/>
    <col min="14" max="14" width="6.7109375" customWidth="1"/>
    <col min="15" max="15" width="12" customWidth="1"/>
    <col min="16" max="16" width="7.5703125" customWidth="1"/>
    <col min="17" max="17" width="9.140625" customWidth="1"/>
    <col min="18" max="18" width="7" customWidth="1"/>
    <col min="19" max="20" width="7.28515625" customWidth="1"/>
    <col min="21" max="21" width="9.7109375" customWidth="1"/>
    <col min="22" max="22" width="6.5703125" customWidth="1"/>
    <col min="23" max="23" width="12" bestFit="1" customWidth="1"/>
    <col min="24" max="24" width="13.140625" bestFit="1" customWidth="1"/>
  </cols>
  <sheetData>
    <row r="1" spans="1:16" ht="100.5" customHeight="1" thickBot="1" x14ac:dyDescent="0.25">
      <c r="A1" s="19" t="s">
        <v>300</v>
      </c>
      <c r="B1" s="20"/>
      <c r="C1" s="157" t="s">
        <v>301</v>
      </c>
      <c r="D1" s="157"/>
      <c r="E1" s="157"/>
      <c r="F1" s="158"/>
      <c r="M1" t="s">
        <v>396</v>
      </c>
    </row>
    <row r="2" spans="1:16" ht="40.5" customHeight="1" thickBot="1" x14ac:dyDescent="0.25">
      <c r="A2" s="25" t="s">
        <v>3</v>
      </c>
      <c r="B2" s="26" t="s">
        <v>6</v>
      </c>
      <c r="C2" s="26" t="s">
        <v>7</v>
      </c>
      <c r="D2" s="26" t="s">
        <v>8</v>
      </c>
      <c r="E2" s="26" t="s">
        <v>304</v>
      </c>
      <c r="F2" s="26" t="s">
        <v>303</v>
      </c>
    </row>
    <row r="3" spans="1:16" ht="15" customHeight="1" thickBot="1" x14ac:dyDescent="0.25">
      <c r="A3" s="21">
        <v>1</v>
      </c>
      <c r="B3" s="17" t="s">
        <v>9</v>
      </c>
      <c r="C3" s="17" t="s">
        <v>10</v>
      </c>
      <c r="D3" s="17" t="s">
        <v>70</v>
      </c>
      <c r="E3" s="27">
        <v>22</v>
      </c>
      <c r="F3" s="18">
        <f>VLOOKUP(D3, $A$61:$B$65, 2, 0)</f>
        <v>35</v>
      </c>
      <c r="K3" s="95" t="s">
        <v>421</v>
      </c>
      <c r="L3" s="95" t="s">
        <v>400</v>
      </c>
    </row>
    <row r="4" spans="1:16" ht="15" thickBot="1" x14ac:dyDescent="0.25">
      <c r="A4" s="21">
        <v>2</v>
      </c>
      <c r="B4" s="17" t="s">
        <v>11</v>
      </c>
      <c r="C4" s="17" t="s">
        <v>10</v>
      </c>
      <c r="D4" s="17" t="s">
        <v>70</v>
      </c>
      <c r="E4" s="27">
        <v>27</v>
      </c>
      <c r="F4" s="18">
        <f t="shared" ref="F4:F56" si="0">VLOOKUP(D4, $A$61:$B$65, 2, 0)</f>
        <v>35</v>
      </c>
      <c r="K4" s="95" t="s">
        <v>397</v>
      </c>
      <c r="L4" t="s">
        <v>70</v>
      </c>
      <c r="M4" t="s">
        <v>19</v>
      </c>
      <c r="N4" t="s">
        <v>15</v>
      </c>
      <c r="O4" t="s">
        <v>28</v>
      </c>
      <c r="P4" t="s">
        <v>398</v>
      </c>
    </row>
    <row r="5" spans="1:16" ht="15" thickBot="1" x14ac:dyDescent="0.25">
      <c r="A5" s="21">
        <v>3</v>
      </c>
      <c r="B5" s="17" t="s">
        <v>299</v>
      </c>
      <c r="C5" s="17" t="s">
        <v>12</v>
      </c>
      <c r="D5" s="17" t="s">
        <v>70</v>
      </c>
      <c r="E5" s="27">
        <v>35</v>
      </c>
      <c r="F5" s="18">
        <f t="shared" si="0"/>
        <v>35</v>
      </c>
      <c r="K5" s="96" t="s">
        <v>18</v>
      </c>
      <c r="L5" s="97"/>
      <c r="M5" s="97">
        <v>5</v>
      </c>
      <c r="N5" s="97"/>
      <c r="O5" s="97"/>
      <c r="P5" s="97">
        <v>5</v>
      </c>
    </row>
    <row r="6" spans="1:16" ht="16.5" customHeight="1" thickBot="1" x14ac:dyDescent="0.25">
      <c r="A6" s="21">
        <v>4</v>
      </c>
      <c r="B6" s="17" t="s">
        <v>13</v>
      </c>
      <c r="C6" s="17" t="s">
        <v>14</v>
      </c>
      <c r="D6" s="17" t="s">
        <v>15</v>
      </c>
      <c r="E6" s="27">
        <v>40</v>
      </c>
      <c r="F6" s="18">
        <f t="shared" si="0"/>
        <v>42</v>
      </c>
      <c r="K6" s="96" t="s">
        <v>34</v>
      </c>
      <c r="L6" s="97"/>
      <c r="M6" s="97"/>
      <c r="N6" s="97"/>
      <c r="O6" s="97">
        <v>1</v>
      </c>
      <c r="P6" s="97">
        <v>1</v>
      </c>
    </row>
    <row r="7" spans="1:16" ht="15.75" customHeight="1" thickBot="1" x14ac:dyDescent="0.25">
      <c r="A7" s="21">
        <v>5</v>
      </c>
      <c r="B7" s="17" t="s">
        <v>16</v>
      </c>
      <c r="C7" s="17" t="s">
        <v>14</v>
      </c>
      <c r="D7" s="17" t="s">
        <v>70</v>
      </c>
      <c r="E7" s="27">
        <v>45</v>
      </c>
      <c r="F7" s="18">
        <f t="shared" si="0"/>
        <v>35</v>
      </c>
      <c r="K7" s="96" t="s">
        <v>58</v>
      </c>
      <c r="L7" s="97">
        <v>1</v>
      </c>
      <c r="M7" s="97"/>
      <c r="N7" s="97"/>
      <c r="O7" s="97"/>
      <c r="P7" s="97">
        <v>1</v>
      </c>
    </row>
    <row r="8" spans="1:16" ht="15" thickBot="1" x14ac:dyDescent="0.25">
      <c r="A8" s="21">
        <v>6</v>
      </c>
      <c r="B8" s="17" t="s">
        <v>292</v>
      </c>
      <c r="C8" s="17" t="s">
        <v>14</v>
      </c>
      <c r="D8" s="17" t="s">
        <v>70</v>
      </c>
      <c r="E8" s="27">
        <v>50</v>
      </c>
      <c r="F8" s="18">
        <f t="shared" si="0"/>
        <v>35</v>
      </c>
      <c r="K8" s="96" t="s">
        <v>14</v>
      </c>
      <c r="L8" s="97">
        <v>10</v>
      </c>
      <c r="M8" s="97">
        <v>3</v>
      </c>
      <c r="N8" s="97">
        <v>2</v>
      </c>
      <c r="O8" s="97"/>
      <c r="P8" s="97">
        <v>15</v>
      </c>
    </row>
    <row r="9" spans="1:16" ht="15" thickBot="1" x14ac:dyDescent="0.25">
      <c r="A9" s="21">
        <v>7</v>
      </c>
      <c r="B9" s="17" t="s">
        <v>293</v>
      </c>
      <c r="C9" s="17" t="s">
        <v>14</v>
      </c>
      <c r="D9" s="17" t="s">
        <v>70</v>
      </c>
      <c r="E9" s="27">
        <v>52</v>
      </c>
      <c r="F9" s="18">
        <f t="shared" si="0"/>
        <v>35</v>
      </c>
      <c r="K9" s="96" t="s">
        <v>10</v>
      </c>
      <c r="L9" s="97">
        <v>2</v>
      </c>
      <c r="M9" s="97"/>
      <c r="N9" s="97"/>
      <c r="O9" s="97"/>
      <c r="P9" s="97">
        <v>2</v>
      </c>
    </row>
    <row r="10" spans="1:16" ht="15" thickBot="1" x14ac:dyDescent="0.25">
      <c r="A10" s="21">
        <v>8</v>
      </c>
      <c r="B10" s="17" t="s">
        <v>294</v>
      </c>
      <c r="C10" s="17" t="s">
        <v>14</v>
      </c>
      <c r="D10" s="17" t="s">
        <v>70</v>
      </c>
      <c r="E10" s="27">
        <v>70</v>
      </c>
      <c r="F10" s="18">
        <f t="shared" si="0"/>
        <v>35</v>
      </c>
      <c r="K10" s="96" t="s">
        <v>39</v>
      </c>
      <c r="L10" s="97">
        <v>4</v>
      </c>
      <c r="M10" s="97"/>
      <c r="N10" s="97">
        <v>1</v>
      </c>
      <c r="O10" s="97"/>
      <c r="P10" s="97">
        <v>5</v>
      </c>
    </row>
    <row r="11" spans="1:16" ht="15" thickBot="1" x14ac:dyDescent="0.25">
      <c r="A11" s="21">
        <v>9</v>
      </c>
      <c r="B11" s="17" t="s">
        <v>295</v>
      </c>
      <c r="C11" s="17" t="s">
        <v>14</v>
      </c>
      <c r="D11" s="17" t="s">
        <v>70</v>
      </c>
      <c r="E11" s="27">
        <v>70</v>
      </c>
      <c r="F11" s="18">
        <f t="shared" si="0"/>
        <v>35</v>
      </c>
      <c r="K11" s="96" t="s">
        <v>52</v>
      </c>
      <c r="L11" s="97">
        <v>2</v>
      </c>
      <c r="M11" s="97">
        <v>3</v>
      </c>
      <c r="N11" s="97">
        <v>3</v>
      </c>
      <c r="O11" s="97"/>
      <c r="P11" s="97">
        <v>8</v>
      </c>
    </row>
    <row r="12" spans="1:16" ht="15" thickBot="1" x14ac:dyDescent="0.25">
      <c r="A12" s="21">
        <v>10</v>
      </c>
      <c r="B12" s="17" t="s">
        <v>296</v>
      </c>
      <c r="C12" s="17" t="s">
        <v>14</v>
      </c>
      <c r="D12" s="17" t="s">
        <v>70</v>
      </c>
      <c r="E12" s="27">
        <v>55</v>
      </c>
      <c r="F12" s="18">
        <f t="shared" si="0"/>
        <v>35</v>
      </c>
      <c r="K12" s="96" t="s">
        <v>43</v>
      </c>
      <c r="L12" s="97"/>
      <c r="M12" s="97"/>
      <c r="N12" s="97"/>
      <c r="O12" s="97">
        <v>3</v>
      </c>
      <c r="P12" s="97">
        <v>3</v>
      </c>
    </row>
    <row r="13" spans="1:16" ht="15" customHeight="1" thickBot="1" x14ac:dyDescent="0.25">
      <c r="A13" s="21">
        <v>11</v>
      </c>
      <c r="B13" s="17" t="s">
        <v>17</v>
      </c>
      <c r="C13" s="17" t="s">
        <v>18</v>
      </c>
      <c r="D13" s="17" t="s">
        <v>19</v>
      </c>
      <c r="E13" s="27">
        <v>70</v>
      </c>
      <c r="F13" s="18">
        <f t="shared" si="0"/>
        <v>39</v>
      </c>
      <c r="K13" s="96" t="s">
        <v>12</v>
      </c>
      <c r="L13" s="97">
        <v>4</v>
      </c>
      <c r="M13" s="97"/>
      <c r="N13" s="97"/>
      <c r="O13" s="97"/>
      <c r="P13" s="97">
        <v>4</v>
      </c>
    </row>
    <row r="14" spans="1:16" ht="15" thickBot="1" x14ac:dyDescent="0.25">
      <c r="A14" s="21">
        <v>12</v>
      </c>
      <c r="B14" s="17" t="s">
        <v>20</v>
      </c>
      <c r="C14" s="17" t="s">
        <v>18</v>
      </c>
      <c r="D14" s="17" t="s">
        <v>19</v>
      </c>
      <c r="E14" s="27">
        <v>72</v>
      </c>
      <c r="F14" s="18">
        <f t="shared" si="0"/>
        <v>39</v>
      </c>
      <c r="K14" s="96" t="s">
        <v>25</v>
      </c>
      <c r="L14" s="97">
        <v>1</v>
      </c>
      <c r="M14" s="97">
        <v>2</v>
      </c>
      <c r="N14" s="97"/>
      <c r="O14" s="97">
        <v>2</v>
      </c>
      <c r="P14" s="97">
        <v>5</v>
      </c>
    </row>
    <row r="15" spans="1:16" ht="15" thickBot="1" x14ac:dyDescent="0.25">
      <c r="A15" s="21">
        <v>13</v>
      </c>
      <c r="B15" s="17" t="s">
        <v>21</v>
      </c>
      <c r="C15" s="17" t="s">
        <v>18</v>
      </c>
      <c r="D15" s="17" t="s">
        <v>19</v>
      </c>
      <c r="E15" s="27">
        <v>68</v>
      </c>
      <c r="F15" s="18">
        <f t="shared" si="0"/>
        <v>39</v>
      </c>
      <c r="K15" s="96" t="s">
        <v>27</v>
      </c>
      <c r="L15" s="97"/>
      <c r="M15" s="97"/>
      <c r="N15" s="97"/>
      <c r="O15" s="97">
        <v>2</v>
      </c>
      <c r="P15" s="97">
        <v>2</v>
      </c>
    </row>
    <row r="16" spans="1:16" ht="15" thickBot="1" x14ac:dyDescent="0.25">
      <c r="A16" s="21">
        <v>14</v>
      </c>
      <c r="B16" s="17" t="s">
        <v>22</v>
      </c>
      <c r="C16" s="17" t="s">
        <v>18</v>
      </c>
      <c r="D16" s="17" t="s">
        <v>19</v>
      </c>
      <c r="E16" s="27">
        <v>56</v>
      </c>
      <c r="F16" s="18">
        <f t="shared" si="0"/>
        <v>39</v>
      </c>
      <c r="K16" s="96" t="s">
        <v>36</v>
      </c>
      <c r="L16" s="97"/>
      <c r="M16" s="97"/>
      <c r="N16" s="97">
        <v>3</v>
      </c>
      <c r="O16" s="97"/>
      <c r="P16" s="97">
        <v>3</v>
      </c>
    </row>
    <row r="17" spans="1:16" ht="15" thickBot="1" x14ac:dyDescent="0.25">
      <c r="A17" s="21">
        <v>15</v>
      </c>
      <c r="B17" s="17" t="s">
        <v>23</v>
      </c>
      <c r="C17" s="17" t="s">
        <v>18</v>
      </c>
      <c r="D17" s="17" t="s">
        <v>19</v>
      </c>
      <c r="E17" s="27">
        <v>63</v>
      </c>
      <c r="F17" s="18">
        <f t="shared" si="0"/>
        <v>39</v>
      </c>
      <c r="K17" s="96" t="s">
        <v>398</v>
      </c>
      <c r="L17" s="97">
        <v>24</v>
      </c>
      <c r="M17" s="97">
        <v>13</v>
      </c>
      <c r="N17" s="97">
        <v>9</v>
      </c>
      <c r="O17" s="97">
        <v>8</v>
      </c>
      <c r="P17" s="97">
        <v>54</v>
      </c>
    </row>
    <row r="18" spans="1:16" ht="15" thickBot="1" x14ac:dyDescent="0.25">
      <c r="A18" s="21">
        <v>16</v>
      </c>
      <c r="B18" s="17" t="s">
        <v>24</v>
      </c>
      <c r="C18" s="17" t="s">
        <v>25</v>
      </c>
      <c r="D18" s="17" t="s">
        <v>19</v>
      </c>
      <c r="E18" s="27">
        <v>15</v>
      </c>
      <c r="F18" s="18">
        <f t="shared" si="0"/>
        <v>39</v>
      </c>
    </row>
    <row r="19" spans="1:16" ht="15" thickBot="1" x14ac:dyDescent="0.25">
      <c r="A19" s="21">
        <v>17</v>
      </c>
      <c r="B19" s="17" t="s">
        <v>26</v>
      </c>
      <c r="C19" s="17" t="s">
        <v>27</v>
      </c>
      <c r="D19" s="17" t="s">
        <v>28</v>
      </c>
      <c r="E19" s="27">
        <v>35</v>
      </c>
      <c r="F19" s="18">
        <f t="shared" si="0"/>
        <v>45</v>
      </c>
    </row>
    <row r="20" spans="1:16" ht="15" thickBot="1" x14ac:dyDescent="0.25">
      <c r="A20" s="21">
        <v>18</v>
      </c>
      <c r="B20" s="17" t="s">
        <v>29</v>
      </c>
      <c r="C20" s="17" t="s">
        <v>14</v>
      </c>
      <c r="D20" s="17" t="s">
        <v>19</v>
      </c>
      <c r="E20" s="27">
        <v>50</v>
      </c>
      <c r="F20" s="18">
        <f t="shared" si="0"/>
        <v>39</v>
      </c>
      <c r="K20" s="95" t="s">
        <v>397</v>
      </c>
      <c r="L20" t="s">
        <v>422</v>
      </c>
    </row>
    <row r="21" spans="1:16" ht="15" thickBot="1" x14ac:dyDescent="0.25">
      <c r="A21" s="21">
        <v>19</v>
      </c>
      <c r="B21" s="17" t="s">
        <v>30</v>
      </c>
      <c r="C21" s="17" t="s">
        <v>27</v>
      </c>
      <c r="D21" s="17" t="s">
        <v>28</v>
      </c>
      <c r="E21" s="27">
        <v>23</v>
      </c>
      <c r="F21" s="18">
        <f t="shared" si="0"/>
        <v>45</v>
      </c>
      <c r="K21" s="96" t="s">
        <v>18</v>
      </c>
      <c r="L21" s="127">
        <v>65.8</v>
      </c>
    </row>
    <row r="22" spans="1:16" ht="15" thickBot="1" x14ac:dyDescent="0.25">
      <c r="A22" s="21">
        <v>20</v>
      </c>
      <c r="B22" s="17" t="s">
        <v>31</v>
      </c>
      <c r="C22" s="17" t="s">
        <v>14</v>
      </c>
      <c r="D22" s="17" t="s">
        <v>70</v>
      </c>
      <c r="E22" s="27">
        <v>45</v>
      </c>
      <c r="F22" s="18">
        <f t="shared" si="0"/>
        <v>35</v>
      </c>
      <c r="K22" s="96" t="s">
        <v>34</v>
      </c>
      <c r="L22" s="127">
        <v>22</v>
      </c>
    </row>
    <row r="23" spans="1:16" ht="15" thickBot="1" x14ac:dyDescent="0.25">
      <c r="A23" s="21">
        <v>21</v>
      </c>
      <c r="B23" s="17" t="s">
        <v>298</v>
      </c>
      <c r="C23" s="17" t="s">
        <v>14</v>
      </c>
      <c r="D23" s="17" t="s">
        <v>70</v>
      </c>
      <c r="E23" s="27">
        <v>45</v>
      </c>
      <c r="F23" s="18">
        <f t="shared" si="0"/>
        <v>35</v>
      </c>
      <c r="K23" s="96" t="s">
        <v>58</v>
      </c>
      <c r="L23" s="127">
        <v>65</v>
      </c>
    </row>
    <row r="24" spans="1:16" ht="15" thickBot="1" x14ac:dyDescent="0.25">
      <c r="A24" s="21">
        <v>22</v>
      </c>
      <c r="B24" s="17" t="s">
        <v>32</v>
      </c>
      <c r="C24" s="17" t="s">
        <v>25</v>
      </c>
      <c r="D24" s="17" t="s">
        <v>28</v>
      </c>
      <c r="E24" s="27">
        <v>12</v>
      </c>
      <c r="F24" s="18">
        <f t="shared" si="0"/>
        <v>45</v>
      </c>
      <c r="K24" s="96" t="s">
        <v>14</v>
      </c>
      <c r="L24" s="127">
        <v>48.333333333333336</v>
      </c>
    </row>
    <row r="25" spans="1:16" ht="15" thickBot="1" x14ac:dyDescent="0.25">
      <c r="A25" s="21">
        <v>23</v>
      </c>
      <c r="B25" s="17" t="s">
        <v>33</v>
      </c>
      <c r="C25" s="17" t="s">
        <v>34</v>
      </c>
      <c r="D25" s="17" t="s">
        <v>28</v>
      </c>
      <c r="E25" s="27">
        <v>22</v>
      </c>
      <c r="F25" s="18">
        <f t="shared" si="0"/>
        <v>45</v>
      </c>
      <c r="K25" s="96" t="s">
        <v>10</v>
      </c>
      <c r="L25" s="127">
        <v>24.5</v>
      </c>
    </row>
    <row r="26" spans="1:16" ht="15" thickBot="1" x14ac:dyDescent="0.25">
      <c r="A26" s="21">
        <v>24</v>
      </c>
      <c r="B26" s="17" t="s">
        <v>35</v>
      </c>
      <c r="C26" s="17" t="s">
        <v>36</v>
      </c>
      <c r="D26" s="17" t="s">
        <v>15</v>
      </c>
      <c r="E26" s="27">
        <v>32</v>
      </c>
      <c r="F26" s="18">
        <f t="shared" si="0"/>
        <v>42</v>
      </c>
      <c r="K26" s="96" t="s">
        <v>39</v>
      </c>
      <c r="L26" s="127">
        <v>46.2</v>
      </c>
    </row>
    <row r="27" spans="1:16" ht="15" thickBot="1" x14ac:dyDescent="0.25">
      <c r="A27" s="21">
        <v>25</v>
      </c>
      <c r="B27" s="17" t="s">
        <v>37</v>
      </c>
      <c r="C27" s="17" t="s">
        <v>36</v>
      </c>
      <c r="D27" s="17" t="s">
        <v>15</v>
      </c>
      <c r="E27" s="27">
        <v>34</v>
      </c>
      <c r="F27" s="18">
        <f t="shared" si="0"/>
        <v>42</v>
      </c>
      <c r="K27" s="96" t="s">
        <v>52</v>
      </c>
      <c r="L27" s="127">
        <v>43.5</v>
      </c>
    </row>
    <row r="28" spans="1:16" ht="16.5" customHeight="1" thickBot="1" x14ac:dyDescent="0.25">
      <c r="A28" s="21">
        <v>26</v>
      </c>
      <c r="B28" s="17" t="s">
        <v>38</v>
      </c>
      <c r="C28" s="17" t="s">
        <v>36</v>
      </c>
      <c r="D28" s="17" t="s">
        <v>15</v>
      </c>
      <c r="E28" s="27">
        <v>70</v>
      </c>
      <c r="F28" s="18">
        <f t="shared" si="0"/>
        <v>42</v>
      </c>
      <c r="K28" s="96" t="s">
        <v>43</v>
      </c>
      <c r="L28" s="127">
        <v>33</v>
      </c>
    </row>
    <row r="29" spans="1:16" ht="15" thickBot="1" x14ac:dyDescent="0.25">
      <c r="A29" s="21">
        <v>27</v>
      </c>
      <c r="B29" s="17" t="s">
        <v>297</v>
      </c>
      <c r="C29" s="17" t="s">
        <v>39</v>
      </c>
      <c r="D29" s="17" t="s">
        <v>15</v>
      </c>
      <c r="E29" s="27">
        <v>67</v>
      </c>
      <c r="F29" s="18">
        <f t="shared" si="0"/>
        <v>42</v>
      </c>
      <c r="K29" s="96" t="s">
        <v>12</v>
      </c>
      <c r="L29" s="127">
        <v>53.5</v>
      </c>
    </row>
    <row r="30" spans="1:16" ht="15" thickBot="1" x14ac:dyDescent="0.25">
      <c r="A30" s="21">
        <v>28</v>
      </c>
      <c r="B30" s="17" t="s">
        <v>40</v>
      </c>
      <c r="C30" s="17" t="s">
        <v>14</v>
      </c>
      <c r="D30" s="17" t="s">
        <v>15</v>
      </c>
      <c r="E30" s="27">
        <v>45</v>
      </c>
      <c r="F30" s="18">
        <f t="shared" si="0"/>
        <v>42</v>
      </c>
      <c r="K30" s="96" t="s">
        <v>25</v>
      </c>
      <c r="L30" s="127">
        <v>29.6</v>
      </c>
    </row>
    <row r="31" spans="1:16" ht="15" thickBot="1" x14ac:dyDescent="0.25">
      <c r="A31" s="21">
        <v>29</v>
      </c>
      <c r="B31" s="17" t="s">
        <v>41</v>
      </c>
      <c r="C31" s="17" t="s">
        <v>14</v>
      </c>
      <c r="D31" s="17" t="s">
        <v>19</v>
      </c>
      <c r="E31" s="27">
        <v>34</v>
      </c>
      <c r="F31" s="18">
        <f t="shared" si="0"/>
        <v>39</v>
      </c>
      <c r="K31" s="96" t="s">
        <v>27</v>
      </c>
      <c r="L31" s="127">
        <v>29</v>
      </c>
    </row>
    <row r="32" spans="1:16" ht="15" thickBot="1" x14ac:dyDescent="0.25">
      <c r="A32" s="21">
        <v>30</v>
      </c>
      <c r="B32" s="17" t="s">
        <v>42</v>
      </c>
      <c r="C32" s="17" t="s">
        <v>43</v>
      </c>
      <c r="D32" s="17" t="s">
        <v>28</v>
      </c>
      <c r="E32" s="27">
        <v>23</v>
      </c>
      <c r="F32" s="18">
        <f t="shared" si="0"/>
        <v>45</v>
      </c>
      <c r="K32" s="96" t="s">
        <v>36</v>
      </c>
      <c r="L32" s="127">
        <v>45.333333333333336</v>
      </c>
    </row>
    <row r="33" spans="1:12" ht="15" thickBot="1" x14ac:dyDescent="0.25">
      <c r="A33" s="21">
        <v>31</v>
      </c>
      <c r="B33" s="17" t="s">
        <v>44</v>
      </c>
      <c r="C33" s="17" t="s">
        <v>43</v>
      </c>
      <c r="D33" s="17" t="s">
        <v>28</v>
      </c>
      <c r="E33" s="27">
        <v>22</v>
      </c>
      <c r="F33" s="18">
        <f t="shared" si="0"/>
        <v>45</v>
      </c>
      <c r="K33" s="96" t="s">
        <v>398</v>
      </c>
      <c r="L33" s="127">
        <v>44.888888888888886</v>
      </c>
    </row>
    <row r="34" spans="1:12" ht="15" thickBot="1" x14ac:dyDescent="0.25">
      <c r="A34" s="21">
        <v>32</v>
      </c>
      <c r="B34" s="17" t="s">
        <v>45</v>
      </c>
      <c r="C34" s="17" t="s">
        <v>43</v>
      </c>
      <c r="D34" s="17" t="s">
        <v>28</v>
      </c>
      <c r="E34" s="27">
        <v>54</v>
      </c>
      <c r="F34" s="18">
        <f t="shared" si="0"/>
        <v>45</v>
      </c>
    </row>
    <row r="35" spans="1:12" ht="15" thickBot="1" x14ac:dyDescent="0.25">
      <c r="A35" s="21">
        <v>33</v>
      </c>
      <c r="B35" s="17" t="s">
        <v>46</v>
      </c>
      <c r="C35" s="17" t="s">
        <v>25</v>
      </c>
      <c r="D35" s="17" t="s">
        <v>28</v>
      </c>
      <c r="E35" s="27">
        <v>54</v>
      </c>
      <c r="F35" s="18">
        <f t="shared" si="0"/>
        <v>45</v>
      </c>
    </row>
    <row r="36" spans="1:12" ht="15" thickBot="1" x14ac:dyDescent="0.25">
      <c r="A36" s="21">
        <v>34</v>
      </c>
      <c r="B36" s="17" t="s">
        <v>47</v>
      </c>
      <c r="C36" s="17" t="s">
        <v>14</v>
      </c>
      <c r="D36" s="17" t="s">
        <v>70</v>
      </c>
      <c r="E36" s="27">
        <v>45</v>
      </c>
      <c r="F36" s="18">
        <f t="shared" si="0"/>
        <v>35</v>
      </c>
    </row>
    <row r="37" spans="1:12" ht="15" thickBot="1" x14ac:dyDescent="0.25">
      <c r="A37" s="21">
        <v>35</v>
      </c>
      <c r="B37" s="17" t="s">
        <v>48</v>
      </c>
      <c r="C37" s="17" t="s">
        <v>12</v>
      </c>
      <c r="D37" s="17" t="s">
        <v>70</v>
      </c>
      <c r="E37" s="27">
        <v>67</v>
      </c>
      <c r="F37" s="18">
        <f t="shared" si="0"/>
        <v>35</v>
      </c>
    </row>
    <row r="38" spans="1:12" ht="15" thickBot="1" x14ac:dyDescent="0.25">
      <c r="A38" s="21">
        <v>36</v>
      </c>
      <c r="B38" s="17" t="s">
        <v>49</v>
      </c>
      <c r="C38" s="17" t="s">
        <v>12</v>
      </c>
      <c r="D38" s="17" t="s">
        <v>70</v>
      </c>
      <c r="E38" s="27">
        <v>67</v>
      </c>
      <c r="F38" s="18">
        <f t="shared" si="0"/>
        <v>35</v>
      </c>
    </row>
    <row r="39" spans="1:12" ht="14.25" customHeight="1" thickBot="1" x14ac:dyDescent="0.25">
      <c r="A39" s="21">
        <v>37</v>
      </c>
      <c r="B39" s="17" t="s">
        <v>50</v>
      </c>
      <c r="C39" s="17" t="s">
        <v>14</v>
      </c>
      <c r="D39" s="17" t="s">
        <v>70</v>
      </c>
      <c r="E39" s="27">
        <v>45</v>
      </c>
      <c r="F39" s="18">
        <f t="shared" si="0"/>
        <v>35</v>
      </c>
    </row>
    <row r="40" spans="1:12" ht="15" thickBot="1" x14ac:dyDescent="0.25">
      <c r="A40" s="21">
        <v>38</v>
      </c>
      <c r="B40" s="17" t="s">
        <v>51</v>
      </c>
      <c r="C40" s="17" t="s">
        <v>52</v>
      </c>
      <c r="D40" s="17" t="s">
        <v>15</v>
      </c>
      <c r="E40" s="27">
        <v>65</v>
      </c>
      <c r="F40" s="18">
        <f t="shared" si="0"/>
        <v>42</v>
      </c>
    </row>
    <row r="41" spans="1:12" ht="15" thickBot="1" x14ac:dyDescent="0.25">
      <c r="A41" s="21">
        <v>39</v>
      </c>
      <c r="B41" s="17" t="s">
        <v>53</v>
      </c>
      <c r="C41" s="17" t="s">
        <v>39</v>
      </c>
      <c r="D41" s="17" t="s">
        <v>70</v>
      </c>
      <c r="E41" s="27">
        <v>52</v>
      </c>
      <c r="F41" s="18">
        <f t="shared" si="0"/>
        <v>35</v>
      </c>
    </row>
    <row r="42" spans="1:12" ht="15" thickBot="1" x14ac:dyDescent="0.25">
      <c r="A42" s="21">
        <v>40</v>
      </c>
      <c r="B42" s="17" t="s">
        <v>54</v>
      </c>
      <c r="C42" s="17" t="s">
        <v>39</v>
      </c>
      <c r="D42" s="17" t="s">
        <v>70</v>
      </c>
      <c r="E42" s="27">
        <v>50</v>
      </c>
      <c r="F42" s="18">
        <f t="shared" si="0"/>
        <v>35</v>
      </c>
    </row>
    <row r="43" spans="1:12" ht="15" thickBot="1" x14ac:dyDescent="0.25">
      <c r="A43" s="21">
        <v>41</v>
      </c>
      <c r="B43" s="17" t="s">
        <v>55</v>
      </c>
      <c r="C43" s="17" t="s">
        <v>39</v>
      </c>
      <c r="D43" s="17" t="s">
        <v>70</v>
      </c>
      <c r="E43" s="27">
        <v>28</v>
      </c>
      <c r="F43" s="18">
        <f t="shared" si="0"/>
        <v>35</v>
      </c>
    </row>
    <row r="44" spans="1:12" ht="15" thickBot="1" x14ac:dyDescent="0.25">
      <c r="A44" s="21">
        <v>42</v>
      </c>
      <c r="B44" s="17" t="s">
        <v>56</v>
      </c>
      <c r="C44" s="17" t="s">
        <v>52</v>
      </c>
      <c r="D44" s="17" t="s">
        <v>70</v>
      </c>
      <c r="E44" s="27">
        <v>30</v>
      </c>
      <c r="F44" s="18">
        <f t="shared" si="0"/>
        <v>35</v>
      </c>
    </row>
    <row r="45" spans="1:12" ht="15" thickBot="1" x14ac:dyDescent="0.25">
      <c r="A45" s="21">
        <v>43</v>
      </c>
      <c r="B45" s="17" t="s">
        <v>57</v>
      </c>
      <c r="C45" s="17" t="s">
        <v>58</v>
      </c>
      <c r="D45" s="17" t="s">
        <v>70</v>
      </c>
      <c r="E45" s="27">
        <v>65</v>
      </c>
      <c r="F45" s="18">
        <f t="shared" si="0"/>
        <v>35</v>
      </c>
    </row>
    <row r="46" spans="1:12" ht="15" thickBot="1" x14ac:dyDescent="0.25">
      <c r="A46" s="21">
        <v>44</v>
      </c>
      <c r="B46" s="17" t="s">
        <v>59</v>
      </c>
      <c r="C46" s="17" t="s">
        <v>39</v>
      </c>
      <c r="D46" s="17" t="s">
        <v>70</v>
      </c>
      <c r="E46" s="27">
        <v>34</v>
      </c>
      <c r="F46" s="18">
        <f t="shared" si="0"/>
        <v>35</v>
      </c>
    </row>
    <row r="47" spans="1:12" ht="15" thickBot="1" x14ac:dyDescent="0.25">
      <c r="A47" s="21">
        <v>45</v>
      </c>
      <c r="B47" s="17" t="s">
        <v>60</v>
      </c>
      <c r="C47" s="17" t="s">
        <v>52</v>
      </c>
      <c r="D47" s="17" t="s">
        <v>19</v>
      </c>
      <c r="E47" s="27">
        <v>50</v>
      </c>
      <c r="F47" s="18">
        <f t="shared" si="0"/>
        <v>39</v>
      </c>
    </row>
    <row r="48" spans="1:12" ht="15" thickBot="1" x14ac:dyDescent="0.25">
      <c r="A48" s="21">
        <v>46</v>
      </c>
      <c r="B48" s="17" t="s">
        <v>61</v>
      </c>
      <c r="C48" s="17" t="s">
        <v>52</v>
      </c>
      <c r="D48" s="17" t="s">
        <v>70</v>
      </c>
      <c r="E48" s="27">
        <v>34</v>
      </c>
      <c r="F48" s="18">
        <f t="shared" si="0"/>
        <v>35</v>
      </c>
    </row>
    <row r="49" spans="1:6" ht="15" thickBot="1" x14ac:dyDescent="0.25">
      <c r="A49" s="21">
        <v>47</v>
      </c>
      <c r="B49" s="17" t="s">
        <v>62</v>
      </c>
      <c r="C49" s="17" t="s">
        <v>52</v>
      </c>
      <c r="D49" s="17" t="s">
        <v>19</v>
      </c>
      <c r="E49" s="27">
        <v>43</v>
      </c>
      <c r="F49" s="18">
        <f t="shared" si="0"/>
        <v>39</v>
      </c>
    </row>
    <row r="50" spans="1:6" ht="15" thickBot="1" x14ac:dyDescent="0.25">
      <c r="A50" s="21">
        <v>48</v>
      </c>
      <c r="B50" s="17" t="s">
        <v>63</v>
      </c>
      <c r="C50" s="17" t="s">
        <v>52</v>
      </c>
      <c r="D50" s="17" t="s">
        <v>15</v>
      </c>
      <c r="E50" s="27">
        <v>45</v>
      </c>
      <c r="F50" s="18">
        <f t="shared" si="0"/>
        <v>42</v>
      </c>
    </row>
    <row r="51" spans="1:6" ht="15" thickBot="1" x14ac:dyDescent="0.25">
      <c r="A51" s="21">
        <v>49</v>
      </c>
      <c r="B51" s="17" t="s">
        <v>64</v>
      </c>
      <c r="C51" s="17" t="s">
        <v>12</v>
      </c>
      <c r="D51" s="17" t="s">
        <v>70</v>
      </c>
      <c r="E51" s="27">
        <v>45</v>
      </c>
      <c r="F51" s="18">
        <f t="shared" si="0"/>
        <v>35</v>
      </c>
    </row>
    <row r="52" spans="1:6" ht="15" thickBot="1" x14ac:dyDescent="0.25">
      <c r="A52" s="21">
        <v>50</v>
      </c>
      <c r="B52" s="17" t="s">
        <v>65</v>
      </c>
      <c r="C52" s="17" t="s">
        <v>52</v>
      </c>
      <c r="D52" s="17" t="s">
        <v>15</v>
      </c>
      <c r="E52" s="27">
        <v>38</v>
      </c>
      <c r="F52" s="18">
        <f t="shared" si="0"/>
        <v>42</v>
      </c>
    </row>
    <row r="53" spans="1:6" ht="15" thickBot="1" x14ac:dyDescent="0.25">
      <c r="A53" s="21">
        <v>51</v>
      </c>
      <c r="B53" s="17" t="s">
        <v>66</v>
      </c>
      <c r="C53" s="17" t="s">
        <v>25</v>
      </c>
      <c r="D53" s="17" t="s">
        <v>70</v>
      </c>
      <c r="E53" s="27">
        <v>37</v>
      </c>
      <c r="F53" s="18">
        <f t="shared" si="0"/>
        <v>35</v>
      </c>
    </row>
    <row r="54" spans="1:6" ht="15" thickBot="1" x14ac:dyDescent="0.25">
      <c r="A54" s="21">
        <v>52</v>
      </c>
      <c r="B54" s="17" t="s">
        <v>67</v>
      </c>
      <c r="C54" s="17" t="s">
        <v>52</v>
      </c>
      <c r="D54" s="17" t="s">
        <v>19</v>
      </c>
      <c r="E54" s="27">
        <v>43</v>
      </c>
      <c r="F54" s="18">
        <f t="shared" si="0"/>
        <v>39</v>
      </c>
    </row>
    <row r="55" spans="1:6" ht="15" thickBot="1" x14ac:dyDescent="0.25">
      <c r="A55" s="21">
        <v>53</v>
      </c>
      <c r="B55" s="17" t="s">
        <v>68</v>
      </c>
      <c r="C55" s="17" t="s">
        <v>14</v>
      </c>
      <c r="D55" s="17" t="s">
        <v>19</v>
      </c>
      <c r="E55" s="27">
        <v>34</v>
      </c>
      <c r="F55" s="18">
        <f t="shared" si="0"/>
        <v>39</v>
      </c>
    </row>
    <row r="56" spans="1:6" ht="15" thickBot="1" x14ac:dyDescent="0.25">
      <c r="A56" s="21">
        <v>54</v>
      </c>
      <c r="B56" s="17" t="s">
        <v>69</v>
      </c>
      <c r="C56" s="17" t="s">
        <v>25</v>
      </c>
      <c r="D56" s="17" t="s">
        <v>19</v>
      </c>
      <c r="E56" s="27">
        <v>30</v>
      </c>
      <c r="F56" s="18">
        <f t="shared" si="0"/>
        <v>39</v>
      </c>
    </row>
    <row r="60" spans="1:6" ht="13.5" thickBot="1" x14ac:dyDescent="0.25"/>
    <row r="61" spans="1:6" ht="19.5" customHeight="1" thickBot="1" x14ac:dyDescent="0.25">
      <c r="A61" s="23" t="s">
        <v>71</v>
      </c>
      <c r="B61" s="23" t="s">
        <v>302</v>
      </c>
    </row>
    <row r="62" spans="1:6" ht="18" customHeight="1" thickBot="1" x14ac:dyDescent="0.25">
      <c r="A62" s="24" t="s">
        <v>70</v>
      </c>
      <c r="B62" s="22">
        <v>35</v>
      </c>
    </row>
    <row r="63" spans="1:6" ht="18" customHeight="1" thickBot="1" x14ac:dyDescent="0.25">
      <c r="A63" s="24" t="s">
        <v>19</v>
      </c>
      <c r="B63" s="22">
        <v>39</v>
      </c>
    </row>
    <row r="64" spans="1:6" ht="18" customHeight="1" thickBot="1" x14ac:dyDescent="0.25">
      <c r="A64" s="24" t="s">
        <v>15</v>
      </c>
      <c r="B64" s="22">
        <v>42</v>
      </c>
    </row>
    <row r="65" spans="1:2" ht="18" customHeight="1" thickBot="1" x14ac:dyDescent="0.25">
      <c r="A65" s="24" t="s">
        <v>28</v>
      </c>
      <c r="B65" s="22">
        <v>45</v>
      </c>
    </row>
    <row r="100" spans="1:1" x14ac:dyDescent="0.2">
      <c r="A100" s="15">
        <v>41730</v>
      </c>
    </row>
  </sheetData>
  <mergeCells count="1">
    <mergeCell ref="C1:F1"/>
  </mergeCells>
  <pageMargins left="0.75" right="0.75" top="1" bottom="1" header="0" footer="0"/>
  <pageSetup paperSize="5" orientation="portrait" horizontalDpi="4294967295" verticalDpi="4294967295" r:id="rId3"/>
  <headerFooter alignWithMargins="0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6"/>
  </sheetPr>
  <dimension ref="A1:M105"/>
  <sheetViews>
    <sheetView workbookViewId="0">
      <selection activeCell="D41" sqref="D41"/>
    </sheetView>
  </sheetViews>
  <sheetFormatPr baseColWidth="10" defaultRowHeight="12.75" outlineLevelRow="2" x14ac:dyDescent="0.2"/>
  <cols>
    <col min="1" max="1" width="12.85546875" customWidth="1"/>
    <col min="2" max="2" width="29.28515625" customWidth="1"/>
    <col min="3" max="3" width="12.140625" customWidth="1"/>
    <col min="4" max="4" width="14.140625" customWidth="1"/>
    <col min="5" max="5" width="14.5703125" customWidth="1"/>
    <col min="6" max="6" width="14.7109375" customWidth="1"/>
  </cols>
  <sheetData>
    <row r="1" spans="1:13" ht="100.5" customHeight="1" thickBot="1" x14ac:dyDescent="0.25">
      <c r="A1" s="19" t="s">
        <v>300</v>
      </c>
      <c r="B1" s="20"/>
      <c r="C1" s="157" t="s">
        <v>301</v>
      </c>
      <c r="D1" s="157"/>
      <c r="E1" s="157"/>
      <c r="F1" s="158"/>
      <c r="M1" t="s">
        <v>396</v>
      </c>
    </row>
    <row r="2" spans="1:13" ht="40.5" customHeight="1" thickBot="1" x14ac:dyDescent="0.25">
      <c r="A2" s="25" t="s">
        <v>3</v>
      </c>
      <c r="B2" s="26" t="s">
        <v>6</v>
      </c>
      <c r="C2" s="26" t="s">
        <v>7</v>
      </c>
      <c r="D2" s="26" t="s">
        <v>8</v>
      </c>
      <c r="E2" s="26" t="s">
        <v>304</v>
      </c>
      <c r="F2" s="26" t="s">
        <v>303</v>
      </c>
    </row>
    <row r="3" spans="1:13" ht="15" hidden="1" customHeight="1" outlineLevel="2" thickBot="1" x14ac:dyDescent="0.25">
      <c r="A3" s="21">
        <v>1</v>
      </c>
      <c r="B3" s="17" t="s">
        <v>9</v>
      </c>
      <c r="C3" s="17" t="s">
        <v>10</v>
      </c>
      <c r="D3" s="17" t="s">
        <v>70</v>
      </c>
      <c r="E3" s="27">
        <v>22</v>
      </c>
      <c r="F3" s="18">
        <f t="shared" ref="F3:F26" si="0">VLOOKUP(D3, $A$66:$B$70, 2, 0)</f>
        <v>35</v>
      </c>
    </row>
    <row r="4" spans="1:13" ht="15" hidden="1" outlineLevel="2" thickBot="1" x14ac:dyDescent="0.25">
      <c r="A4" s="21">
        <v>2</v>
      </c>
      <c r="B4" s="17" t="s">
        <v>11</v>
      </c>
      <c r="C4" s="17" t="s">
        <v>10</v>
      </c>
      <c r="D4" s="17" t="s">
        <v>70</v>
      </c>
      <c r="E4" s="27">
        <v>27</v>
      </c>
      <c r="F4" s="18">
        <f t="shared" si="0"/>
        <v>35</v>
      </c>
    </row>
    <row r="5" spans="1:13" ht="15" hidden="1" outlineLevel="2" thickBot="1" x14ac:dyDescent="0.25">
      <c r="A5" s="21">
        <v>3</v>
      </c>
      <c r="B5" s="17" t="s">
        <v>299</v>
      </c>
      <c r="C5" s="17" t="s">
        <v>12</v>
      </c>
      <c r="D5" s="17" t="s">
        <v>70</v>
      </c>
      <c r="E5" s="27">
        <v>35</v>
      </c>
      <c r="F5" s="18">
        <f t="shared" si="0"/>
        <v>35</v>
      </c>
    </row>
    <row r="6" spans="1:13" ht="16.5" hidden="1" customHeight="1" outlineLevel="2" thickBot="1" x14ac:dyDescent="0.25">
      <c r="A6" s="21">
        <v>5</v>
      </c>
      <c r="B6" s="17" t="s">
        <v>16</v>
      </c>
      <c r="C6" s="17" t="s">
        <v>14</v>
      </c>
      <c r="D6" s="17" t="s">
        <v>70</v>
      </c>
      <c r="E6" s="27">
        <v>45</v>
      </c>
      <c r="F6" s="18">
        <f t="shared" si="0"/>
        <v>35</v>
      </c>
    </row>
    <row r="7" spans="1:13" ht="15.75" hidden="1" customHeight="1" outlineLevel="2" thickBot="1" x14ac:dyDescent="0.25">
      <c r="A7" s="21">
        <v>6</v>
      </c>
      <c r="B7" s="17" t="s">
        <v>292</v>
      </c>
      <c r="C7" s="17" t="s">
        <v>14</v>
      </c>
      <c r="D7" s="17" t="s">
        <v>70</v>
      </c>
      <c r="E7" s="27">
        <v>50</v>
      </c>
      <c r="F7" s="18">
        <f t="shared" si="0"/>
        <v>35</v>
      </c>
    </row>
    <row r="8" spans="1:13" ht="15" hidden="1" outlineLevel="2" thickBot="1" x14ac:dyDescent="0.25">
      <c r="A8" s="21">
        <v>7</v>
      </c>
      <c r="B8" s="17" t="s">
        <v>293</v>
      </c>
      <c r="C8" s="17" t="s">
        <v>14</v>
      </c>
      <c r="D8" s="17" t="s">
        <v>70</v>
      </c>
      <c r="E8" s="27">
        <v>52</v>
      </c>
      <c r="F8" s="18">
        <f t="shared" si="0"/>
        <v>35</v>
      </c>
    </row>
    <row r="9" spans="1:13" ht="15" hidden="1" outlineLevel="2" thickBot="1" x14ac:dyDescent="0.25">
      <c r="A9" s="21">
        <v>8</v>
      </c>
      <c r="B9" s="17" t="s">
        <v>294</v>
      </c>
      <c r="C9" s="17" t="s">
        <v>14</v>
      </c>
      <c r="D9" s="17" t="s">
        <v>70</v>
      </c>
      <c r="E9" s="27">
        <v>70</v>
      </c>
      <c r="F9" s="18">
        <f t="shared" si="0"/>
        <v>35</v>
      </c>
    </row>
    <row r="10" spans="1:13" ht="15" hidden="1" outlineLevel="2" thickBot="1" x14ac:dyDescent="0.25">
      <c r="A10" s="21">
        <v>9</v>
      </c>
      <c r="B10" s="17" t="s">
        <v>295</v>
      </c>
      <c r="C10" s="17" t="s">
        <v>14</v>
      </c>
      <c r="D10" s="17" t="s">
        <v>70</v>
      </c>
      <c r="E10" s="27">
        <v>70</v>
      </c>
      <c r="F10" s="18">
        <f t="shared" si="0"/>
        <v>35</v>
      </c>
    </row>
    <row r="11" spans="1:13" ht="15" hidden="1" outlineLevel="2" thickBot="1" x14ac:dyDescent="0.25">
      <c r="A11" s="21">
        <v>10</v>
      </c>
      <c r="B11" s="17" t="s">
        <v>296</v>
      </c>
      <c r="C11" s="17" t="s">
        <v>14</v>
      </c>
      <c r="D11" s="17" t="s">
        <v>70</v>
      </c>
      <c r="E11" s="27">
        <v>55</v>
      </c>
      <c r="F11" s="18">
        <f t="shared" si="0"/>
        <v>35</v>
      </c>
    </row>
    <row r="12" spans="1:13" ht="15" hidden="1" outlineLevel="2" thickBot="1" x14ac:dyDescent="0.25">
      <c r="A12" s="21">
        <v>20</v>
      </c>
      <c r="B12" s="17" t="s">
        <v>31</v>
      </c>
      <c r="C12" s="17" t="s">
        <v>14</v>
      </c>
      <c r="D12" s="17" t="s">
        <v>70</v>
      </c>
      <c r="E12" s="27">
        <v>45</v>
      </c>
      <c r="F12" s="18">
        <f t="shared" si="0"/>
        <v>35</v>
      </c>
    </row>
    <row r="13" spans="1:13" ht="15" hidden="1" customHeight="1" outlineLevel="2" thickBot="1" x14ac:dyDescent="0.25">
      <c r="A13" s="21">
        <v>21</v>
      </c>
      <c r="B13" s="17" t="s">
        <v>298</v>
      </c>
      <c r="C13" s="17" t="s">
        <v>14</v>
      </c>
      <c r="D13" s="17" t="s">
        <v>70</v>
      </c>
      <c r="E13" s="27">
        <v>45</v>
      </c>
      <c r="F13" s="18">
        <f t="shared" si="0"/>
        <v>35</v>
      </c>
    </row>
    <row r="14" spans="1:13" ht="15" hidden="1" outlineLevel="2" thickBot="1" x14ac:dyDescent="0.25">
      <c r="A14" s="21">
        <v>34</v>
      </c>
      <c r="B14" s="17" t="s">
        <v>47</v>
      </c>
      <c r="C14" s="17" t="s">
        <v>14</v>
      </c>
      <c r="D14" s="17" t="s">
        <v>70</v>
      </c>
      <c r="E14" s="27">
        <v>45</v>
      </c>
      <c r="F14" s="18">
        <f t="shared" si="0"/>
        <v>35</v>
      </c>
    </row>
    <row r="15" spans="1:13" ht="15" hidden="1" outlineLevel="2" thickBot="1" x14ac:dyDescent="0.25">
      <c r="A15" s="21">
        <v>35</v>
      </c>
      <c r="B15" s="17" t="s">
        <v>48</v>
      </c>
      <c r="C15" s="17" t="s">
        <v>12</v>
      </c>
      <c r="D15" s="17" t="s">
        <v>70</v>
      </c>
      <c r="E15" s="27">
        <v>67</v>
      </c>
      <c r="F15" s="18">
        <f t="shared" si="0"/>
        <v>35</v>
      </c>
    </row>
    <row r="16" spans="1:13" ht="15" hidden="1" outlineLevel="2" thickBot="1" x14ac:dyDescent="0.25">
      <c r="A16" s="21">
        <v>36</v>
      </c>
      <c r="B16" s="17" t="s">
        <v>49</v>
      </c>
      <c r="C16" s="17" t="s">
        <v>12</v>
      </c>
      <c r="D16" s="17" t="s">
        <v>70</v>
      </c>
      <c r="E16" s="27">
        <v>67</v>
      </c>
      <c r="F16" s="18">
        <f t="shared" si="0"/>
        <v>35</v>
      </c>
    </row>
    <row r="17" spans="1:6" ht="15" hidden="1" outlineLevel="2" thickBot="1" x14ac:dyDescent="0.25">
      <c r="A17" s="21">
        <v>37</v>
      </c>
      <c r="B17" s="17" t="s">
        <v>50</v>
      </c>
      <c r="C17" s="17" t="s">
        <v>14</v>
      </c>
      <c r="D17" s="17" t="s">
        <v>70</v>
      </c>
      <c r="E17" s="27">
        <v>45</v>
      </c>
      <c r="F17" s="18">
        <f t="shared" si="0"/>
        <v>35</v>
      </c>
    </row>
    <row r="18" spans="1:6" ht="15" hidden="1" outlineLevel="2" thickBot="1" x14ac:dyDescent="0.25">
      <c r="A18" s="21">
        <v>39</v>
      </c>
      <c r="B18" s="17" t="s">
        <v>53</v>
      </c>
      <c r="C18" s="17" t="s">
        <v>39</v>
      </c>
      <c r="D18" s="17" t="s">
        <v>70</v>
      </c>
      <c r="E18" s="27">
        <v>52</v>
      </c>
      <c r="F18" s="18">
        <f t="shared" si="0"/>
        <v>35</v>
      </c>
    </row>
    <row r="19" spans="1:6" ht="15" hidden="1" outlineLevel="2" thickBot="1" x14ac:dyDescent="0.25">
      <c r="A19" s="21">
        <v>40</v>
      </c>
      <c r="B19" s="17" t="s">
        <v>54</v>
      </c>
      <c r="C19" s="17" t="s">
        <v>39</v>
      </c>
      <c r="D19" s="17" t="s">
        <v>70</v>
      </c>
      <c r="E19" s="27">
        <v>50</v>
      </c>
      <c r="F19" s="18">
        <f t="shared" si="0"/>
        <v>35</v>
      </c>
    </row>
    <row r="20" spans="1:6" ht="15" hidden="1" outlineLevel="2" thickBot="1" x14ac:dyDescent="0.25">
      <c r="A20" s="21">
        <v>41</v>
      </c>
      <c r="B20" s="17" t="s">
        <v>55</v>
      </c>
      <c r="C20" s="17" t="s">
        <v>39</v>
      </c>
      <c r="D20" s="17" t="s">
        <v>70</v>
      </c>
      <c r="E20" s="27">
        <v>28</v>
      </c>
      <c r="F20" s="18">
        <f t="shared" si="0"/>
        <v>35</v>
      </c>
    </row>
    <row r="21" spans="1:6" ht="15" hidden="1" outlineLevel="2" thickBot="1" x14ac:dyDescent="0.25">
      <c r="A21" s="21">
        <v>42</v>
      </c>
      <c r="B21" s="17" t="s">
        <v>56</v>
      </c>
      <c r="C21" s="17" t="s">
        <v>52</v>
      </c>
      <c r="D21" s="17" t="s">
        <v>70</v>
      </c>
      <c r="E21" s="27">
        <v>30</v>
      </c>
      <c r="F21" s="18">
        <f t="shared" si="0"/>
        <v>35</v>
      </c>
    </row>
    <row r="22" spans="1:6" ht="15" hidden="1" outlineLevel="2" thickBot="1" x14ac:dyDescent="0.25">
      <c r="A22" s="21">
        <v>43</v>
      </c>
      <c r="B22" s="17" t="s">
        <v>57</v>
      </c>
      <c r="C22" s="17" t="s">
        <v>58</v>
      </c>
      <c r="D22" s="17" t="s">
        <v>70</v>
      </c>
      <c r="E22" s="27">
        <v>65</v>
      </c>
      <c r="F22" s="18">
        <f t="shared" si="0"/>
        <v>35</v>
      </c>
    </row>
    <row r="23" spans="1:6" ht="15" hidden="1" outlineLevel="2" thickBot="1" x14ac:dyDescent="0.25">
      <c r="A23" s="21">
        <v>44</v>
      </c>
      <c r="B23" s="17" t="s">
        <v>59</v>
      </c>
      <c r="C23" s="17" t="s">
        <v>39</v>
      </c>
      <c r="D23" s="17" t="s">
        <v>70</v>
      </c>
      <c r="E23" s="27">
        <v>34</v>
      </c>
      <c r="F23" s="18">
        <f t="shared" si="0"/>
        <v>35</v>
      </c>
    </row>
    <row r="24" spans="1:6" ht="15" hidden="1" outlineLevel="2" thickBot="1" x14ac:dyDescent="0.25">
      <c r="A24" s="21">
        <v>46</v>
      </c>
      <c r="B24" s="17" t="s">
        <v>61</v>
      </c>
      <c r="C24" s="17" t="s">
        <v>52</v>
      </c>
      <c r="D24" s="17" t="s">
        <v>70</v>
      </c>
      <c r="E24" s="27">
        <v>34</v>
      </c>
      <c r="F24" s="18">
        <f t="shared" si="0"/>
        <v>35</v>
      </c>
    </row>
    <row r="25" spans="1:6" ht="15" hidden="1" outlineLevel="2" thickBot="1" x14ac:dyDescent="0.25">
      <c r="A25" s="21">
        <v>49</v>
      </c>
      <c r="B25" s="17" t="s">
        <v>64</v>
      </c>
      <c r="C25" s="17" t="s">
        <v>12</v>
      </c>
      <c r="D25" s="17" t="s">
        <v>70</v>
      </c>
      <c r="E25" s="27">
        <v>45</v>
      </c>
      <c r="F25" s="18">
        <f t="shared" si="0"/>
        <v>35</v>
      </c>
    </row>
    <row r="26" spans="1:6" ht="15" hidden="1" outlineLevel="2" thickBot="1" x14ac:dyDescent="0.25">
      <c r="A26" s="21">
        <v>51</v>
      </c>
      <c r="B26" s="17" t="s">
        <v>66</v>
      </c>
      <c r="C26" s="17" t="s">
        <v>25</v>
      </c>
      <c r="D26" s="17" t="s">
        <v>70</v>
      </c>
      <c r="E26" s="27">
        <v>37</v>
      </c>
      <c r="F26" s="18">
        <f t="shared" si="0"/>
        <v>35</v>
      </c>
    </row>
    <row r="27" spans="1:6" ht="15.75" outlineLevel="1" collapsed="1" thickBot="1" x14ac:dyDescent="0.25">
      <c r="A27" s="21"/>
      <c r="B27" s="27">
        <f>SUBTOTAL(3,B3:B26)</f>
        <v>24</v>
      </c>
      <c r="C27" s="17"/>
      <c r="D27" s="128" t="s">
        <v>423</v>
      </c>
      <c r="E27" s="27"/>
      <c r="F27" s="18"/>
    </row>
    <row r="28" spans="1:6" ht="15" hidden="1" outlineLevel="2" thickBot="1" x14ac:dyDescent="0.25">
      <c r="A28" s="21">
        <v>11</v>
      </c>
      <c r="B28" s="27" t="s">
        <v>17</v>
      </c>
      <c r="C28" s="17" t="s">
        <v>18</v>
      </c>
      <c r="D28" s="17" t="s">
        <v>19</v>
      </c>
      <c r="E28" s="27">
        <v>70</v>
      </c>
      <c r="F28" s="18">
        <f t="shared" ref="F28:F40" si="1">VLOOKUP(D28, $A$66:$B$70, 2, 0)</f>
        <v>39</v>
      </c>
    </row>
    <row r="29" spans="1:6" ht="16.5" hidden="1" customHeight="1" outlineLevel="2" thickBot="1" x14ac:dyDescent="0.25">
      <c r="A29" s="21">
        <v>12</v>
      </c>
      <c r="B29" s="27" t="s">
        <v>20</v>
      </c>
      <c r="C29" s="17" t="s">
        <v>18</v>
      </c>
      <c r="D29" s="17" t="s">
        <v>19</v>
      </c>
      <c r="E29" s="27">
        <v>72</v>
      </c>
      <c r="F29" s="18">
        <f t="shared" si="1"/>
        <v>39</v>
      </c>
    </row>
    <row r="30" spans="1:6" ht="15" hidden="1" outlineLevel="2" thickBot="1" x14ac:dyDescent="0.25">
      <c r="A30" s="21">
        <v>13</v>
      </c>
      <c r="B30" s="27" t="s">
        <v>21</v>
      </c>
      <c r="C30" s="17" t="s">
        <v>18</v>
      </c>
      <c r="D30" s="17" t="s">
        <v>19</v>
      </c>
      <c r="E30" s="27">
        <v>68</v>
      </c>
      <c r="F30" s="18">
        <f t="shared" si="1"/>
        <v>39</v>
      </c>
    </row>
    <row r="31" spans="1:6" ht="15" hidden="1" outlineLevel="2" thickBot="1" x14ac:dyDescent="0.25">
      <c r="A31" s="21">
        <v>14</v>
      </c>
      <c r="B31" s="27" t="s">
        <v>22</v>
      </c>
      <c r="C31" s="17" t="s">
        <v>18</v>
      </c>
      <c r="D31" s="17" t="s">
        <v>19</v>
      </c>
      <c r="E31" s="27">
        <v>56</v>
      </c>
      <c r="F31" s="18">
        <f t="shared" si="1"/>
        <v>39</v>
      </c>
    </row>
    <row r="32" spans="1:6" ht="15" hidden="1" outlineLevel="2" thickBot="1" x14ac:dyDescent="0.25">
      <c r="A32" s="21">
        <v>15</v>
      </c>
      <c r="B32" s="27" t="s">
        <v>23</v>
      </c>
      <c r="C32" s="17" t="s">
        <v>18</v>
      </c>
      <c r="D32" s="17" t="s">
        <v>19</v>
      </c>
      <c r="E32" s="27">
        <v>63</v>
      </c>
      <c r="F32" s="18">
        <f t="shared" si="1"/>
        <v>39</v>
      </c>
    </row>
    <row r="33" spans="1:6" ht="15" hidden="1" outlineLevel="2" thickBot="1" x14ac:dyDescent="0.25">
      <c r="A33" s="21">
        <v>16</v>
      </c>
      <c r="B33" s="27" t="s">
        <v>24</v>
      </c>
      <c r="C33" s="17" t="s">
        <v>25</v>
      </c>
      <c r="D33" s="17" t="s">
        <v>19</v>
      </c>
      <c r="E33" s="27">
        <v>15</v>
      </c>
      <c r="F33" s="18">
        <f t="shared" si="1"/>
        <v>39</v>
      </c>
    </row>
    <row r="34" spans="1:6" ht="15" hidden="1" outlineLevel="2" thickBot="1" x14ac:dyDescent="0.25">
      <c r="A34" s="21">
        <v>18</v>
      </c>
      <c r="B34" s="27" t="s">
        <v>29</v>
      </c>
      <c r="C34" s="17" t="s">
        <v>14</v>
      </c>
      <c r="D34" s="17" t="s">
        <v>19</v>
      </c>
      <c r="E34" s="27">
        <v>50</v>
      </c>
      <c r="F34" s="18">
        <f t="shared" si="1"/>
        <v>39</v>
      </c>
    </row>
    <row r="35" spans="1:6" ht="15" hidden="1" outlineLevel="2" thickBot="1" x14ac:dyDescent="0.25">
      <c r="A35" s="21">
        <v>29</v>
      </c>
      <c r="B35" s="27" t="s">
        <v>41</v>
      </c>
      <c r="C35" s="17" t="s">
        <v>14</v>
      </c>
      <c r="D35" s="17" t="s">
        <v>19</v>
      </c>
      <c r="E35" s="27">
        <v>34</v>
      </c>
      <c r="F35" s="18">
        <f t="shared" si="1"/>
        <v>39</v>
      </c>
    </row>
    <row r="36" spans="1:6" ht="15" hidden="1" outlineLevel="2" thickBot="1" x14ac:dyDescent="0.25">
      <c r="A36" s="21">
        <v>45</v>
      </c>
      <c r="B36" s="27" t="s">
        <v>60</v>
      </c>
      <c r="C36" s="17" t="s">
        <v>52</v>
      </c>
      <c r="D36" s="17" t="s">
        <v>19</v>
      </c>
      <c r="E36" s="27">
        <v>50</v>
      </c>
      <c r="F36" s="18">
        <f t="shared" si="1"/>
        <v>39</v>
      </c>
    </row>
    <row r="37" spans="1:6" ht="15" hidden="1" outlineLevel="2" thickBot="1" x14ac:dyDescent="0.25">
      <c r="A37" s="21">
        <v>47</v>
      </c>
      <c r="B37" s="27" t="s">
        <v>62</v>
      </c>
      <c r="C37" s="17" t="s">
        <v>52</v>
      </c>
      <c r="D37" s="17" t="s">
        <v>19</v>
      </c>
      <c r="E37" s="27">
        <v>43</v>
      </c>
      <c r="F37" s="18">
        <f t="shared" si="1"/>
        <v>39</v>
      </c>
    </row>
    <row r="38" spans="1:6" ht="15" hidden="1" outlineLevel="2" thickBot="1" x14ac:dyDescent="0.25">
      <c r="A38" s="21">
        <v>52</v>
      </c>
      <c r="B38" s="27" t="s">
        <v>67</v>
      </c>
      <c r="C38" s="17" t="s">
        <v>52</v>
      </c>
      <c r="D38" s="17" t="s">
        <v>19</v>
      </c>
      <c r="E38" s="27">
        <v>43</v>
      </c>
      <c r="F38" s="18">
        <f t="shared" si="1"/>
        <v>39</v>
      </c>
    </row>
    <row r="39" spans="1:6" ht="15" hidden="1" outlineLevel="2" thickBot="1" x14ac:dyDescent="0.25">
      <c r="A39" s="21">
        <v>53</v>
      </c>
      <c r="B39" s="27" t="s">
        <v>68</v>
      </c>
      <c r="C39" s="17" t="s">
        <v>14</v>
      </c>
      <c r="D39" s="17" t="s">
        <v>19</v>
      </c>
      <c r="E39" s="27">
        <v>34</v>
      </c>
      <c r="F39" s="18">
        <f t="shared" si="1"/>
        <v>39</v>
      </c>
    </row>
    <row r="40" spans="1:6" ht="14.25" hidden="1" customHeight="1" outlineLevel="2" thickBot="1" x14ac:dyDescent="0.25">
      <c r="A40" s="21">
        <v>54</v>
      </c>
      <c r="B40" s="27" t="s">
        <v>69</v>
      </c>
      <c r="C40" s="17" t="s">
        <v>25</v>
      </c>
      <c r="D40" s="17" t="s">
        <v>19</v>
      </c>
      <c r="E40" s="27">
        <v>30</v>
      </c>
      <c r="F40" s="18">
        <f t="shared" si="1"/>
        <v>39</v>
      </c>
    </row>
    <row r="41" spans="1:6" ht="14.25" customHeight="1" outlineLevel="1" collapsed="1" thickBot="1" x14ac:dyDescent="0.25">
      <c r="A41" s="21"/>
      <c r="B41" s="27">
        <f>SUBTOTAL(3,B28:B40)</f>
        <v>13</v>
      </c>
      <c r="C41" s="17"/>
      <c r="D41" s="128" t="s">
        <v>424</v>
      </c>
      <c r="E41" s="27"/>
      <c r="F41" s="18"/>
    </row>
    <row r="42" spans="1:6" ht="15" hidden="1" outlineLevel="2" thickBot="1" x14ac:dyDescent="0.25">
      <c r="A42" s="21">
        <v>4</v>
      </c>
      <c r="B42" s="27" t="s">
        <v>13</v>
      </c>
      <c r="C42" s="17" t="s">
        <v>14</v>
      </c>
      <c r="D42" s="17" t="s">
        <v>15</v>
      </c>
      <c r="E42" s="27">
        <v>40</v>
      </c>
      <c r="F42" s="18">
        <f t="shared" ref="F42:F50" si="2">VLOOKUP(D42, $A$66:$B$70, 2, 0)</f>
        <v>42</v>
      </c>
    </row>
    <row r="43" spans="1:6" ht="15" hidden="1" outlineLevel="2" thickBot="1" x14ac:dyDescent="0.25">
      <c r="A43" s="21">
        <v>24</v>
      </c>
      <c r="B43" s="27" t="s">
        <v>35</v>
      </c>
      <c r="C43" s="17" t="s">
        <v>36</v>
      </c>
      <c r="D43" s="17" t="s">
        <v>15</v>
      </c>
      <c r="E43" s="27">
        <v>32</v>
      </c>
      <c r="F43" s="18">
        <f t="shared" si="2"/>
        <v>42</v>
      </c>
    </row>
    <row r="44" spans="1:6" ht="15" hidden="1" outlineLevel="2" thickBot="1" x14ac:dyDescent="0.25">
      <c r="A44" s="21">
        <v>25</v>
      </c>
      <c r="B44" s="27" t="s">
        <v>37</v>
      </c>
      <c r="C44" s="17" t="s">
        <v>36</v>
      </c>
      <c r="D44" s="17" t="s">
        <v>15</v>
      </c>
      <c r="E44" s="27">
        <v>34</v>
      </c>
      <c r="F44" s="18">
        <f t="shared" si="2"/>
        <v>42</v>
      </c>
    </row>
    <row r="45" spans="1:6" ht="15" hidden="1" outlineLevel="2" thickBot="1" x14ac:dyDescent="0.25">
      <c r="A45" s="21">
        <v>26</v>
      </c>
      <c r="B45" s="27" t="s">
        <v>38</v>
      </c>
      <c r="C45" s="17" t="s">
        <v>36</v>
      </c>
      <c r="D45" s="17" t="s">
        <v>15</v>
      </c>
      <c r="E45" s="27">
        <v>70</v>
      </c>
      <c r="F45" s="18">
        <f t="shared" si="2"/>
        <v>42</v>
      </c>
    </row>
    <row r="46" spans="1:6" ht="15" hidden="1" outlineLevel="2" thickBot="1" x14ac:dyDescent="0.25">
      <c r="A46" s="21">
        <v>27</v>
      </c>
      <c r="B46" s="27" t="s">
        <v>297</v>
      </c>
      <c r="C46" s="17" t="s">
        <v>39</v>
      </c>
      <c r="D46" s="17" t="s">
        <v>15</v>
      </c>
      <c r="E46" s="27">
        <v>67</v>
      </c>
      <c r="F46" s="18">
        <f t="shared" si="2"/>
        <v>42</v>
      </c>
    </row>
    <row r="47" spans="1:6" ht="15" hidden="1" outlineLevel="2" thickBot="1" x14ac:dyDescent="0.25">
      <c r="A47" s="21">
        <v>28</v>
      </c>
      <c r="B47" s="27" t="s">
        <v>40</v>
      </c>
      <c r="C47" s="17" t="s">
        <v>14</v>
      </c>
      <c r="D47" s="17" t="s">
        <v>15</v>
      </c>
      <c r="E47" s="27">
        <v>45</v>
      </c>
      <c r="F47" s="18">
        <f t="shared" si="2"/>
        <v>42</v>
      </c>
    </row>
    <row r="48" spans="1:6" ht="15" hidden="1" outlineLevel="2" thickBot="1" x14ac:dyDescent="0.25">
      <c r="A48" s="21">
        <v>38</v>
      </c>
      <c r="B48" s="27" t="s">
        <v>51</v>
      </c>
      <c r="C48" s="17" t="s">
        <v>52</v>
      </c>
      <c r="D48" s="17" t="s">
        <v>15</v>
      </c>
      <c r="E48" s="27">
        <v>65</v>
      </c>
      <c r="F48" s="18">
        <f t="shared" si="2"/>
        <v>42</v>
      </c>
    </row>
    <row r="49" spans="1:6" ht="15" hidden="1" outlineLevel="2" thickBot="1" x14ac:dyDescent="0.25">
      <c r="A49" s="21">
        <v>48</v>
      </c>
      <c r="B49" s="27" t="s">
        <v>63</v>
      </c>
      <c r="C49" s="17" t="s">
        <v>52</v>
      </c>
      <c r="D49" s="17" t="s">
        <v>15</v>
      </c>
      <c r="E49" s="27">
        <v>45</v>
      </c>
      <c r="F49" s="18">
        <f t="shared" si="2"/>
        <v>42</v>
      </c>
    </row>
    <row r="50" spans="1:6" ht="15" hidden="1" outlineLevel="2" thickBot="1" x14ac:dyDescent="0.25">
      <c r="A50" s="21">
        <v>50</v>
      </c>
      <c r="B50" s="27" t="s">
        <v>65</v>
      </c>
      <c r="C50" s="17" t="s">
        <v>52</v>
      </c>
      <c r="D50" s="17" t="s">
        <v>15</v>
      </c>
      <c r="E50" s="27">
        <v>38</v>
      </c>
      <c r="F50" s="18">
        <f t="shared" si="2"/>
        <v>42</v>
      </c>
    </row>
    <row r="51" spans="1:6" ht="30.75" outlineLevel="1" collapsed="1" thickBot="1" x14ac:dyDescent="0.25">
      <c r="A51" s="21"/>
      <c r="B51" s="27">
        <f>SUBTOTAL(3,B42:B50)</f>
        <v>9</v>
      </c>
      <c r="C51" s="17"/>
      <c r="D51" s="128" t="s">
        <v>425</v>
      </c>
      <c r="E51" s="27"/>
      <c r="F51" s="18"/>
    </row>
    <row r="52" spans="1:6" ht="15" hidden="1" outlineLevel="2" thickBot="1" x14ac:dyDescent="0.25">
      <c r="A52" s="21">
        <v>17</v>
      </c>
      <c r="B52" s="27" t="s">
        <v>26</v>
      </c>
      <c r="C52" s="17" t="s">
        <v>27</v>
      </c>
      <c r="D52" s="17" t="s">
        <v>28</v>
      </c>
      <c r="E52" s="27">
        <v>35</v>
      </c>
      <c r="F52" s="18">
        <f t="shared" ref="F52:F59" si="3">VLOOKUP(D52, $A$66:$B$70, 2, 0)</f>
        <v>45</v>
      </c>
    </row>
    <row r="53" spans="1:6" ht="15" hidden="1" outlineLevel="2" thickBot="1" x14ac:dyDescent="0.25">
      <c r="A53" s="21">
        <v>19</v>
      </c>
      <c r="B53" s="27" t="s">
        <v>30</v>
      </c>
      <c r="C53" s="17" t="s">
        <v>27</v>
      </c>
      <c r="D53" s="17" t="s">
        <v>28</v>
      </c>
      <c r="E53" s="27">
        <v>23</v>
      </c>
      <c r="F53" s="18">
        <f t="shared" si="3"/>
        <v>45</v>
      </c>
    </row>
    <row r="54" spans="1:6" ht="15" hidden="1" outlineLevel="2" thickBot="1" x14ac:dyDescent="0.25">
      <c r="A54" s="21">
        <v>22</v>
      </c>
      <c r="B54" s="27" t="s">
        <v>32</v>
      </c>
      <c r="C54" s="17" t="s">
        <v>25</v>
      </c>
      <c r="D54" s="17" t="s">
        <v>28</v>
      </c>
      <c r="E54" s="27">
        <v>12</v>
      </c>
      <c r="F54" s="18">
        <f t="shared" si="3"/>
        <v>45</v>
      </c>
    </row>
    <row r="55" spans="1:6" ht="15" hidden="1" outlineLevel="2" thickBot="1" x14ac:dyDescent="0.25">
      <c r="A55" s="21">
        <v>23</v>
      </c>
      <c r="B55" s="27" t="s">
        <v>33</v>
      </c>
      <c r="C55" s="17" t="s">
        <v>34</v>
      </c>
      <c r="D55" s="17" t="s">
        <v>28</v>
      </c>
      <c r="E55" s="27">
        <v>22</v>
      </c>
      <c r="F55" s="18">
        <f t="shared" si="3"/>
        <v>45</v>
      </c>
    </row>
    <row r="56" spans="1:6" ht="15" hidden="1" outlineLevel="2" thickBot="1" x14ac:dyDescent="0.25">
      <c r="A56" s="21">
        <v>30</v>
      </c>
      <c r="B56" s="27" t="s">
        <v>42</v>
      </c>
      <c r="C56" s="17" t="s">
        <v>43</v>
      </c>
      <c r="D56" s="17" t="s">
        <v>28</v>
      </c>
      <c r="E56" s="27">
        <v>23</v>
      </c>
      <c r="F56" s="18">
        <f t="shared" si="3"/>
        <v>45</v>
      </c>
    </row>
    <row r="57" spans="1:6" ht="15" hidden="1" outlineLevel="2" thickBot="1" x14ac:dyDescent="0.25">
      <c r="A57" s="21">
        <v>31</v>
      </c>
      <c r="B57" s="27" t="s">
        <v>44</v>
      </c>
      <c r="C57" s="17" t="s">
        <v>43</v>
      </c>
      <c r="D57" s="17" t="s">
        <v>28</v>
      </c>
      <c r="E57" s="27">
        <v>22</v>
      </c>
      <c r="F57" s="18">
        <f t="shared" si="3"/>
        <v>45</v>
      </c>
    </row>
    <row r="58" spans="1:6" ht="15" hidden="1" outlineLevel="2" thickBot="1" x14ac:dyDescent="0.25">
      <c r="A58" s="21">
        <v>32</v>
      </c>
      <c r="B58" s="27" t="s">
        <v>45</v>
      </c>
      <c r="C58" s="17" t="s">
        <v>43</v>
      </c>
      <c r="D58" s="17" t="s">
        <v>28</v>
      </c>
      <c r="E58" s="27">
        <v>54</v>
      </c>
      <c r="F58" s="18">
        <f t="shared" si="3"/>
        <v>45</v>
      </c>
    </row>
    <row r="59" spans="1:6" ht="15" hidden="1" outlineLevel="2" thickBot="1" x14ac:dyDescent="0.25">
      <c r="A59" s="21">
        <v>33</v>
      </c>
      <c r="B59" s="27" t="s">
        <v>46</v>
      </c>
      <c r="C59" s="17" t="s">
        <v>25</v>
      </c>
      <c r="D59" s="17" t="s">
        <v>28</v>
      </c>
      <c r="E59" s="27">
        <v>54</v>
      </c>
      <c r="F59" s="18">
        <f t="shared" si="3"/>
        <v>45</v>
      </c>
    </row>
    <row r="60" spans="1:6" ht="15" customHeight="1" outlineLevel="1" collapsed="1" x14ac:dyDescent="0.2">
      <c r="A60" s="129"/>
      <c r="B60" s="129">
        <f>SUBTOTAL(3,B52:B59)</f>
        <v>8</v>
      </c>
      <c r="C60" s="130"/>
      <c r="D60" s="132" t="s">
        <v>426</v>
      </c>
      <c r="E60" s="129"/>
      <c r="F60" s="131"/>
    </row>
    <row r="61" spans="1:6" outlineLevel="1" x14ac:dyDescent="0.2">
      <c r="A61" s="104"/>
      <c r="B61" s="104"/>
      <c r="C61" s="104"/>
      <c r="D61" s="104"/>
      <c r="E61" s="104"/>
      <c r="F61" s="104"/>
    </row>
    <row r="62" spans="1:6" outlineLevel="1" x14ac:dyDescent="0.2">
      <c r="A62" s="104"/>
      <c r="B62" s="133">
        <f>SUBTOTAL(3,B3:B61)</f>
        <v>54</v>
      </c>
      <c r="C62" s="104"/>
      <c r="D62" s="103" t="s">
        <v>427</v>
      </c>
      <c r="E62" s="104"/>
      <c r="F62" s="104"/>
    </row>
    <row r="65" spans="1:2" ht="13.5" thickBot="1" x14ac:dyDescent="0.25"/>
    <row r="66" spans="1:2" ht="19.5" customHeight="1" thickBot="1" x14ac:dyDescent="0.25">
      <c r="A66" s="23" t="s">
        <v>71</v>
      </c>
      <c r="B66" s="23" t="s">
        <v>302</v>
      </c>
    </row>
    <row r="67" spans="1:2" ht="18" customHeight="1" thickBot="1" x14ac:dyDescent="0.25">
      <c r="A67" s="24" t="s">
        <v>70</v>
      </c>
      <c r="B67" s="22">
        <v>35</v>
      </c>
    </row>
    <row r="68" spans="1:2" ht="18" customHeight="1" thickBot="1" x14ac:dyDescent="0.25">
      <c r="A68" s="24" t="s">
        <v>19</v>
      </c>
      <c r="B68" s="22">
        <v>39</v>
      </c>
    </row>
    <row r="69" spans="1:2" ht="18" customHeight="1" thickBot="1" x14ac:dyDescent="0.25">
      <c r="A69" s="24" t="s">
        <v>15</v>
      </c>
      <c r="B69" s="22">
        <v>42</v>
      </c>
    </row>
    <row r="70" spans="1:2" ht="18" customHeight="1" thickBot="1" x14ac:dyDescent="0.25">
      <c r="A70" s="24" t="s">
        <v>28</v>
      </c>
      <c r="B70" s="22">
        <v>45</v>
      </c>
    </row>
    <row r="105" spans="1:1" x14ac:dyDescent="0.2">
      <c r="A105" s="15">
        <v>41730</v>
      </c>
    </row>
  </sheetData>
  <sortState ref="A3:F57">
    <sortCondition ref="D3:D57"/>
  </sortState>
  <mergeCells count="1">
    <mergeCell ref="C1:F1"/>
  </mergeCells>
  <phoneticPr fontId="2" type="noConversion"/>
  <pageMargins left="0.75" right="0.75" top="1" bottom="1" header="0" footer="0"/>
  <pageSetup paperSize="5" orientation="portrait" horizontalDpi="4294967295" verticalDpi="4294967295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5"/>
  </sheetPr>
  <dimension ref="A1:L100"/>
  <sheetViews>
    <sheetView topLeftCell="E56" workbookViewId="0">
      <selection activeCell="H5" sqref="H5:H81"/>
    </sheetView>
  </sheetViews>
  <sheetFormatPr baseColWidth="10" defaultRowHeight="12.75" x14ac:dyDescent="0.2"/>
  <cols>
    <col min="1" max="1" width="11.42578125" customWidth="1"/>
    <col min="2" max="2" width="35.28515625" bestFit="1" customWidth="1"/>
    <col min="3" max="3" width="35.7109375" bestFit="1" customWidth="1"/>
    <col min="4" max="4" width="15.42578125" bestFit="1" customWidth="1"/>
    <col min="5" max="5" width="18.28515625" bestFit="1" customWidth="1"/>
    <col min="6" max="6" width="9.28515625" bestFit="1" customWidth="1"/>
    <col min="7" max="7" width="13.42578125" customWidth="1"/>
    <col min="8" max="8" width="14.140625" customWidth="1"/>
    <col min="9" max="9" width="9.28515625" customWidth="1"/>
    <col min="10" max="10" width="11.140625" bestFit="1" customWidth="1"/>
    <col min="11" max="11" width="21" customWidth="1"/>
    <col min="12" max="12" width="11.140625" bestFit="1" customWidth="1"/>
  </cols>
  <sheetData>
    <row r="1" spans="1:12" ht="30" x14ac:dyDescent="0.2">
      <c r="A1" s="159" t="s">
        <v>305</v>
      </c>
      <c r="B1" s="159"/>
      <c r="C1" s="159"/>
      <c r="D1" s="159"/>
      <c r="E1" s="159"/>
      <c r="F1" s="159"/>
      <c r="G1" s="159"/>
      <c r="H1" s="159"/>
      <c r="I1" s="159"/>
      <c r="J1" s="159"/>
      <c r="K1" s="159"/>
      <c r="L1" s="159"/>
    </row>
    <row r="4" spans="1:12" ht="42.75" customHeight="1" x14ac:dyDescent="0.2">
      <c r="A4" s="28" t="s">
        <v>0</v>
      </c>
      <c r="B4" s="28" t="s">
        <v>5</v>
      </c>
      <c r="C4" s="28" t="s">
        <v>75</v>
      </c>
      <c r="D4" s="28" t="s">
        <v>71</v>
      </c>
      <c r="E4" s="28" t="s">
        <v>76</v>
      </c>
      <c r="F4" s="28" t="s">
        <v>1</v>
      </c>
      <c r="G4" s="28" t="s">
        <v>77</v>
      </c>
      <c r="H4" s="28" t="s">
        <v>265</v>
      </c>
      <c r="I4" s="28" t="s">
        <v>78</v>
      </c>
      <c r="J4" s="28" t="s">
        <v>72</v>
      </c>
      <c r="K4" s="28" t="s">
        <v>79</v>
      </c>
      <c r="L4" s="28" t="s">
        <v>80</v>
      </c>
    </row>
    <row r="5" spans="1:12" x14ac:dyDescent="0.2">
      <c r="A5" s="1">
        <v>1</v>
      </c>
      <c r="B5" s="2" t="s">
        <v>81</v>
      </c>
      <c r="C5" s="2" t="s">
        <v>82</v>
      </c>
      <c r="D5" s="2" t="s">
        <v>2</v>
      </c>
      <c r="E5" s="2" t="s">
        <v>83</v>
      </c>
      <c r="F5" s="4">
        <v>18</v>
      </c>
      <c r="G5" s="3">
        <v>39</v>
      </c>
      <c r="H5" s="3">
        <f>VLOOKUP(D5,$B$85:$D$93,2,0)</f>
        <v>10</v>
      </c>
      <c r="I5" s="3" t="str">
        <f t="shared" ref="I5:I36" si="0">IF(G5 = 0, H5 * 3, IF(G5 &lt; H5, ROUNDUP(G5 * H5 *  1.1, 0), ""))</f>
        <v/>
      </c>
      <c r="J5" s="134">
        <f t="shared" ref="J5:J36" si="1">G5 * F5</f>
        <v>702</v>
      </c>
      <c r="K5" s="134">
        <f>VLOOKUP(D5, $B$85:$D$93, 3, 0) * G5</f>
        <v>39</v>
      </c>
      <c r="L5" s="134">
        <f t="shared" ref="L5:L36" si="2">J5 + K5</f>
        <v>741</v>
      </c>
    </row>
    <row r="6" spans="1:12" x14ac:dyDescent="0.2">
      <c r="A6" s="1">
        <v>2</v>
      </c>
      <c r="B6" s="2" t="s">
        <v>84</v>
      </c>
      <c r="C6" s="2" t="s">
        <v>82</v>
      </c>
      <c r="D6" s="2" t="s">
        <v>2</v>
      </c>
      <c r="E6" s="2" t="s">
        <v>85</v>
      </c>
      <c r="F6" s="4">
        <v>19</v>
      </c>
      <c r="G6" s="3">
        <v>17</v>
      </c>
      <c r="H6" s="3">
        <f t="shared" ref="H6:H69" si="3">VLOOKUP(D6,$B$85:$D$93,2,0)</f>
        <v>10</v>
      </c>
      <c r="I6" s="3" t="str">
        <f t="shared" si="0"/>
        <v/>
      </c>
      <c r="J6" s="134">
        <f t="shared" si="1"/>
        <v>323</v>
      </c>
      <c r="K6" s="134">
        <f t="shared" ref="K6:K69" si="4">VLOOKUP(D6, $B$85:$D$93, 3, 0) * G6</f>
        <v>17</v>
      </c>
      <c r="L6" s="134">
        <f t="shared" si="2"/>
        <v>340</v>
      </c>
    </row>
    <row r="7" spans="1:12" x14ac:dyDescent="0.2">
      <c r="A7" s="1">
        <v>3</v>
      </c>
      <c r="B7" s="2" t="s">
        <v>126</v>
      </c>
      <c r="C7" s="2" t="s">
        <v>82</v>
      </c>
      <c r="D7" s="2" t="s">
        <v>127</v>
      </c>
      <c r="E7" s="2" t="s">
        <v>128</v>
      </c>
      <c r="F7" s="4">
        <v>10</v>
      </c>
      <c r="G7" s="3">
        <v>13</v>
      </c>
      <c r="H7" s="3">
        <f t="shared" si="3"/>
        <v>15</v>
      </c>
      <c r="I7" s="3">
        <f t="shared" si="0"/>
        <v>215</v>
      </c>
      <c r="J7" s="134">
        <f t="shared" si="1"/>
        <v>130</v>
      </c>
      <c r="K7" s="134">
        <f t="shared" si="4"/>
        <v>13</v>
      </c>
      <c r="L7" s="134">
        <f t="shared" si="2"/>
        <v>143</v>
      </c>
    </row>
    <row r="8" spans="1:12" x14ac:dyDescent="0.2">
      <c r="A8" s="1">
        <v>4</v>
      </c>
      <c r="B8" s="2" t="s">
        <v>129</v>
      </c>
      <c r="C8" s="2" t="s">
        <v>130</v>
      </c>
      <c r="D8" s="2" t="s">
        <v>127</v>
      </c>
      <c r="E8" s="2" t="s">
        <v>131</v>
      </c>
      <c r="F8" s="4">
        <v>22</v>
      </c>
      <c r="G8" s="3">
        <v>53</v>
      </c>
      <c r="H8" s="3">
        <f t="shared" si="3"/>
        <v>15</v>
      </c>
      <c r="I8" s="3" t="str">
        <f t="shared" si="0"/>
        <v/>
      </c>
      <c r="J8" s="134">
        <f t="shared" si="1"/>
        <v>1166</v>
      </c>
      <c r="K8" s="134">
        <f t="shared" si="4"/>
        <v>53</v>
      </c>
      <c r="L8" s="134">
        <f t="shared" si="2"/>
        <v>1219</v>
      </c>
    </row>
    <row r="9" spans="1:12" x14ac:dyDescent="0.2">
      <c r="A9" s="1">
        <v>5</v>
      </c>
      <c r="B9" s="2" t="s">
        <v>132</v>
      </c>
      <c r="C9" s="2" t="s">
        <v>130</v>
      </c>
      <c r="D9" s="2" t="s">
        <v>127</v>
      </c>
      <c r="E9" s="2" t="s">
        <v>133</v>
      </c>
      <c r="F9" s="4">
        <v>21.35</v>
      </c>
      <c r="G9" s="3">
        <v>0</v>
      </c>
      <c r="H9" s="3">
        <f t="shared" si="3"/>
        <v>15</v>
      </c>
      <c r="I9" s="3">
        <f t="shared" si="0"/>
        <v>45</v>
      </c>
      <c r="J9" s="134">
        <f t="shared" si="1"/>
        <v>0</v>
      </c>
      <c r="K9" s="134">
        <f t="shared" si="4"/>
        <v>0</v>
      </c>
      <c r="L9" s="134">
        <f t="shared" si="2"/>
        <v>0</v>
      </c>
    </row>
    <row r="10" spans="1:12" x14ac:dyDescent="0.2">
      <c r="A10" s="1">
        <v>6</v>
      </c>
      <c r="B10" s="2" t="s">
        <v>134</v>
      </c>
      <c r="C10" s="2" t="s">
        <v>135</v>
      </c>
      <c r="D10" s="2" t="s">
        <v>127</v>
      </c>
      <c r="E10" s="2" t="s">
        <v>136</v>
      </c>
      <c r="F10" s="4">
        <v>25</v>
      </c>
      <c r="G10" s="3">
        <v>120</v>
      </c>
      <c r="H10" s="3">
        <f t="shared" si="3"/>
        <v>15</v>
      </c>
      <c r="I10" s="3" t="str">
        <f t="shared" si="0"/>
        <v/>
      </c>
      <c r="J10" s="134">
        <f t="shared" si="1"/>
        <v>3000</v>
      </c>
      <c r="K10" s="134">
        <f t="shared" si="4"/>
        <v>120</v>
      </c>
      <c r="L10" s="134">
        <f t="shared" si="2"/>
        <v>3120</v>
      </c>
    </row>
    <row r="11" spans="1:12" x14ac:dyDescent="0.2">
      <c r="A11" s="1">
        <v>7</v>
      </c>
      <c r="B11" s="2" t="s">
        <v>155</v>
      </c>
      <c r="C11" s="2" t="s">
        <v>135</v>
      </c>
      <c r="D11" s="2" t="s">
        <v>156</v>
      </c>
      <c r="E11" s="2" t="s">
        <v>157</v>
      </c>
      <c r="F11" s="4">
        <v>30</v>
      </c>
      <c r="G11" s="3">
        <v>15</v>
      </c>
      <c r="H11" s="3">
        <f t="shared" si="3"/>
        <v>10</v>
      </c>
      <c r="I11" s="3" t="str">
        <f t="shared" si="0"/>
        <v/>
      </c>
      <c r="J11" s="134">
        <f t="shared" si="1"/>
        <v>450</v>
      </c>
      <c r="K11" s="134">
        <f t="shared" si="4"/>
        <v>75</v>
      </c>
      <c r="L11" s="134">
        <f t="shared" si="2"/>
        <v>525</v>
      </c>
    </row>
    <row r="12" spans="1:12" x14ac:dyDescent="0.2">
      <c r="A12" s="1">
        <v>8</v>
      </c>
      <c r="B12" s="2" t="s">
        <v>137</v>
      </c>
      <c r="C12" s="2" t="s">
        <v>135</v>
      </c>
      <c r="D12" s="2" t="s">
        <v>127</v>
      </c>
      <c r="E12" s="2" t="s">
        <v>138</v>
      </c>
      <c r="F12" s="4">
        <v>40</v>
      </c>
      <c r="G12" s="3">
        <v>6</v>
      </c>
      <c r="H12" s="3">
        <f t="shared" si="3"/>
        <v>15</v>
      </c>
      <c r="I12" s="3">
        <f t="shared" si="0"/>
        <v>99</v>
      </c>
      <c r="J12" s="134">
        <f t="shared" si="1"/>
        <v>240</v>
      </c>
      <c r="K12" s="134">
        <f t="shared" si="4"/>
        <v>6</v>
      </c>
      <c r="L12" s="134">
        <f t="shared" si="2"/>
        <v>246</v>
      </c>
    </row>
    <row r="13" spans="1:12" x14ac:dyDescent="0.2">
      <c r="A13" s="1">
        <v>9</v>
      </c>
      <c r="B13" s="2" t="s">
        <v>110</v>
      </c>
      <c r="C13" s="2" t="s">
        <v>111</v>
      </c>
      <c r="D13" s="2" t="s">
        <v>112</v>
      </c>
      <c r="E13" s="2" t="s">
        <v>113</v>
      </c>
      <c r="F13" s="4">
        <v>97</v>
      </c>
      <c r="G13" s="3">
        <v>29</v>
      </c>
      <c r="H13" s="3">
        <f t="shared" si="3"/>
        <v>20</v>
      </c>
      <c r="I13" s="3" t="str">
        <f t="shared" si="0"/>
        <v/>
      </c>
      <c r="J13" s="134">
        <f t="shared" si="1"/>
        <v>2813</v>
      </c>
      <c r="K13" s="134">
        <f t="shared" si="4"/>
        <v>145</v>
      </c>
      <c r="L13" s="134">
        <f t="shared" si="2"/>
        <v>2958</v>
      </c>
    </row>
    <row r="14" spans="1:12" x14ac:dyDescent="0.2">
      <c r="A14" s="1">
        <v>10</v>
      </c>
      <c r="B14" s="2" t="s">
        <v>204</v>
      </c>
      <c r="C14" s="2" t="s">
        <v>111</v>
      </c>
      <c r="D14" s="2" t="s">
        <v>205</v>
      </c>
      <c r="E14" s="2" t="s">
        <v>206</v>
      </c>
      <c r="F14" s="4">
        <v>31</v>
      </c>
      <c r="G14" s="3">
        <v>31</v>
      </c>
      <c r="H14" s="3">
        <f t="shared" si="3"/>
        <v>5</v>
      </c>
      <c r="I14" s="3" t="str">
        <f t="shared" si="0"/>
        <v/>
      </c>
      <c r="J14" s="134">
        <f t="shared" si="1"/>
        <v>961</v>
      </c>
      <c r="K14" s="134">
        <f t="shared" si="4"/>
        <v>155</v>
      </c>
      <c r="L14" s="134">
        <f t="shared" si="2"/>
        <v>1116</v>
      </c>
    </row>
    <row r="15" spans="1:12" x14ac:dyDescent="0.2">
      <c r="A15" s="1">
        <v>11</v>
      </c>
      <c r="B15" s="2" t="s">
        <v>182</v>
      </c>
      <c r="C15" s="2" t="s">
        <v>183</v>
      </c>
      <c r="D15" s="2" t="s">
        <v>184</v>
      </c>
      <c r="E15" s="2" t="s">
        <v>185</v>
      </c>
      <c r="F15" s="4">
        <v>21</v>
      </c>
      <c r="G15" s="3">
        <v>22</v>
      </c>
      <c r="H15" s="3">
        <f t="shared" si="3"/>
        <v>10</v>
      </c>
      <c r="I15" s="3" t="str">
        <f t="shared" si="0"/>
        <v/>
      </c>
      <c r="J15" s="134">
        <f t="shared" si="1"/>
        <v>462</v>
      </c>
      <c r="K15" s="134">
        <f t="shared" si="4"/>
        <v>110</v>
      </c>
      <c r="L15" s="134">
        <f t="shared" si="2"/>
        <v>572</v>
      </c>
    </row>
    <row r="16" spans="1:12" x14ac:dyDescent="0.2">
      <c r="A16" s="1">
        <v>12</v>
      </c>
      <c r="B16" s="2" t="s">
        <v>186</v>
      </c>
      <c r="C16" s="2" t="s">
        <v>183</v>
      </c>
      <c r="D16" s="2" t="s">
        <v>184</v>
      </c>
      <c r="E16" s="2" t="s">
        <v>187</v>
      </c>
      <c r="F16" s="4">
        <v>38</v>
      </c>
      <c r="G16" s="3">
        <v>86</v>
      </c>
      <c r="H16" s="3">
        <f t="shared" si="3"/>
        <v>10</v>
      </c>
      <c r="I16" s="3" t="str">
        <f t="shared" si="0"/>
        <v/>
      </c>
      <c r="J16" s="134">
        <f t="shared" si="1"/>
        <v>3268</v>
      </c>
      <c r="K16" s="134">
        <f t="shared" si="4"/>
        <v>430</v>
      </c>
      <c r="L16" s="134">
        <f t="shared" si="2"/>
        <v>3698</v>
      </c>
    </row>
    <row r="17" spans="1:12" x14ac:dyDescent="0.2">
      <c r="A17" s="1">
        <v>13</v>
      </c>
      <c r="B17" s="2" t="s">
        <v>207</v>
      </c>
      <c r="C17" s="2" t="s">
        <v>140</v>
      </c>
      <c r="D17" s="2" t="s">
        <v>205</v>
      </c>
      <c r="E17" s="2" t="s">
        <v>208</v>
      </c>
      <c r="F17" s="4">
        <v>6</v>
      </c>
      <c r="G17" s="3">
        <v>24</v>
      </c>
      <c r="H17" s="3">
        <f t="shared" si="3"/>
        <v>5</v>
      </c>
      <c r="I17" s="3" t="str">
        <f t="shared" si="0"/>
        <v/>
      </c>
      <c r="J17" s="134">
        <f t="shared" si="1"/>
        <v>144</v>
      </c>
      <c r="K17" s="134">
        <f t="shared" si="4"/>
        <v>120</v>
      </c>
      <c r="L17" s="134">
        <f t="shared" si="2"/>
        <v>264</v>
      </c>
    </row>
    <row r="18" spans="1:12" x14ac:dyDescent="0.2">
      <c r="A18" s="1">
        <v>14</v>
      </c>
      <c r="B18" s="2" t="s">
        <v>158</v>
      </c>
      <c r="C18" s="2" t="s">
        <v>140</v>
      </c>
      <c r="D18" s="2" t="s">
        <v>156</v>
      </c>
      <c r="E18" s="2" t="s">
        <v>159</v>
      </c>
      <c r="F18" s="4">
        <v>23.25</v>
      </c>
      <c r="G18" s="3">
        <v>35</v>
      </c>
      <c r="H18" s="3">
        <f t="shared" si="3"/>
        <v>10</v>
      </c>
      <c r="I18" s="3" t="str">
        <f t="shared" si="0"/>
        <v/>
      </c>
      <c r="J18" s="134">
        <f t="shared" si="1"/>
        <v>813.75</v>
      </c>
      <c r="K18" s="134">
        <f t="shared" si="4"/>
        <v>175</v>
      </c>
      <c r="L18" s="134">
        <f t="shared" si="2"/>
        <v>988.75</v>
      </c>
    </row>
    <row r="19" spans="1:12" x14ac:dyDescent="0.2">
      <c r="A19" s="1">
        <v>15</v>
      </c>
      <c r="B19" s="2" t="s">
        <v>139</v>
      </c>
      <c r="C19" s="2" t="s">
        <v>140</v>
      </c>
      <c r="D19" s="2" t="s">
        <v>127</v>
      </c>
      <c r="E19" s="2" t="s">
        <v>141</v>
      </c>
      <c r="F19" s="4">
        <v>15.5</v>
      </c>
      <c r="G19" s="3">
        <v>39</v>
      </c>
      <c r="H19" s="3">
        <f t="shared" si="3"/>
        <v>15</v>
      </c>
      <c r="I19" s="3" t="str">
        <f t="shared" si="0"/>
        <v/>
      </c>
      <c r="J19" s="134">
        <f t="shared" si="1"/>
        <v>604.5</v>
      </c>
      <c r="K19" s="134">
        <f t="shared" si="4"/>
        <v>39</v>
      </c>
      <c r="L19" s="134">
        <f t="shared" si="2"/>
        <v>643.5</v>
      </c>
    </row>
    <row r="20" spans="1:12" x14ac:dyDescent="0.2">
      <c r="A20" s="1">
        <v>16</v>
      </c>
      <c r="B20" s="2" t="s">
        <v>234</v>
      </c>
      <c r="C20" s="2" t="s">
        <v>102</v>
      </c>
      <c r="D20" s="2" t="s">
        <v>235</v>
      </c>
      <c r="E20" s="2" t="s">
        <v>236</v>
      </c>
      <c r="F20" s="4">
        <v>17.45</v>
      </c>
      <c r="G20" s="3">
        <v>29</v>
      </c>
      <c r="H20" s="3">
        <f t="shared" si="3"/>
        <v>25</v>
      </c>
      <c r="I20" s="3" t="str">
        <f t="shared" si="0"/>
        <v/>
      </c>
      <c r="J20" s="134">
        <f t="shared" si="1"/>
        <v>506.04999999999995</v>
      </c>
      <c r="K20" s="134">
        <f t="shared" si="4"/>
        <v>58</v>
      </c>
      <c r="L20" s="134">
        <f t="shared" si="2"/>
        <v>564.04999999999995</v>
      </c>
    </row>
    <row r="21" spans="1:12" x14ac:dyDescent="0.2">
      <c r="A21" s="1">
        <v>17</v>
      </c>
      <c r="B21" s="2" t="s">
        <v>114</v>
      </c>
      <c r="C21" s="2" t="s">
        <v>102</v>
      </c>
      <c r="D21" s="2" t="s">
        <v>112</v>
      </c>
      <c r="E21" s="2" t="s">
        <v>115</v>
      </c>
      <c r="F21" s="4">
        <v>39</v>
      </c>
      <c r="G21" s="3">
        <v>0</v>
      </c>
      <c r="H21" s="3">
        <f t="shared" si="3"/>
        <v>20</v>
      </c>
      <c r="I21" s="3">
        <f t="shared" si="0"/>
        <v>60</v>
      </c>
      <c r="J21" s="134">
        <f t="shared" si="1"/>
        <v>0</v>
      </c>
      <c r="K21" s="134">
        <f t="shared" si="4"/>
        <v>0</v>
      </c>
      <c r="L21" s="134">
        <f t="shared" si="2"/>
        <v>0</v>
      </c>
    </row>
    <row r="22" spans="1:12" x14ac:dyDescent="0.2">
      <c r="A22" s="1">
        <v>18</v>
      </c>
      <c r="B22" s="2" t="s">
        <v>209</v>
      </c>
      <c r="C22" s="2" t="s">
        <v>102</v>
      </c>
      <c r="D22" s="2" t="s">
        <v>205</v>
      </c>
      <c r="E22" s="2" t="s">
        <v>210</v>
      </c>
      <c r="F22" s="4">
        <v>62.5</v>
      </c>
      <c r="G22" s="3">
        <v>42</v>
      </c>
      <c r="H22" s="3">
        <f t="shared" si="3"/>
        <v>5</v>
      </c>
      <c r="I22" s="3" t="str">
        <f t="shared" si="0"/>
        <v/>
      </c>
      <c r="J22" s="134">
        <f t="shared" si="1"/>
        <v>2625</v>
      </c>
      <c r="K22" s="134">
        <f t="shared" si="4"/>
        <v>210</v>
      </c>
      <c r="L22" s="134">
        <f t="shared" si="2"/>
        <v>2835</v>
      </c>
    </row>
    <row r="23" spans="1:12" x14ac:dyDescent="0.2">
      <c r="A23" s="1">
        <v>19</v>
      </c>
      <c r="B23" s="2" t="s">
        <v>237</v>
      </c>
      <c r="C23" s="2" t="s">
        <v>238</v>
      </c>
      <c r="D23" s="2" t="s">
        <v>235</v>
      </c>
      <c r="E23" s="2" t="s">
        <v>239</v>
      </c>
      <c r="F23" s="4">
        <v>9.1999999999999993</v>
      </c>
      <c r="G23" s="3">
        <v>25</v>
      </c>
      <c r="H23" s="3">
        <f t="shared" si="3"/>
        <v>25</v>
      </c>
      <c r="I23" s="3" t="str">
        <f t="shared" si="0"/>
        <v/>
      </c>
      <c r="J23" s="134">
        <f t="shared" si="1"/>
        <v>229.99999999999997</v>
      </c>
      <c r="K23" s="134">
        <f t="shared" si="4"/>
        <v>50</v>
      </c>
      <c r="L23" s="134">
        <f t="shared" si="2"/>
        <v>280</v>
      </c>
    </row>
    <row r="24" spans="1:12" x14ac:dyDescent="0.2">
      <c r="A24" s="1">
        <v>20</v>
      </c>
      <c r="B24" s="2" t="s">
        <v>240</v>
      </c>
      <c r="C24" s="2" t="s">
        <v>238</v>
      </c>
      <c r="D24" s="2" t="s">
        <v>235</v>
      </c>
      <c r="E24" s="2" t="s">
        <v>241</v>
      </c>
      <c r="F24" s="4">
        <v>81</v>
      </c>
      <c r="G24" s="3">
        <v>40</v>
      </c>
      <c r="H24" s="3">
        <f t="shared" si="3"/>
        <v>25</v>
      </c>
      <c r="I24" s="3" t="str">
        <f t="shared" si="0"/>
        <v/>
      </c>
      <c r="J24" s="134">
        <f t="shared" si="1"/>
        <v>3240</v>
      </c>
      <c r="K24" s="134">
        <f t="shared" si="4"/>
        <v>80</v>
      </c>
      <c r="L24" s="134">
        <f t="shared" si="2"/>
        <v>3320</v>
      </c>
    </row>
    <row r="25" spans="1:12" x14ac:dyDescent="0.2">
      <c r="A25" s="1">
        <v>21</v>
      </c>
      <c r="B25" s="2" t="s">
        <v>242</v>
      </c>
      <c r="C25" s="2" t="s">
        <v>238</v>
      </c>
      <c r="D25" s="2" t="s">
        <v>235</v>
      </c>
      <c r="E25" s="2" t="s">
        <v>243</v>
      </c>
      <c r="F25" s="4">
        <v>10</v>
      </c>
      <c r="G25" s="3">
        <v>3</v>
      </c>
      <c r="H25" s="3">
        <f t="shared" si="3"/>
        <v>25</v>
      </c>
      <c r="I25" s="3">
        <f t="shared" si="0"/>
        <v>83</v>
      </c>
      <c r="J25" s="134">
        <f t="shared" si="1"/>
        <v>30</v>
      </c>
      <c r="K25" s="134">
        <f t="shared" si="4"/>
        <v>6</v>
      </c>
      <c r="L25" s="134">
        <f t="shared" si="2"/>
        <v>36</v>
      </c>
    </row>
    <row r="26" spans="1:12" x14ac:dyDescent="0.2">
      <c r="A26" s="1">
        <v>22</v>
      </c>
      <c r="B26" s="2" t="s">
        <v>166</v>
      </c>
      <c r="C26" s="2" t="s">
        <v>167</v>
      </c>
      <c r="D26" s="2" t="s">
        <v>168</v>
      </c>
      <c r="E26" s="2" t="s">
        <v>169</v>
      </c>
      <c r="F26" s="4">
        <v>21</v>
      </c>
      <c r="G26" s="3">
        <v>104</v>
      </c>
      <c r="H26" s="3">
        <f t="shared" si="3"/>
        <v>5</v>
      </c>
      <c r="I26" s="3" t="str">
        <f t="shared" si="0"/>
        <v/>
      </c>
      <c r="J26" s="134">
        <f t="shared" si="1"/>
        <v>2184</v>
      </c>
      <c r="K26" s="134">
        <f t="shared" si="4"/>
        <v>312</v>
      </c>
      <c r="L26" s="134">
        <f t="shared" si="2"/>
        <v>2496</v>
      </c>
    </row>
    <row r="27" spans="1:12" x14ac:dyDescent="0.2">
      <c r="A27" s="1">
        <v>23</v>
      </c>
      <c r="B27" s="2" t="s">
        <v>170</v>
      </c>
      <c r="C27" s="2" t="s">
        <v>167</v>
      </c>
      <c r="D27" s="2" t="s">
        <v>168</v>
      </c>
      <c r="E27" s="2" t="s">
        <v>171</v>
      </c>
      <c r="F27" s="4">
        <v>9</v>
      </c>
      <c r="G27" s="3">
        <v>61</v>
      </c>
      <c r="H27" s="3">
        <f t="shared" si="3"/>
        <v>5</v>
      </c>
      <c r="I27" s="3" t="str">
        <f t="shared" si="0"/>
        <v/>
      </c>
      <c r="J27" s="134">
        <f t="shared" si="1"/>
        <v>549</v>
      </c>
      <c r="K27" s="134">
        <f t="shared" si="4"/>
        <v>183</v>
      </c>
      <c r="L27" s="134">
        <f t="shared" si="2"/>
        <v>732</v>
      </c>
    </row>
    <row r="28" spans="1:12" x14ac:dyDescent="0.2">
      <c r="A28" s="1">
        <v>24</v>
      </c>
      <c r="B28" s="2" t="s">
        <v>86</v>
      </c>
      <c r="C28" s="2" t="s">
        <v>87</v>
      </c>
      <c r="D28" s="2" t="s">
        <v>2</v>
      </c>
      <c r="E28" s="2" t="s">
        <v>88</v>
      </c>
      <c r="F28" s="4">
        <v>4.5</v>
      </c>
      <c r="G28" s="3">
        <v>50</v>
      </c>
      <c r="H28" s="3">
        <f t="shared" si="3"/>
        <v>10</v>
      </c>
      <c r="I28" s="3" t="str">
        <f t="shared" si="0"/>
        <v/>
      </c>
      <c r="J28" s="134">
        <f t="shared" si="1"/>
        <v>225</v>
      </c>
      <c r="K28" s="134">
        <f t="shared" si="4"/>
        <v>50</v>
      </c>
      <c r="L28" s="134">
        <f t="shared" si="2"/>
        <v>275</v>
      </c>
    </row>
    <row r="29" spans="1:12" x14ac:dyDescent="0.2">
      <c r="A29" s="1">
        <v>25</v>
      </c>
      <c r="B29" s="2" t="s">
        <v>244</v>
      </c>
      <c r="C29" s="2" t="s">
        <v>245</v>
      </c>
      <c r="D29" s="2" t="s">
        <v>235</v>
      </c>
      <c r="E29" s="2" t="s">
        <v>246</v>
      </c>
      <c r="F29" s="4">
        <v>14</v>
      </c>
      <c r="G29" s="3">
        <v>76</v>
      </c>
      <c r="H29" s="3">
        <f t="shared" si="3"/>
        <v>25</v>
      </c>
      <c r="I29" s="3" t="str">
        <f t="shared" si="0"/>
        <v/>
      </c>
      <c r="J29" s="134">
        <f t="shared" si="1"/>
        <v>1064</v>
      </c>
      <c r="K29" s="134">
        <f t="shared" si="4"/>
        <v>152</v>
      </c>
      <c r="L29" s="134">
        <f t="shared" si="2"/>
        <v>1216</v>
      </c>
    </row>
    <row r="30" spans="1:12" x14ac:dyDescent="0.2">
      <c r="A30" s="1">
        <v>26</v>
      </c>
      <c r="B30" s="2" t="s">
        <v>247</v>
      </c>
      <c r="C30" s="2" t="s">
        <v>245</v>
      </c>
      <c r="D30" s="2" t="s">
        <v>235</v>
      </c>
      <c r="E30" s="2" t="s">
        <v>248</v>
      </c>
      <c r="F30" s="4">
        <v>31.23</v>
      </c>
      <c r="G30" s="3">
        <v>15</v>
      </c>
      <c r="H30" s="3">
        <f t="shared" si="3"/>
        <v>25</v>
      </c>
      <c r="I30" s="3">
        <f t="shared" si="0"/>
        <v>413</v>
      </c>
      <c r="J30" s="134">
        <f t="shared" si="1"/>
        <v>468.45</v>
      </c>
      <c r="K30" s="134">
        <f t="shared" si="4"/>
        <v>30</v>
      </c>
      <c r="L30" s="134">
        <f t="shared" si="2"/>
        <v>498.45</v>
      </c>
    </row>
    <row r="31" spans="1:12" x14ac:dyDescent="0.2">
      <c r="A31" s="1">
        <v>27</v>
      </c>
      <c r="B31" s="2" t="s">
        <v>249</v>
      </c>
      <c r="C31" s="2" t="s">
        <v>245</v>
      </c>
      <c r="D31" s="2" t="s">
        <v>235</v>
      </c>
      <c r="E31" s="2" t="s">
        <v>250</v>
      </c>
      <c r="F31" s="4">
        <v>43.9</v>
      </c>
      <c r="G31" s="3">
        <v>49</v>
      </c>
      <c r="H31" s="3">
        <f t="shared" si="3"/>
        <v>25</v>
      </c>
      <c r="I31" s="3" t="str">
        <f t="shared" si="0"/>
        <v/>
      </c>
      <c r="J31" s="134">
        <f t="shared" si="1"/>
        <v>2151.1</v>
      </c>
      <c r="K31" s="134">
        <f t="shared" si="4"/>
        <v>98</v>
      </c>
      <c r="L31" s="134">
        <f t="shared" si="2"/>
        <v>2249.1</v>
      </c>
    </row>
    <row r="32" spans="1:12" x14ac:dyDescent="0.2">
      <c r="A32" s="1">
        <v>28</v>
      </c>
      <c r="B32" s="2" t="s">
        <v>160</v>
      </c>
      <c r="C32" s="2" t="s">
        <v>105</v>
      </c>
      <c r="D32" s="2" t="s">
        <v>156</v>
      </c>
      <c r="E32" s="2" t="s">
        <v>161</v>
      </c>
      <c r="F32" s="4">
        <v>45.6</v>
      </c>
      <c r="G32" s="3">
        <v>26</v>
      </c>
      <c r="H32" s="3">
        <f t="shared" si="3"/>
        <v>10</v>
      </c>
      <c r="I32" s="3" t="str">
        <f t="shared" si="0"/>
        <v/>
      </c>
      <c r="J32" s="134">
        <f t="shared" si="1"/>
        <v>1185.6000000000001</v>
      </c>
      <c r="K32" s="134">
        <f t="shared" si="4"/>
        <v>130</v>
      </c>
      <c r="L32" s="134">
        <f t="shared" si="2"/>
        <v>1315.6000000000001</v>
      </c>
    </row>
    <row r="33" spans="1:12" x14ac:dyDescent="0.2">
      <c r="A33" s="1">
        <v>29</v>
      </c>
      <c r="B33" s="2" t="s">
        <v>116</v>
      </c>
      <c r="C33" s="2" t="s">
        <v>105</v>
      </c>
      <c r="D33" s="2" t="s">
        <v>112</v>
      </c>
      <c r="E33" s="2" t="s">
        <v>117</v>
      </c>
      <c r="F33" s="4">
        <v>123.79</v>
      </c>
      <c r="G33" s="3">
        <v>0</v>
      </c>
      <c r="H33" s="3">
        <f t="shared" si="3"/>
        <v>20</v>
      </c>
      <c r="I33" s="3">
        <f t="shared" si="0"/>
        <v>60</v>
      </c>
      <c r="J33" s="134">
        <f t="shared" si="1"/>
        <v>0</v>
      </c>
      <c r="K33" s="134">
        <f t="shared" si="4"/>
        <v>0</v>
      </c>
      <c r="L33" s="134">
        <f t="shared" si="2"/>
        <v>0</v>
      </c>
    </row>
    <row r="34" spans="1:12" x14ac:dyDescent="0.2">
      <c r="A34" s="1">
        <v>30</v>
      </c>
      <c r="B34" s="2" t="s">
        <v>211</v>
      </c>
      <c r="C34" s="2" t="s">
        <v>212</v>
      </c>
      <c r="D34" s="2" t="s">
        <v>205</v>
      </c>
      <c r="E34" s="2" t="s">
        <v>213</v>
      </c>
      <c r="F34" s="4">
        <v>25.89</v>
      </c>
      <c r="G34" s="3">
        <v>10</v>
      </c>
      <c r="H34" s="3">
        <f t="shared" si="3"/>
        <v>5</v>
      </c>
      <c r="I34" s="3" t="str">
        <f t="shared" si="0"/>
        <v/>
      </c>
      <c r="J34" s="134">
        <f t="shared" si="1"/>
        <v>258.89999999999998</v>
      </c>
      <c r="K34" s="134">
        <f t="shared" si="4"/>
        <v>50</v>
      </c>
      <c r="L34" s="134">
        <f t="shared" si="2"/>
        <v>308.89999999999998</v>
      </c>
    </row>
    <row r="35" spans="1:12" x14ac:dyDescent="0.2">
      <c r="A35" s="1">
        <v>31</v>
      </c>
      <c r="B35" s="2" t="s">
        <v>188</v>
      </c>
      <c r="C35" s="2" t="s">
        <v>189</v>
      </c>
      <c r="D35" s="2" t="s">
        <v>184</v>
      </c>
      <c r="E35" s="2" t="s">
        <v>190</v>
      </c>
      <c r="F35" s="4">
        <v>12.5</v>
      </c>
      <c r="G35" s="3">
        <v>0</v>
      </c>
      <c r="H35" s="3">
        <f t="shared" si="3"/>
        <v>10</v>
      </c>
      <c r="I35" s="3">
        <f t="shared" si="0"/>
        <v>30</v>
      </c>
      <c r="J35" s="134">
        <f t="shared" si="1"/>
        <v>0</v>
      </c>
      <c r="K35" s="134">
        <f t="shared" si="4"/>
        <v>0</v>
      </c>
      <c r="L35" s="134">
        <f t="shared" si="2"/>
        <v>0</v>
      </c>
    </row>
    <row r="36" spans="1:12" x14ac:dyDescent="0.2">
      <c r="A36" s="1">
        <v>32</v>
      </c>
      <c r="B36" s="2" t="s">
        <v>191</v>
      </c>
      <c r="C36" s="2" t="s">
        <v>189</v>
      </c>
      <c r="D36" s="2" t="s">
        <v>184</v>
      </c>
      <c r="E36" s="2" t="s">
        <v>192</v>
      </c>
      <c r="F36" s="4">
        <v>32</v>
      </c>
      <c r="G36" s="3">
        <v>9</v>
      </c>
      <c r="H36" s="3">
        <f t="shared" si="3"/>
        <v>10</v>
      </c>
      <c r="I36" s="3">
        <f t="shared" si="0"/>
        <v>99</v>
      </c>
      <c r="J36" s="134">
        <f t="shared" si="1"/>
        <v>288</v>
      </c>
      <c r="K36" s="134">
        <f t="shared" si="4"/>
        <v>45</v>
      </c>
      <c r="L36" s="134">
        <f t="shared" si="2"/>
        <v>333</v>
      </c>
    </row>
    <row r="37" spans="1:12" x14ac:dyDescent="0.2">
      <c r="A37" s="1">
        <v>33</v>
      </c>
      <c r="B37" s="2" t="s">
        <v>193</v>
      </c>
      <c r="C37" s="2" t="s">
        <v>194</v>
      </c>
      <c r="D37" s="2" t="s">
        <v>184</v>
      </c>
      <c r="E37" s="2" t="s">
        <v>195</v>
      </c>
      <c r="F37" s="4">
        <v>2.5</v>
      </c>
      <c r="G37" s="3">
        <v>112</v>
      </c>
      <c r="H37" s="3">
        <f t="shared" si="3"/>
        <v>10</v>
      </c>
      <c r="I37" s="3" t="str">
        <f t="shared" ref="I37:I68" si="5">IF(G37 = 0, H37 * 3, IF(G37 &lt; H37, ROUNDUP(G37 * H37 *  1.1, 0), ""))</f>
        <v/>
      </c>
      <c r="J37" s="134">
        <f t="shared" ref="J37:J68" si="6">G37 * F37</f>
        <v>280</v>
      </c>
      <c r="K37" s="134">
        <f t="shared" si="4"/>
        <v>560</v>
      </c>
      <c r="L37" s="134">
        <f t="shared" ref="L37:L68" si="7">J37 + K37</f>
        <v>840</v>
      </c>
    </row>
    <row r="38" spans="1:12" x14ac:dyDescent="0.2">
      <c r="A38" s="1">
        <v>34</v>
      </c>
      <c r="B38" s="2" t="s">
        <v>89</v>
      </c>
      <c r="C38" s="2" t="s">
        <v>90</v>
      </c>
      <c r="D38" s="2" t="s">
        <v>2</v>
      </c>
      <c r="E38" s="2" t="s">
        <v>85</v>
      </c>
      <c r="F38" s="4">
        <v>14</v>
      </c>
      <c r="G38" s="3">
        <v>111</v>
      </c>
      <c r="H38" s="3">
        <f t="shared" si="3"/>
        <v>10</v>
      </c>
      <c r="I38" s="3" t="str">
        <f t="shared" si="5"/>
        <v/>
      </c>
      <c r="J38" s="134">
        <f t="shared" si="6"/>
        <v>1554</v>
      </c>
      <c r="K38" s="134">
        <f t="shared" si="4"/>
        <v>111</v>
      </c>
      <c r="L38" s="134">
        <f t="shared" si="7"/>
        <v>1665</v>
      </c>
    </row>
    <row r="39" spans="1:12" x14ac:dyDescent="0.2">
      <c r="A39" s="1">
        <v>35</v>
      </c>
      <c r="B39" s="2" t="s">
        <v>91</v>
      </c>
      <c r="C39" s="2" t="s">
        <v>90</v>
      </c>
      <c r="D39" s="2" t="s">
        <v>2</v>
      </c>
      <c r="E39" s="2" t="s">
        <v>85</v>
      </c>
      <c r="F39" s="4">
        <v>18</v>
      </c>
      <c r="G39" s="3">
        <v>20</v>
      </c>
      <c r="H39" s="3">
        <f t="shared" si="3"/>
        <v>10</v>
      </c>
      <c r="I39" s="3" t="str">
        <f t="shared" si="5"/>
        <v/>
      </c>
      <c r="J39" s="134">
        <f t="shared" si="6"/>
        <v>360</v>
      </c>
      <c r="K39" s="134">
        <f t="shared" si="4"/>
        <v>20</v>
      </c>
      <c r="L39" s="134">
        <f t="shared" si="7"/>
        <v>380</v>
      </c>
    </row>
    <row r="40" spans="1:12" x14ac:dyDescent="0.2">
      <c r="A40" s="1">
        <v>36</v>
      </c>
      <c r="B40" s="2" t="s">
        <v>214</v>
      </c>
      <c r="C40" s="2" t="s">
        <v>215</v>
      </c>
      <c r="D40" s="2" t="s">
        <v>205</v>
      </c>
      <c r="E40" s="2" t="s">
        <v>216</v>
      </c>
      <c r="F40" s="4">
        <v>19</v>
      </c>
      <c r="G40" s="3">
        <v>112</v>
      </c>
      <c r="H40" s="3">
        <f t="shared" si="3"/>
        <v>5</v>
      </c>
      <c r="I40" s="3" t="str">
        <f t="shared" si="5"/>
        <v/>
      </c>
      <c r="J40" s="134">
        <f t="shared" si="6"/>
        <v>2128</v>
      </c>
      <c r="K40" s="134">
        <f t="shared" si="4"/>
        <v>560</v>
      </c>
      <c r="L40" s="134">
        <f t="shared" si="7"/>
        <v>2688</v>
      </c>
    </row>
    <row r="41" spans="1:12" x14ac:dyDescent="0.2">
      <c r="A41" s="1">
        <v>37</v>
      </c>
      <c r="B41" s="2" t="s">
        <v>217</v>
      </c>
      <c r="C41" s="2" t="s">
        <v>215</v>
      </c>
      <c r="D41" s="2" t="s">
        <v>205</v>
      </c>
      <c r="E41" s="2" t="s">
        <v>218</v>
      </c>
      <c r="F41" s="4">
        <v>26</v>
      </c>
      <c r="G41" s="3">
        <v>11</v>
      </c>
      <c r="H41" s="3">
        <f t="shared" si="3"/>
        <v>5</v>
      </c>
      <c r="I41" s="3" t="str">
        <f t="shared" si="5"/>
        <v/>
      </c>
      <c r="J41" s="134">
        <f t="shared" si="6"/>
        <v>286</v>
      </c>
      <c r="K41" s="134">
        <f t="shared" si="4"/>
        <v>55</v>
      </c>
      <c r="L41" s="134">
        <f t="shared" si="7"/>
        <v>341</v>
      </c>
    </row>
    <row r="42" spans="1:12" x14ac:dyDescent="0.2">
      <c r="A42" s="1">
        <v>38</v>
      </c>
      <c r="B42" s="2" t="s">
        <v>92</v>
      </c>
      <c r="C42" s="2" t="s">
        <v>93</v>
      </c>
      <c r="D42" s="2" t="s">
        <v>2</v>
      </c>
      <c r="E42" s="2" t="s">
        <v>94</v>
      </c>
      <c r="F42" s="4">
        <v>263.5</v>
      </c>
      <c r="G42" s="3">
        <v>17</v>
      </c>
      <c r="H42" s="3">
        <f t="shared" si="3"/>
        <v>10</v>
      </c>
      <c r="I42" s="3" t="str">
        <f t="shared" si="5"/>
        <v/>
      </c>
      <c r="J42" s="134">
        <f t="shared" si="6"/>
        <v>4479.5</v>
      </c>
      <c r="K42" s="134">
        <f t="shared" si="4"/>
        <v>17</v>
      </c>
      <c r="L42" s="134">
        <f t="shared" si="7"/>
        <v>4496.5</v>
      </c>
    </row>
    <row r="43" spans="1:12" x14ac:dyDescent="0.2">
      <c r="A43" s="1">
        <v>39</v>
      </c>
      <c r="B43" s="2" t="s">
        <v>95</v>
      </c>
      <c r="C43" s="2" t="s">
        <v>93</v>
      </c>
      <c r="D43" s="2" t="s">
        <v>2</v>
      </c>
      <c r="E43" s="2" t="s">
        <v>96</v>
      </c>
      <c r="F43" s="4">
        <v>18</v>
      </c>
      <c r="G43" s="3">
        <v>69</v>
      </c>
      <c r="H43" s="3">
        <f t="shared" si="3"/>
        <v>10</v>
      </c>
      <c r="I43" s="3" t="str">
        <f t="shared" si="5"/>
        <v/>
      </c>
      <c r="J43" s="134">
        <f t="shared" si="6"/>
        <v>1242</v>
      </c>
      <c r="K43" s="134">
        <f t="shared" si="4"/>
        <v>69</v>
      </c>
      <c r="L43" s="134">
        <f t="shared" si="7"/>
        <v>1311</v>
      </c>
    </row>
    <row r="44" spans="1:12" x14ac:dyDescent="0.2">
      <c r="A44" s="1">
        <v>40</v>
      </c>
      <c r="B44" s="2" t="s">
        <v>219</v>
      </c>
      <c r="C44" s="2" t="s">
        <v>220</v>
      </c>
      <c r="D44" s="2" t="s">
        <v>205</v>
      </c>
      <c r="E44" s="2" t="s">
        <v>221</v>
      </c>
      <c r="F44" s="4">
        <v>18.399999999999999</v>
      </c>
      <c r="G44" s="3">
        <v>123</v>
      </c>
      <c r="H44" s="3">
        <f t="shared" si="3"/>
        <v>5</v>
      </c>
      <c r="I44" s="3" t="str">
        <f t="shared" si="5"/>
        <v/>
      </c>
      <c r="J44" s="134">
        <f t="shared" si="6"/>
        <v>2263.1999999999998</v>
      </c>
      <c r="K44" s="134">
        <f t="shared" si="4"/>
        <v>615</v>
      </c>
      <c r="L44" s="134">
        <f t="shared" si="7"/>
        <v>2878.2</v>
      </c>
    </row>
    <row r="45" spans="1:12" x14ac:dyDescent="0.2">
      <c r="A45" s="1">
        <v>41</v>
      </c>
      <c r="B45" s="2" t="s">
        <v>222</v>
      </c>
      <c r="C45" s="2" t="s">
        <v>220</v>
      </c>
      <c r="D45" s="2" t="s">
        <v>205</v>
      </c>
      <c r="E45" s="2" t="s">
        <v>223</v>
      </c>
      <c r="F45" s="4">
        <v>9.65</v>
      </c>
      <c r="G45" s="3">
        <v>85</v>
      </c>
      <c r="H45" s="3">
        <f t="shared" si="3"/>
        <v>5</v>
      </c>
      <c r="I45" s="3" t="str">
        <f t="shared" si="5"/>
        <v/>
      </c>
      <c r="J45" s="134">
        <f t="shared" si="6"/>
        <v>820.25</v>
      </c>
      <c r="K45" s="134">
        <f t="shared" si="4"/>
        <v>425</v>
      </c>
      <c r="L45" s="134">
        <f t="shared" si="7"/>
        <v>1245.25</v>
      </c>
    </row>
    <row r="46" spans="1:12" x14ac:dyDescent="0.2">
      <c r="A46" s="1">
        <v>42</v>
      </c>
      <c r="B46" s="2" t="s">
        <v>172</v>
      </c>
      <c r="C46" s="2" t="s">
        <v>98</v>
      </c>
      <c r="D46" s="2" t="s">
        <v>168</v>
      </c>
      <c r="E46" s="2" t="s">
        <v>173</v>
      </c>
      <c r="F46" s="4">
        <v>14</v>
      </c>
      <c r="G46" s="3">
        <v>26</v>
      </c>
      <c r="H46" s="3">
        <f t="shared" si="3"/>
        <v>5</v>
      </c>
      <c r="I46" s="3" t="str">
        <f t="shared" si="5"/>
        <v/>
      </c>
      <c r="J46" s="134">
        <f t="shared" si="6"/>
        <v>364</v>
      </c>
      <c r="K46" s="134">
        <f t="shared" si="4"/>
        <v>78</v>
      </c>
      <c r="L46" s="134">
        <f t="shared" si="7"/>
        <v>442</v>
      </c>
    </row>
    <row r="47" spans="1:12" x14ac:dyDescent="0.2">
      <c r="A47" s="1">
        <v>43</v>
      </c>
      <c r="B47" s="2" t="s">
        <v>97</v>
      </c>
      <c r="C47" s="2" t="s">
        <v>98</v>
      </c>
      <c r="D47" s="2" t="s">
        <v>2</v>
      </c>
      <c r="E47" s="2" t="s">
        <v>99</v>
      </c>
      <c r="F47" s="4">
        <v>46</v>
      </c>
      <c r="G47" s="3">
        <v>17</v>
      </c>
      <c r="H47" s="3">
        <f t="shared" si="3"/>
        <v>10</v>
      </c>
      <c r="I47" s="3" t="str">
        <f t="shared" si="5"/>
        <v/>
      </c>
      <c r="J47" s="134">
        <f t="shared" si="6"/>
        <v>782</v>
      </c>
      <c r="K47" s="134">
        <f t="shared" si="4"/>
        <v>17</v>
      </c>
      <c r="L47" s="134">
        <f t="shared" si="7"/>
        <v>799</v>
      </c>
    </row>
    <row r="48" spans="1:12" x14ac:dyDescent="0.2">
      <c r="A48" s="1">
        <v>44</v>
      </c>
      <c r="B48" s="2" t="s">
        <v>142</v>
      </c>
      <c r="C48" s="2" t="s">
        <v>98</v>
      </c>
      <c r="D48" s="2" t="s">
        <v>127</v>
      </c>
      <c r="E48" s="2" t="s">
        <v>143</v>
      </c>
      <c r="F48" s="4">
        <v>19.45</v>
      </c>
      <c r="G48" s="3">
        <v>27</v>
      </c>
      <c r="H48" s="3">
        <f t="shared" si="3"/>
        <v>15</v>
      </c>
      <c r="I48" s="3" t="str">
        <f t="shared" si="5"/>
        <v/>
      </c>
      <c r="J48" s="134">
        <f t="shared" si="6"/>
        <v>525.15</v>
      </c>
      <c r="K48" s="134">
        <f t="shared" si="4"/>
        <v>27</v>
      </c>
      <c r="L48" s="134">
        <f t="shared" si="7"/>
        <v>552.15</v>
      </c>
    </row>
    <row r="49" spans="1:12" x14ac:dyDescent="0.2">
      <c r="A49" s="1">
        <v>45</v>
      </c>
      <c r="B49" s="2" t="s">
        <v>224</v>
      </c>
      <c r="C49" s="2" t="s">
        <v>225</v>
      </c>
      <c r="D49" s="2" t="s">
        <v>205</v>
      </c>
      <c r="E49" s="2" t="s">
        <v>226</v>
      </c>
      <c r="F49" s="4">
        <v>9.5</v>
      </c>
      <c r="G49" s="3">
        <v>5</v>
      </c>
      <c r="H49" s="3">
        <f t="shared" si="3"/>
        <v>5</v>
      </c>
      <c r="I49" s="3" t="str">
        <f t="shared" si="5"/>
        <v/>
      </c>
      <c r="J49" s="134">
        <f t="shared" si="6"/>
        <v>47.5</v>
      </c>
      <c r="K49" s="134">
        <f t="shared" si="4"/>
        <v>25</v>
      </c>
      <c r="L49" s="134">
        <f t="shared" si="7"/>
        <v>72.5</v>
      </c>
    </row>
    <row r="50" spans="1:12" x14ac:dyDescent="0.2">
      <c r="A50" s="1">
        <v>46</v>
      </c>
      <c r="B50" s="2" t="s">
        <v>227</v>
      </c>
      <c r="C50" s="2" t="s">
        <v>225</v>
      </c>
      <c r="D50" s="2" t="s">
        <v>205</v>
      </c>
      <c r="E50" s="2" t="s">
        <v>228</v>
      </c>
      <c r="F50" s="4">
        <v>12</v>
      </c>
      <c r="G50" s="3">
        <v>95</v>
      </c>
      <c r="H50" s="3">
        <f t="shared" si="3"/>
        <v>5</v>
      </c>
      <c r="I50" s="3" t="str">
        <f t="shared" si="5"/>
        <v/>
      </c>
      <c r="J50" s="134">
        <f t="shared" si="6"/>
        <v>1140</v>
      </c>
      <c r="K50" s="134">
        <f t="shared" si="4"/>
        <v>475</v>
      </c>
      <c r="L50" s="134">
        <f t="shared" si="7"/>
        <v>1615</v>
      </c>
    </row>
    <row r="51" spans="1:12" x14ac:dyDescent="0.2">
      <c r="A51" s="1">
        <v>47</v>
      </c>
      <c r="B51" s="2" t="s">
        <v>251</v>
      </c>
      <c r="C51" s="2" t="s">
        <v>252</v>
      </c>
      <c r="D51" s="2" t="s">
        <v>235</v>
      </c>
      <c r="E51" s="2" t="s">
        <v>253</v>
      </c>
      <c r="F51" s="4">
        <v>9.5</v>
      </c>
      <c r="G51" s="3">
        <v>36</v>
      </c>
      <c r="H51" s="3">
        <f t="shared" si="3"/>
        <v>25</v>
      </c>
      <c r="I51" s="3" t="str">
        <f t="shared" si="5"/>
        <v/>
      </c>
      <c r="J51" s="134">
        <f t="shared" si="6"/>
        <v>342</v>
      </c>
      <c r="K51" s="134">
        <f t="shared" si="4"/>
        <v>72</v>
      </c>
      <c r="L51" s="134">
        <f t="shared" si="7"/>
        <v>414</v>
      </c>
    </row>
    <row r="52" spans="1:12" x14ac:dyDescent="0.2">
      <c r="A52" s="1">
        <v>48</v>
      </c>
      <c r="B52" s="2" t="s">
        <v>254</v>
      </c>
      <c r="C52" s="2" t="s">
        <v>252</v>
      </c>
      <c r="D52" s="2" t="s">
        <v>235</v>
      </c>
      <c r="E52" s="2" t="s">
        <v>255</v>
      </c>
      <c r="F52" s="4">
        <v>12.75</v>
      </c>
      <c r="G52" s="3">
        <v>15</v>
      </c>
      <c r="H52" s="3">
        <f t="shared" si="3"/>
        <v>25</v>
      </c>
      <c r="I52" s="3">
        <f t="shared" si="5"/>
        <v>413</v>
      </c>
      <c r="J52" s="134">
        <f t="shared" si="6"/>
        <v>191.25</v>
      </c>
      <c r="K52" s="134">
        <f t="shared" si="4"/>
        <v>30</v>
      </c>
      <c r="L52" s="134">
        <f t="shared" si="7"/>
        <v>221.25</v>
      </c>
    </row>
    <row r="53" spans="1:12" x14ac:dyDescent="0.2">
      <c r="A53" s="1">
        <v>49</v>
      </c>
      <c r="B53" s="2" t="s">
        <v>256</v>
      </c>
      <c r="C53" s="2" t="s">
        <v>108</v>
      </c>
      <c r="D53" s="2" t="s">
        <v>235</v>
      </c>
      <c r="E53" s="2" t="s">
        <v>257</v>
      </c>
      <c r="F53" s="4">
        <v>20</v>
      </c>
      <c r="G53" s="3">
        <v>10</v>
      </c>
      <c r="H53" s="3">
        <f t="shared" si="3"/>
        <v>25</v>
      </c>
      <c r="I53" s="3">
        <f t="shared" si="5"/>
        <v>275</v>
      </c>
      <c r="J53" s="134">
        <f t="shared" si="6"/>
        <v>200</v>
      </c>
      <c r="K53" s="134">
        <f t="shared" si="4"/>
        <v>20</v>
      </c>
      <c r="L53" s="134">
        <f t="shared" si="7"/>
        <v>220</v>
      </c>
    </row>
    <row r="54" spans="1:12" x14ac:dyDescent="0.2">
      <c r="A54" s="1">
        <v>50</v>
      </c>
      <c r="B54" s="2" t="s">
        <v>258</v>
      </c>
      <c r="C54" s="2" t="s">
        <v>108</v>
      </c>
      <c r="D54" s="2" t="s">
        <v>235</v>
      </c>
      <c r="E54" s="2" t="s">
        <v>259</v>
      </c>
      <c r="F54" s="4">
        <v>16.25</v>
      </c>
      <c r="G54" s="3">
        <v>65</v>
      </c>
      <c r="H54" s="3">
        <f t="shared" si="3"/>
        <v>25</v>
      </c>
      <c r="I54" s="3" t="str">
        <f t="shared" si="5"/>
        <v/>
      </c>
      <c r="J54" s="134">
        <f t="shared" si="6"/>
        <v>1056.25</v>
      </c>
      <c r="K54" s="134">
        <f t="shared" si="4"/>
        <v>130</v>
      </c>
      <c r="L54" s="134">
        <f t="shared" si="7"/>
        <v>1186.25</v>
      </c>
    </row>
    <row r="55" spans="1:12" x14ac:dyDescent="0.2">
      <c r="A55" s="1">
        <v>51</v>
      </c>
      <c r="B55" s="2" t="s">
        <v>162</v>
      </c>
      <c r="C55" s="2" t="s">
        <v>119</v>
      </c>
      <c r="D55" s="2" t="s">
        <v>156</v>
      </c>
      <c r="E55" s="2" t="s">
        <v>163</v>
      </c>
      <c r="F55" s="4">
        <v>53</v>
      </c>
      <c r="G55" s="3">
        <v>20</v>
      </c>
      <c r="H55" s="3">
        <f t="shared" si="3"/>
        <v>10</v>
      </c>
      <c r="I55" s="3" t="str">
        <f t="shared" si="5"/>
        <v/>
      </c>
      <c r="J55" s="134">
        <f t="shared" si="6"/>
        <v>1060</v>
      </c>
      <c r="K55" s="134">
        <f t="shared" si="4"/>
        <v>100</v>
      </c>
      <c r="L55" s="134">
        <f t="shared" si="7"/>
        <v>1160</v>
      </c>
    </row>
    <row r="56" spans="1:12" x14ac:dyDescent="0.2">
      <c r="A56" s="1">
        <v>52</v>
      </c>
      <c r="B56" s="2" t="s">
        <v>174</v>
      </c>
      <c r="C56" s="2" t="s">
        <v>119</v>
      </c>
      <c r="D56" s="2" t="s">
        <v>168</v>
      </c>
      <c r="E56" s="2" t="s">
        <v>175</v>
      </c>
      <c r="F56" s="4">
        <v>7</v>
      </c>
      <c r="G56" s="3">
        <v>38</v>
      </c>
      <c r="H56" s="3">
        <f t="shared" si="3"/>
        <v>5</v>
      </c>
      <c r="I56" s="3" t="str">
        <f t="shared" si="5"/>
        <v/>
      </c>
      <c r="J56" s="134">
        <f t="shared" si="6"/>
        <v>266</v>
      </c>
      <c r="K56" s="134">
        <f t="shared" si="4"/>
        <v>114</v>
      </c>
      <c r="L56" s="134">
        <f t="shared" si="7"/>
        <v>380</v>
      </c>
    </row>
    <row r="57" spans="1:12" x14ac:dyDescent="0.2">
      <c r="A57" s="1">
        <v>53</v>
      </c>
      <c r="B57" s="2" t="s">
        <v>118</v>
      </c>
      <c r="C57" s="2" t="s">
        <v>119</v>
      </c>
      <c r="D57" s="2" t="s">
        <v>112</v>
      </c>
      <c r="E57" s="2" t="s">
        <v>120</v>
      </c>
      <c r="F57" s="4">
        <v>32.799999999999997</v>
      </c>
      <c r="G57" s="3">
        <v>0</v>
      </c>
      <c r="H57" s="3">
        <f t="shared" si="3"/>
        <v>20</v>
      </c>
      <c r="I57" s="3">
        <f t="shared" si="5"/>
        <v>60</v>
      </c>
      <c r="J57" s="134">
        <f t="shared" si="6"/>
        <v>0</v>
      </c>
      <c r="K57" s="134">
        <f t="shared" si="4"/>
        <v>0</v>
      </c>
      <c r="L57" s="134">
        <f t="shared" si="7"/>
        <v>0</v>
      </c>
    </row>
    <row r="58" spans="1:12" x14ac:dyDescent="0.2">
      <c r="A58" s="1">
        <v>54</v>
      </c>
      <c r="B58" s="2" t="s">
        <v>121</v>
      </c>
      <c r="C58" s="2" t="s">
        <v>122</v>
      </c>
      <c r="D58" s="2" t="s">
        <v>112</v>
      </c>
      <c r="E58" s="2" t="s">
        <v>123</v>
      </c>
      <c r="F58" s="4">
        <v>7.45</v>
      </c>
      <c r="G58" s="3">
        <v>21</v>
      </c>
      <c r="H58" s="3">
        <f t="shared" si="3"/>
        <v>20</v>
      </c>
      <c r="I58" s="3" t="str">
        <f t="shared" si="5"/>
        <v/>
      </c>
      <c r="J58" s="134">
        <f t="shared" si="6"/>
        <v>156.45000000000002</v>
      </c>
      <c r="K58" s="134">
        <f t="shared" si="4"/>
        <v>105</v>
      </c>
      <c r="L58" s="134">
        <f t="shared" si="7"/>
        <v>261.45000000000005</v>
      </c>
    </row>
    <row r="59" spans="1:12" x14ac:dyDescent="0.2">
      <c r="A59" s="1">
        <v>55</v>
      </c>
      <c r="B59" s="2" t="s">
        <v>124</v>
      </c>
      <c r="C59" s="2" t="s">
        <v>122</v>
      </c>
      <c r="D59" s="2" t="s">
        <v>112</v>
      </c>
      <c r="E59" s="2" t="s">
        <v>125</v>
      </c>
      <c r="F59" s="4">
        <v>24</v>
      </c>
      <c r="G59" s="3">
        <v>115</v>
      </c>
      <c r="H59" s="3">
        <f t="shared" si="3"/>
        <v>20</v>
      </c>
      <c r="I59" s="3" t="str">
        <f t="shared" si="5"/>
        <v/>
      </c>
      <c r="J59" s="134">
        <f t="shared" si="6"/>
        <v>2760</v>
      </c>
      <c r="K59" s="134">
        <f t="shared" si="4"/>
        <v>575</v>
      </c>
      <c r="L59" s="134">
        <f t="shared" si="7"/>
        <v>3335</v>
      </c>
    </row>
    <row r="60" spans="1:12" x14ac:dyDescent="0.2">
      <c r="A60" s="1">
        <v>56</v>
      </c>
      <c r="B60" s="2" t="s">
        <v>176</v>
      </c>
      <c r="C60" s="2" t="s">
        <v>177</v>
      </c>
      <c r="D60" s="2" t="s">
        <v>168</v>
      </c>
      <c r="E60" s="2" t="s">
        <v>178</v>
      </c>
      <c r="F60" s="4">
        <v>38</v>
      </c>
      <c r="G60" s="3">
        <v>21</v>
      </c>
      <c r="H60" s="3">
        <f t="shared" si="3"/>
        <v>5</v>
      </c>
      <c r="I60" s="3" t="str">
        <f t="shared" si="5"/>
        <v/>
      </c>
      <c r="J60" s="134">
        <f t="shared" si="6"/>
        <v>798</v>
      </c>
      <c r="K60" s="134">
        <f t="shared" si="4"/>
        <v>63</v>
      </c>
      <c r="L60" s="134">
        <f t="shared" si="7"/>
        <v>861</v>
      </c>
    </row>
    <row r="61" spans="1:12" x14ac:dyDescent="0.2">
      <c r="A61" s="1">
        <v>57</v>
      </c>
      <c r="B61" s="2" t="s">
        <v>179</v>
      </c>
      <c r="C61" s="2" t="s">
        <v>177</v>
      </c>
      <c r="D61" s="2" t="s">
        <v>168</v>
      </c>
      <c r="E61" s="2" t="s">
        <v>178</v>
      </c>
      <c r="F61" s="4">
        <v>19.5</v>
      </c>
      <c r="G61" s="3">
        <v>36</v>
      </c>
      <c r="H61" s="3">
        <f t="shared" si="3"/>
        <v>5</v>
      </c>
      <c r="I61" s="3" t="str">
        <f t="shared" si="5"/>
        <v/>
      </c>
      <c r="J61" s="134">
        <f t="shared" si="6"/>
        <v>702</v>
      </c>
      <c r="K61" s="134">
        <f t="shared" si="4"/>
        <v>108</v>
      </c>
      <c r="L61" s="134">
        <f t="shared" si="7"/>
        <v>810</v>
      </c>
    </row>
    <row r="62" spans="1:12" x14ac:dyDescent="0.2">
      <c r="A62" s="1">
        <v>58</v>
      </c>
      <c r="B62" s="2" t="s">
        <v>229</v>
      </c>
      <c r="C62" s="2" t="s">
        <v>230</v>
      </c>
      <c r="D62" s="2" t="s">
        <v>205</v>
      </c>
      <c r="E62" s="2" t="s">
        <v>231</v>
      </c>
      <c r="F62" s="4">
        <v>13.25</v>
      </c>
      <c r="G62" s="3">
        <v>62</v>
      </c>
      <c r="H62" s="3">
        <f t="shared" si="3"/>
        <v>5</v>
      </c>
      <c r="I62" s="3" t="str">
        <f t="shared" si="5"/>
        <v/>
      </c>
      <c r="J62" s="134">
        <f t="shared" si="6"/>
        <v>821.5</v>
      </c>
      <c r="K62" s="134">
        <f t="shared" si="4"/>
        <v>310</v>
      </c>
      <c r="L62" s="134">
        <f t="shared" si="7"/>
        <v>1131.5</v>
      </c>
    </row>
    <row r="63" spans="1:12" x14ac:dyDescent="0.2">
      <c r="A63" s="1">
        <v>59</v>
      </c>
      <c r="B63" s="2" t="s">
        <v>196</v>
      </c>
      <c r="C63" s="2" t="s">
        <v>197</v>
      </c>
      <c r="D63" s="2" t="s">
        <v>184</v>
      </c>
      <c r="E63" s="2" t="s">
        <v>165</v>
      </c>
      <c r="F63" s="4">
        <v>55</v>
      </c>
      <c r="G63" s="3">
        <v>79</v>
      </c>
      <c r="H63" s="3">
        <f t="shared" si="3"/>
        <v>10</v>
      </c>
      <c r="I63" s="3" t="str">
        <f t="shared" si="5"/>
        <v/>
      </c>
      <c r="J63" s="134">
        <f t="shared" si="6"/>
        <v>4345</v>
      </c>
      <c r="K63" s="134">
        <f t="shared" si="4"/>
        <v>395</v>
      </c>
      <c r="L63" s="134">
        <f t="shared" si="7"/>
        <v>4740</v>
      </c>
    </row>
    <row r="64" spans="1:12" x14ac:dyDescent="0.2">
      <c r="A64" s="1">
        <v>60</v>
      </c>
      <c r="B64" s="2" t="s">
        <v>198</v>
      </c>
      <c r="C64" s="2" t="s">
        <v>197</v>
      </c>
      <c r="D64" s="2" t="s">
        <v>184</v>
      </c>
      <c r="E64" s="2" t="s">
        <v>199</v>
      </c>
      <c r="F64" s="4">
        <v>34</v>
      </c>
      <c r="G64" s="3">
        <v>19</v>
      </c>
      <c r="H64" s="3">
        <f t="shared" si="3"/>
        <v>10</v>
      </c>
      <c r="I64" s="3" t="str">
        <f t="shared" si="5"/>
        <v/>
      </c>
      <c r="J64" s="134">
        <f t="shared" si="6"/>
        <v>646</v>
      </c>
      <c r="K64" s="134">
        <f t="shared" si="4"/>
        <v>95</v>
      </c>
      <c r="L64" s="134">
        <f t="shared" si="7"/>
        <v>741</v>
      </c>
    </row>
    <row r="65" spans="1:12" x14ac:dyDescent="0.2">
      <c r="A65" s="1">
        <v>61</v>
      </c>
      <c r="B65" s="2" t="s">
        <v>144</v>
      </c>
      <c r="C65" s="2" t="s">
        <v>145</v>
      </c>
      <c r="D65" s="2" t="s">
        <v>127</v>
      </c>
      <c r="E65" s="2" t="s">
        <v>146</v>
      </c>
      <c r="F65" s="4">
        <v>28.5</v>
      </c>
      <c r="G65" s="3">
        <v>113</v>
      </c>
      <c r="H65" s="3">
        <f t="shared" si="3"/>
        <v>15</v>
      </c>
      <c r="I65" s="3" t="str">
        <f t="shared" si="5"/>
        <v/>
      </c>
      <c r="J65" s="134">
        <f t="shared" si="6"/>
        <v>3220.5</v>
      </c>
      <c r="K65" s="134">
        <f t="shared" si="4"/>
        <v>113</v>
      </c>
      <c r="L65" s="134">
        <f t="shared" si="7"/>
        <v>3333.5</v>
      </c>
    </row>
    <row r="66" spans="1:12" x14ac:dyDescent="0.2">
      <c r="A66" s="1">
        <v>62</v>
      </c>
      <c r="B66" s="2" t="s">
        <v>260</v>
      </c>
      <c r="C66" s="2" t="s">
        <v>145</v>
      </c>
      <c r="D66" s="2" t="s">
        <v>235</v>
      </c>
      <c r="E66" s="2" t="s">
        <v>261</v>
      </c>
      <c r="F66" s="4">
        <v>49.3</v>
      </c>
      <c r="G66" s="3">
        <v>17</v>
      </c>
      <c r="H66" s="3">
        <f t="shared" si="3"/>
        <v>25</v>
      </c>
      <c r="I66" s="3">
        <f t="shared" si="5"/>
        <v>468</v>
      </c>
      <c r="J66" s="134">
        <f t="shared" si="6"/>
        <v>838.09999999999991</v>
      </c>
      <c r="K66" s="134">
        <f t="shared" si="4"/>
        <v>34</v>
      </c>
      <c r="L66" s="134">
        <f t="shared" si="7"/>
        <v>872.09999999999991</v>
      </c>
    </row>
    <row r="67" spans="1:12" x14ac:dyDescent="0.2">
      <c r="A67" s="1">
        <v>63</v>
      </c>
      <c r="B67" s="2" t="s">
        <v>147</v>
      </c>
      <c r="C67" s="2" t="s">
        <v>102</v>
      </c>
      <c r="D67" s="2" t="s">
        <v>127</v>
      </c>
      <c r="E67" s="2" t="s">
        <v>148</v>
      </c>
      <c r="F67" s="4">
        <v>43.9</v>
      </c>
      <c r="G67" s="3">
        <v>24</v>
      </c>
      <c r="H67" s="3">
        <f t="shared" si="3"/>
        <v>15</v>
      </c>
      <c r="I67" s="3" t="str">
        <f t="shared" si="5"/>
        <v/>
      </c>
      <c r="J67" s="134">
        <f t="shared" si="6"/>
        <v>1053.5999999999999</v>
      </c>
      <c r="K67" s="134">
        <f t="shared" si="4"/>
        <v>24</v>
      </c>
      <c r="L67" s="134">
        <f t="shared" si="7"/>
        <v>1077.5999999999999</v>
      </c>
    </row>
    <row r="68" spans="1:12" x14ac:dyDescent="0.2">
      <c r="A68" s="1">
        <v>64</v>
      </c>
      <c r="B68" s="2" t="s">
        <v>180</v>
      </c>
      <c r="C68" s="2" t="s">
        <v>105</v>
      </c>
      <c r="D68" s="2" t="s">
        <v>168</v>
      </c>
      <c r="E68" s="2" t="s">
        <v>181</v>
      </c>
      <c r="F68" s="4">
        <v>33.25</v>
      </c>
      <c r="G68" s="3">
        <v>22</v>
      </c>
      <c r="H68" s="3">
        <f t="shared" si="3"/>
        <v>5</v>
      </c>
      <c r="I68" s="3" t="str">
        <f t="shared" si="5"/>
        <v/>
      </c>
      <c r="J68" s="134">
        <f t="shared" si="6"/>
        <v>731.5</v>
      </c>
      <c r="K68" s="134">
        <f t="shared" si="4"/>
        <v>66</v>
      </c>
      <c r="L68" s="134">
        <f t="shared" si="7"/>
        <v>797.5</v>
      </c>
    </row>
    <row r="69" spans="1:12" x14ac:dyDescent="0.2">
      <c r="A69" s="1">
        <v>65</v>
      </c>
      <c r="B69" s="2" t="s">
        <v>149</v>
      </c>
      <c r="C69" s="2" t="s">
        <v>130</v>
      </c>
      <c r="D69" s="2" t="s">
        <v>127</v>
      </c>
      <c r="E69" s="2" t="s">
        <v>150</v>
      </c>
      <c r="F69" s="4">
        <v>21.05</v>
      </c>
      <c r="G69" s="3">
        <v>76</v>
      </c>
      <c r="H69" s="3">
        <f t="shared" si="3"/>
        <v>15</v>
      </c>
      <c r="I69" s="3" t="str">
        <f t="shared" ref="I69:I81" si="8">IF(G69 = 0, H69 * 3, IF(G69 &lt; H69, ROUNDUP(G69 * H69 *  1.1, 0), ""))</f>
        <v/>
      </c>
      <c r="J69" s="134">
        <f t="shared" ref="J69:J81" si="9">G69 * F69</f>
        <v>1599.8</v>
      </c>
      <c r="K69" s="134">
        <f t="shared" si="4"/>
        <v>76</v>
      </c>
      <c r="L69" s="134">
        <f t="shared" ref="L69:L81" si="10">J69 + K69</f>
        <v>1675.8</v>
      </c>
    </row>
    <row r="70" spans="1:12" x14ac:dyDescent="0.2">
      <c r="A70" s="1">
        <v>66</v>
      </c>
      <c r="B70" s="2" t="s">
        <v>151</v>
      </c>
      <c r="C70" s="2" t="s">
        <v>130</v>
      </c>
      <c r="D70" s="2" t="s">
        <v>127</v>
      </c>
      <c r="E70" s="2" t="s">
        <v>152</v>
      </c>
      <c r="F70" s="4">
        <v>17</v>
      </c>
      <c r="G70" s="3">
        <v>4</v>
      </c>
      <c r="H70" s="3">
        <f t="shared" ref="H70:H81" si="11">VLOOKUP(D70,$B$85:$D$93,2,0)</f>
        <v>15</v>
      </c>
      <c r="I70" s="3">
        <f t="shared" si="8"/>
        <v>66</v>
      </c>
      <c r="J70" s="134">
        <f t="shared" si="9"/>
        <v>68</v>
      </c>
      <c r="K70" s="134">
        <f t="shared" ref="K70:K81" si="12">VLOOKUP(D70, $B$85:$D$93, 3, 0) * G70</f>
        <v>4</v>
      </c>
      <c r="L70" s="134">
        <f t="shared" si="10"/>
        <v>72</v>
      </c>
    </row>
    <row r="71" spans="1:12" x14ac:dyDescent="0.2">
      <c r="A71" s="1">
        <v>67</v>
      </c>
      <c r="B71" s="2" t="s">
        <v>100</v>
      </c>
      <c r="C71" s="2" t="s">
        <v>90</v>
      </c>
      <c r="D71" s="2" t="s">
        <v>2</v>
      </c>
      <c r="E71" s="2" t="s">
        <v>85</v>
      </c>
      <c r="F71" s="4">
        <v>14</v>
      </c>
      <c r="G71" s="3">
        <v>52</v>
      </c>
      <c r="H71" s="3">
        <f t="shared" si="11"/>
        <v>10</v>
      </c>
      <c r="I71" s="3" t="str">
        <f t="shared" si="8"/>
        <v/>
      </c>
      <c r="J71" s="134">
        <f t="shared" si="9"/>
        <v>728</v>
      </c>
      <c r="K71" s="134">
        <f t="shared" si="12"/>
        <v>52</v>
      </c>
      <c r="L71" s="134">
        <f t="shared" si="10"/>
        <v>780</v>
      </c>
    </row>
    <row r="72" spans="1:12" x14ac:dyDescent="0.2">
      <c r="A72" s="1">
        <v>68</v>
      </c>
      <c r="B72" s="2" t="s">
        <v>262</v>
      </c>
      <c r="C72" s="2" t="s">
        <v>238</v>
      </c>
      <c r="D72" s="2" t="s">
        <v>235</v>
      </c>
      <c r="E72" s="2" t="s">
        <v>263</v>
      </c>
      <c r="F72" s="4">
        <v>12.5</v>
      </c>
      <c r="G72" s="3">
        <v>6</v>
      </c>
      <c r="H72" s="3">
        <f t="shared" si="11"/>
        <v>25</v>
      </c>
      <c r="I72" s="3">
        <f t="shared" si="8"/>
        <v>165</v>
      </c>
      <c r="J72" s="134">
        <f t="shared" si="9"/>
        <v>75</v>
      </c>
      <c r="K72" s="134">
        <f t="shared" si="12"/>
        <v>12</v>
      </c>
      <c r="L72" s="134">
        <f t="shared" si="10"/>
        <v>87</v>
      </c>
    </row>
    <row r="73" spans="1:12" x14ac:dyDescent="0.2">
      <c r="A73" s="1">
        <v>69</v>
      </c>
      <c r="B73" s="2" t="s">
        <v>200</v>
      </c>
      <c r="C73" s="2" t="s">
        <v>194</v>
      </c>
      <c r="D73" s="2" t="s">
        <v>184</v>
      </c>
      <c r="E73" s="2" t="s">
        <v>201</v>
      </c>
      <c r="F73" s="4">
        <v>36</v>
      </c>
      <c r="G73" s="3">
        <v>26</v>
      </c>
      <c r="H73" s="3">
        <f t="shared" si="11"/>
        <v>10</v>
      </c>
      <c r="I73" s="3" t="str">
        <f t="shared" si="8"/>
        <v/>
      </c>
      <c r="J73" s="134">
        <f t="shared" si="9"/>
        <v>936</v>
      </c>
      <c r="K73" s="134">
        <f t="shared" si="12"/>
        <v>130</v>
      </c>
      <c r="L73" s="134">
        <f t="shared" si="10"/>
        <v>1066</v>
      </c>
    </row>
    <row r="74" spans="1:12" x14ac:dyDescent="0.2">
      <c r="A74" s="1">
        <v>70</v>
      </c>
      <c r="B74" s="2" t="s">
        <v>101</v>
      </c>
      <c r="C74" s="2" t="s">
        <v>102</v>
      </c>
      <c r="D74" s="2" t="s">
        <v>2</v>
      </c>
      <c r="E74" s="2" t="s">
        <v>103</v>
      </c>
      <c r="F74" s="4">
        <v>15</v>
      </c>
      <c r="G74" s="3">
        <v>15</v>
      </c>
      <c r="H74" s="3">
        <f t="shared" si="11"/>
        <v>10</v>
      </c>
      <c r="I74" s="3" t="str">
        <f t="shared" si="8"/>
        <v/>
      </c>
      <c r="J74" s="134">
        <f t="shared" si="9"/>
        <v>225</v>
      </c>
      <c r="K74" s="134">
        <f t="shared" si="12"/>
        <v>15</v>
      </c>
      <c r="L74" s="134">
        <f t="shared" si="10"/>
        <v>240</v>
      </c>
    </row>
    <row r="75" spans="1:12" x14ac:dyDescent="0.2">
      <c r="A75" s="1">
        <v>71</v>
      </c>
      <c r="B75" s="2" t="s">
        <v>202</v>
      </c>
      <c r="C75" s="2" t="s">
        <v>194</v>
      </c>
      <c r="D75" s="2" t="s">
        <v>184</v>
      </c>
      <c r="E75" s="2" t="s">
        <v>187</v>
      </c>
      <c r="F75" s="4">
        <v>21.5</v>
      </c>
      <c r="G75" s="3">
        <v>26</v>
      </c>
      <c r="H75" s="3">
        <f t="shared" si="11"/>
        <v>10</v>
      </c>
      <c r="I75" s="3" t="str">
        <f t="shared" si="8"/>
        <v/>
      </c>
      <c r="J75" s="134">
        <f t="shared" si="9"/>
        <v>559</v>
      </c>
      <c r="K75" s="134">
        <f t="shared" si="12"/>
        <v>130</v>
      </c>
      <c r="L75" s="134">
        <f t="shared" si="10"/>
        <v>689</v>
      </c>
    </row>
    <row r="76" spans="1:12" x14ac:dyDescent="0.2">
      <c r="A76" s="1">
        <v>72</v>
      </c>
      <c r="B76" s="2" t="s">
        <v>203</v>
      </c>
      <c r="C76" s="2" t="s">
        <v>189</v>
      </c>
      <c r="D76" s="2" t="s">
        <v>184</v>
      </c>
      <c r="E76" s="2" t="s">
        <v>192</v>
      </c>
      <c r="F76" s="4">
        <v>34.799999999999997</v>
      </c>
      <c r="G76" s="3">
        <v>14</v>
      </c>
      <c r="H76" s="3">
        <f t="shared" si="11"/>
        <v>10</v>
      </c>
      <c r="I76" s="3" t="str">
        <f t="shared" si="8"/>
        <v/>
      </c>
      <c r="J76" s="134">
        <f t="shared" si="9"/>
        <v>487.19999999999993</v>
      </c>
      <c r="K76" s="134">
        <f t="shared" si="12"/>
        <v>70</v>
      </c>
      <c r="L76" s="134">
        <f t="shared" si="10"/>
        <v>557.19999999999993</v>
      </c>
    </row>
    <row r="77" spans="1:12" x14ac:dyDescent="0.2">
      <c r="A77" s="1">
        <v>73</v>
      </c>
      <c r="B77" s="2" t="s">
        <v>232</v>
      </c>
      <c r="C77" s="2" t="s">
        <v>215</v>
      </c>
      <c r="D77" s="2" t="s">
        <v>205</v>
      </c>
      <c r="E77" s="2" t="s">
        <v>233</v>
      </c>
      <c r="F77" s="4">
        <v>15</v>
      </c>
      <c r="G77" s="3">
        <v>101</v>
      </c>
      <c r="H77" s="3">
        <f t="shared" si="11"/>
        <v>5</v>
      </c>
      <c r="I77" s="3" t="str">
        <f t="shared" si="8"/>
        <v/>
      </c>
      <c r="J77" s="134">
        <f t="shared" si="9"/>
        <v>1515</v>
      </c>
      <c r="K77" s="134">
        <f t="shared" si="12"/>
        <v>505</v>
      </c>
      <c r="L77" s="134">
        <f t="shared" si="10"/>
        <v>2020</v>
      </c>
    </row>
    <row r="78" spans="1:12" x14ac:dyDescent="0.2">
      <c r="A78" s="1">
        <v>74</v>
      </c>
      <c r="B78" s="2" t="s">
        <v>164</v>
      </c>
      <c r="C78" s="2" t="s">
        <v>111</v>
      </c>
      <c r="D78" s="2" t="s">
        <v>156</v>
      </c>
      <c r="E78" s="2" t="s">
        <v>165</v>
      </c>
      <c r="F78" s="4">
        <v>10</v>
      </c>
      <c r="G78" s="3">
        <v>4</v>
      </c>
      <c r="H78" s="3">
        <f t="shared" si="11"/>
        <v>10</v>
      </c>
      <c r="I78" s="3">
        <f t="shared" si="8"/>
        <v>44</v>
      </c>
      <c r="J78" s="134">
        <f t="shared" si="9"/>
        <v>40</v>
      </c>
      <c r="K78" s="134">
        <f t="shared" si="12"/>
        <v>20</v>
      </c>
      <c r="L78" s="134">
        <f t="shared" si="10"/>
        <v>60</v>
      </c>
    </row>
    <row r="79" spans="1:12" x14ac:dyDescent="0.2">
      <c r="A79" s="1">
        <v>75</v>
      </c>
      <c r="B79" s="2" t="s">
        <v>104</v>
      </c>
      <c r="C79" s="2" t="s">
        <v>105</v>
      </c>
      <c r="D79" s="2" t="s">
        <v>2</v>
      </c>
      <c r="E79" s="2" t="s">
        <v>106</v>
      </c>
      <c r="F79" s="4">
        <v>7.75</v>
      </c>
      <c r="G79" s="3">
        <v>125</v>
      </c>
      <c r="H79" s="3">
        <f t="shared" si="11"/>
        <v>10</v>
      </c>
      <c r="I79" s="3" t="str">
        <f t="shared" si="8"/>
        <v/>
      </c>
      <c r="J79" s="134">
        <f t="shared" si="9"/>
        <v>968.75</v>
      </c>
      <c r="K79" s="134">
        <f t="shared" si="12"/>
        <v>125</v>
      </c>
      <c r="L79" s="134">
        <f t="shared" si="10"/>
        <v>1093.75</v>
      </c>
    </row>
    <row r="80" spans="1:12" x14ac:dyDescent="0.2">
      <c r="A80" s="1">
        <v>76</v>
      </c>
      <c r="B80" s="2" t="s">
        <v>107</v>
      </c>
      <c r="C80" s="2" t="s">
        <v>108</v>
      </c>
      <c r="D80" s="2" t="s">
        <v>2</v>
      </c>
      <c r="E80" s="2" t="s">
        <v>109</v>
      </c>
      <c r="F80" s="4">
        <v>18</v>
      </c>
      <c r="G80" s="3">
        <v>57</v>
      </c>
      <c r="H80" s="3">
        <f t="shared" si="11"/>
        <v>10</v>
      </c>
      <c r="I80" s="3" t="str">
        <f t="shared" si="8"/>
        <v/>
      </c>
      <c r="J80" s="134">
        <f t="shared" si="9"/>
        <v>1026</v>
      </c>
      <c r="K80" s="134">
        <f t="shared" si="12"/>
        <v>57</v>
      </c>
      <c r="L80" s="134">
        <f t="shared" si="10"/>
        <v>1083</v>
      </c>
    </row>
    <row r="81" spans="1:12" x14ac:dyDescent="0.2">
      <c r="A81" s="1">
        <v>77</v>
      </c>
      <c r="B81" s="2" t="s">
        <v>153</v>
      </c>
      <c r="C81" s="2" t="s">
        <v>105</v>
      </c>
      <c r="D81" s="2" t="s">
        <v>127</v>
      </c>
      <c r="E81" s="2" t="s">
        <v>154</v>
      </c>
      <c r="F81" s="4">
        <v>13</v>
      </c>
      <c r="G81" s="3">
        <v>32</v>
      </c>
      <c r="H81" s="3">
        <f t="shared" si="11"/>
        <v>15</v>
      </c>
      <c r="I81" s="3" t="str">
        <f t="shared" si="8"/>
        <v/>
      </c>
      <c r="J81" s="134">
        <f t="shared" si="9"/>
        <v>416</v>
      </c>
      <c r="K81" s="134">
        <f t="shared" si="12"/>
        <v>32</v>
      </c>
      <c r="L81" s="134">
        <f t="shared" si="10"/>
        <v>448</v>
      </c>
    </row>
    <row r="84" spans="1:12" ht="13.5" thickBot="1" x14ac:dyDescent="0.25"/>
    <row r="85" spans="1:12" ht="48" thickBot="1" x14ac:dyDescent="0.3">
      <c r="B85" s="29" t="s">
        <v>71</v>
      </c>
      <c r="C85" s="29" t="s">
        <v>265</v>
      </c>
      <c r="D85" s="29" t="s">
        <v>264</v>
      </c>
    </row>
    <row r="86" spans="1:12" ht="13.5" thickBot="1" x14ac:dyDescent="0.25">
      <c r="B86" s="5" t="s">
        <v>2</v>
      </c>
      <c r="C86" s="6">
        <v>10</v>
      </c>
      <c r="D86" s="7">
        <v>1</v>
      </c>
    </row>
    <row r="87" spans="1:12" ht="13.5" thickBot="1" x14ac:dyDescent="0.25">
      <c r="B87" s="5" t="s">
        <v>112</v>
      </c>
      <c r="C87" s="6">
        <v>20</v>
      </c>
      <c r="D87" s="7">
        <v>5</v>
      </c>
    </row>
    <row r="88" spans="1:12" ht="13.5" thickBot="1" x14ac:dyDescent="0.25">
      <c r="B88" s="5" t="s">
        <v>127</v>
      </c>
      <c r="C88" s="6">
        <v>15</v>
      </c>
      <c r="D88" s="7">
        <v>1</v>
      </c>
    </row>
    <row r="89" spans="1:12" ht="13.5" thickBot="1" x14ac:dyDescent="0.25">
      <c r="B89" s="5" t="s">
        <v>156</v>
      </c>
      <c r="C89" s="6">
        <v>10</v>
      </c>
      <c r="D89" s="7">
        <v>5</v>
      </c>
    </row>
    <row r="90" spans="1:12" ht="13.5" thickBot="1" x14ac:dyDescent="0.25">
      <c r="B90" s="5" t="s">
        <v>168</v>
      </c>
      <c r="C90" s="6">
        <v>5</v>
      </c>
      <c r="D90" s="7">
        <v>3</v>
      </c>
    </row>
    <row r="91" spans="1:12" ht="13.5" thickBot="1" x14ac:dyDescent="0.25">
      <c r="B91" s="5" t="s">
        <v>184</v>
      </c>
      <c r="C91" s="6">
        <v>10</v>
      </c>
      <c r="D91" s="7">
        <v>5</v>
      </c>
    </row>
    <row r="92" spans="1:12" ht="13.5" thickBot="1" x14ac:dyDescent="0.25">
      <c r="B92" s="5" t="s">
        <v>205</v>
      </c>
      <c r="C92" s="6">
        <v>5</v>
      </c>
      <c r="D92" s="7">
        <v>5</v>
      </c>
    </row>
    <row r="93" spans="1:12" ht="13.5" thickBot="1" x14ac:dyDescent="0.25">
      <c r="B93" s="5" t="s">
        <v>235</v>
      </c>
      <c r="C93" s="6">
        <v>25</v>
      </c>
      <c r="D93" s="7">
        <v>2</v>
      </c>
    </row>
    <row r="100" spans="1:1" x14ac:dyDescent="0.2">
      <c r="A100" s="16">
        <v>41730</v>
      </c>
    </row>
  </sheetData>
  <sortState ref="A5:L81">
    <sortCondition ref="A5:A81"/>
  </sortState>
  <mergeCells count="1">
    <mergeCell ref="A1:L1"/>
  </mergeCells>
  <phoneticPr fontId="2" type="noConversion"/>
  <dataValidations count="1">
    <dataValidation type="whole" allowBlank="1" showInputMessage="1" showErrorMessage="1" error="Código no válido." prompt="El código debe ser un número entre 1 y 80." sqref="A5:A81">
      <formula1>1</formula1>
      <formula2>80</formula2>
    </dataValidation>
  </dataValidations>
  <pageMargins left="0.75" right="0.75" top="1" bottom="1" header="0" footer="0"/>
  <pageSetup paperSize="9" orientation="portrait" horizontalDpi="0" verticalDpi="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5"/>
  </sheetPr>
  <dimension ref="A1:L107"/>
  <sheetViews>
    <sheetView topLeftCell="C1" workbookViewId="0">
      <selection activeCell="D6" sqref="D6"/>
    </sheetView>
  </sheetViews>
  <sheetFormatPr baseColWidth="10" defaultRowHeight="12.75" x14ac:dyDescent="0.2"/>
  <cols>
    <col min="1" max="1" width="11.85546875" bestFit="1" customWidth="1"/>
    <col min="2" max="2" width="35.28515625" bestFit="1" customWidth="1"/>
    <col min="3" max="3" width="35.7109375" bestFit="1" customWidth="1"/>
    <col min="4" max="4" width="15.42578125" bestFit="1" customWidth="1"/>
    <col min="5" max="5" width="18.28515625" bestFit="1" customWidth="1"/>
    <col min="6" max="6" width="9.28515625" bestFit="1" customWidth="1"/>
    <col min="7" max="7" width="13.42578125" customWidth="1"/>
    <col min="8" max="8" width="14.140625" customWidth="1"/>
    <col min="9" max="9" width="9.28515625" customWidth="1"/>
    <col min="10" max="10" width="11.140625" bestFit="1" customWidth="1"/>
    <col min="11" max="11" width="21" customWidth="1"/>
    <col min="12" max="12" width="11.140625" bestFit="1" customWidth="1"/>
  </cols>
  <sheetData>
    <row r="1" spans="1:12" ht="30" x14ac:dyDescent="0.2">
      <c r="A1" s="159" t="s">
        <v>305</v>
      </c>
      <c r="B1" s="159"/>
      <c r="C1" s="159"/>
      <c r="D1" s="159"/>
      <c r="E1" s="159"/>
      <c r="F1" s="159"/>
      <c r="G1" s="159"/>
      <c r="H1" s="159"/>
      <c r="I1" s="159"/>
      <c r="J1" s="159"/>
      <c r="K1" s="159"/>
      <c r="L1" s="159"/>
    </row>
    <row r="4" spans="1:12" ht="42.75" customHeight="1" x14ac:dyDescent="0.2">
      <c r="A4" s="28" t="s">
        <v>0</v>
      </c>
      <c r="B4" s="28" t="s">
        <v>5</v>
      </c>
      <c r="C4" s="28" t="s">
        <v>75</v>
      </c>
      <c r="D4" s="28" t="s">
        <v>71</v>
      </c>
      <c r="E4" s="28" t="s">
        <v>76</v>
      </c>
      <c r="F4" s="28" t="s">
        <v>1</v>
      </c>
      <c r="G4" s="28" t="s">
        <v>77</v>
      </c>
      <c r="H4" s="28" t="s">
        <v>265</v>
      </c>
      <c r="I4" s="28" t="s">
        <v>78</v>
      </c>
      <c r="J4" s="28" t="s">
        <v>72</v>
      </c>
      <c r="K4" s="28" t="s">
        <v>79</v>
      </c>
      <c r="L4" s="28" t="s">
        <v>80</v>
      </c>
    </row>
    <row r="5" spans="1:12" x14ac:dyDescent="0.2">
      <c r="A5" s="1">
        <v>1</v>
      </c>
      <c r="B5" s="2" t="s">
        <v>81</v>
      </c>
      <c r="C5" s="2" t="s">
        <v>82</v>
      </c>
      <c r="D5" s="2" t="s">
        <v>2</v>
      </c>
      <c r="E5" s="2" t="s">
        <v>83</v>
      </c>
      <c r="F5" s="4">
        <v>18</v>
      </c>
      <c r="G5" s="3">
        <v>39</v>
      </c>
      <c r="H5" s="3">
        <f>VLOOKUP(D5,$B$85:$D$93,2,0)</f>
        <v>10</v>
      </c>
      <c r="I5" s="3" t="str">
        <f t="shared" ref="I5:I36" si="0">IF(G5 = 0, H5 * 3, IF(G5 &lt; H5, ROUNDUP(G5 * H5 *  1.1, 0), ""))</f>
        <v/>
      </c>
      <c r="J5" s="134">
        <f t="shared" ref="J5:J36" si="1">G5 * F5</f>
        <v>702</v>
      </c>
      <c r="K5" s="134">
        <f>VLOOKUP(D5, $B$85:$D$93, 3, 0) * G5</f>
        <v>39</v>
      </c>
      <c r="L5" s="134">
        <f t="shared" ref="L5:L36" si="2">J5 + K5</f>
        <v>741</v>
      </c>
    </row>
    <row r="6" spans="1:12" x14ac:dyDescent="0.2">
      <c r="A6" s="1">
        <v>2</v>
      </c>
      <c r="B6" s="2" t="s">
        <v>84</v>
      </c>
      <c r="C6" s="2" t="s">
        <v>82</v>
      </c>
      <c r="D6" s="2" t="s">
        <v>2</v>
      </c>
      <c r="E6" s="2" t="s">
        <v>85</v>
      </c>
      <c r="F6" s="4">
        <v>19</v>
      </c>
      <c r="G6" s="3">
        <v>17</v>
      </c>
      <c r="H6" s="3">
        <f t="shared" ref="H6:H69" si="3">VLOOKUP(D6,$B$85:$D$93,2,0)</f>
        <v>10</v>
      </c>
      <c r="I6" s="3" t="str">
        <f t="shared" si="0"/>
        <v/>
      </c>
      <c r="J6" s="134">
        <f t="shared" si="1"/>
        <v>323</v>
      </c>
      <c r="K6" s="134">
        <f t="shared" ref="K6:K69" si="4">VLOOKUP(D6, $B$85:$D$93, 3, 0) * G6</f>
        <v>17</v>
      </c>
      <c r="L6" s="134">
        <f t="shared" si="2"/>
        <v>340</v>
      </c>
    </row>
    <row r="7" spans="1:12" x14ac:dyDescent="0.2">
      <c r="A7" s="1">
        <v>3</v>
      </c>
      <c r="B7" s="2" t="s">
        <v>126</v>
      </c>
      <c r="C7" s="2" t="s">
        <v>82</v>
      </c>
      <c r="D7" s="2" t="s">
        <v>127</v>
      </c>
      <c r="E7" s="2" t="s">
        <v>128</v>
      </c>
      <c r="F7" s="4">
        <v>10</v>
      </c>
      <c r="G7" s="3">
        <v>13</v>
      </c>
      <c r="H7" s="3">
        <f t="shared" si="3"/>
        <v>15</v>
      </c>
      <c r="I7" s="3">
        <f t="shared" si="0"/>
        <v>215</v>
      </c>
      <c r="J7" s="134">
        <f t="shared" si="1"/>
        <v>130</v>
      </c>
      <c r="K7" s="134">
        <f t="shared" si="4"/>
        <v>13</v>
      </c>
      <c r="L7" s="134">
        <f t="shared" si="2"/>
        <v>143</v>
      </c>
    </row>
    <row r="8" spans="1:12" x14ac:dyDescent="0.2">
      <c r="A8" s="1">
        <v>4</v>
      </c>
      <c r="B8" s="2" t="s">
        <v>129</v>
      </c>
      <c r="C8" s="2" t="s">
        <v>130</v>
      </c>
      <c r="D8" s="2" t="s">
        <v>127</v>
      </c>
      <c r="E8" s="2" t="s">
        <v>131</v>
      </c>
      <c r="F8" s="4">
        <v>22</v>
      </c>
      <c r="G8" s="3">
        <v>53</v>
      </c>
      <c r="H8" s="3">
        <f t="shared" si="3"/>
        <v>15</v>
      </c>
      <c r="I8" s="3" t="str">
        <f t="shared" si="0"/>
        <v/>
      </c>
      <c r="J8" s="134">
        <f t="shared" si="1"/>
        <v>1166</v>
      </c>
      <c r="K8" s="134">
        <f t="shared" si="4"/>
        <v>53</v>
      </c>
      <c r="L8" s="134">
        <f t="shared" si="2"/>
        <v>1219</v>
      </c>
    </row>
    <row r="9" spans="1:12" x14ac:dyDescent="0.2">
      <c r="A9" s="1">
        <v>5</v>
      </c>
      <c r="B9" s="2" t="s">
        <v>132</v>
      </c>
      <c r="C9" s="2" t="s">
        <v>130</v>
      </c>
      <c r="D9" s="2" t="s">
        <v>127</v>
      </c>
      <c r="E9" s="2" t="s">
        <v>133</v>
      </c>
      <c r="F9" s="4">
        <v>21.35</v>
      </c>
      <c r="G9" s="3">
        <v>0</v>
      </c>
      <c r="H9" s="3">
        <f t="shared" si="3"/>
        <v>15</v>
      </c>
      <c r="I9" s="3">
        <f t="shared" si="0"/>
        <v>45</v>
      </c>
      <c r="J9" s="134">
        <f t="shared" si="1"/>
        <v>0</v>
      </c>
      <c r="K9" s="134">
        <f t="shared" si="4"/>
        <v>0</v>
      </c>
      <c r="L9" s="134">
        <f t="shared" si="2"/>
        <v>0</v>
      </c>
    </row>
    <row r="10" spans="1:12" x14ac:dyDescent="0.2">
      <c r="A10" s="1">
        <v>6</v>
      </c>
      <c r="B10" s="2" t="s">
        <v>134</v>
      </c>
      <c r="C10" s="2" t="s">
        <v>135</v>
      </c>
      <c r="D10" s="2" t="s">
        <v>127</v>
      </c>
      <c r="E10" s="2" t="s">
        <v>136</v>
      </c>
      <c r="F10" s="4">
        <v>25</v>
      </c>
      <c r="G10" s="3">
        <v>120</v>
      </c>
      <c r="H10" s="3">
        <f t="shared" si="3"/>
        <v>15</v>
      </c>
      <c r="I10" s="3" t="str">
        <f t="shared" si="0"/>
        <v/>
      </c>
      <c r="J10" s="134">
        <f t="shared" si="1"/>
        <v>3000</v>
      </c>
      <c r="K10" s="134">
        <f t="shared" si="4"/>
        <v>120</v>
      </c>
      <c r="L10" s="134">
        <f t="shared" si="2"/>
        <v>3120</v>
      </c>
    </row>
    <row r="11" spans="1:12" x14ac:dyDescent="0.2">
      <c r="A11" s="1">
        <v>7</v>
      </c>
      <c r="B11" s="2" t="s">
        <v>155</v>
      </c>
      <c r="C11" s="2" t="s">
        <v>135</v>
      </c>
      <c r="D11" s="2" t="s">
        <v>156</v>
      </c>
      <c r="E11" s="2" t="s">
        <v>157</v>
      </c>
      <c r="F11" s="4">
        <v>30</v>
      </c>
      <c r="G11" s="3">
        <v>15</v>
      </c>
      <c r="H11" s="3">
        <f t="shared" si="3"/>
        <v>10</v>
      </c>
      <c r="I11" s="3" t="str">
        <f t="shared" si="0"/>
        <v/>
      </c>
      <c r="J11" s="134">
        <f t="shared" si="1"/>
        <v>450</v>
      </c>
      <c r="K11" s="134">
        <f t="shared" si="4"/>
        <v>75</v>
      </c>
      <c r="L11" s="134">
        <f t="shared" si="2"/>
        <v>525</v>
      </c>
    </row>
    <row r="12" spans="1:12" x14ac:dyDescent="0.2">
      <c r="A12" s="1">
        <v>8</v>
      </c>
      <c r="B12" s="2" t="s">
        <v>137</v>
      </c>
      <c r="C12" s="2" t="s">
        <v>135</v>
      </c>
      <c r="D12" s="2" t="s">
        <v>127</v>
      </c>
      <c r="E12" s="2" t="s">
        <v>138</v>
      </c>
      <c r="F12" s="4">
        <v>40</v>
      </c>
      <c r="G12" s="3">
        <v>6</v>
      </c>
      <c r="H12" s="3">
        <f t="shared" si="3"/>
        <v>15</v>
      </c>
      <c r="I12" s="3">
        <f t="shared" si="0"/>
        <v>99</v>
      </c>
      <c r="J12" s="134">
        <f t="shared" si="1"/>
        <v>240</v>
      </c>
      <c r="K12" s="134">
        <f t="shared" si="4"/>
        <v>6</v>
      </c>
      <c r="L12" s="134">
        <f t="shared" si="2"/>
        <v>246</v>
      </c>
    </row>
    <row r="13" spans="1:12" x14ac:dyDescent="0.2">
      <c r="A13" s="1">
        <v>9</v>
      </c>
      <c r="B13" s="2" t="s">
        <v>110</v>
      </c>
      <c r="C13" s="2" t="s">
        <v>111</v>
      </c>
      <c r="D13" s="2" t="s">
        <v>112</v>
      </c>
      <c r="E13" s="2" t="s">
        <v>113</v>
      </c>
      <c r="F13" s="4">
        <v>97</v>
      </c>
      <c r="G13" s="3">
        <v>29</v>
      </c>
      <c r="H13" s="3">
        <f t="shared" si="3"/>
        <v>20</v>
      </c>
      <c r="I13" s="3" t="str">
        <f t="shared" si="0"/>
        <v/>
      </c>
      <c r="J13" s="134">
        <f t="shared" si="1"/>
        <v>2813</v>
      </c>
      <c r="K13" s="134">
        <f t="shared" si="4"/>
        <v>145</v>
      </c>
      <c r="L13" s="134">
        <f t="shared" si="2"/>
        <v>2958</v>
      </c>
    </row>
    <row r="14" spans="1:12" x14ac:dyDescent="0.2">
      <c r="A14" s="1">
        <v>10</v>
      </c>
      <c r="B14" s="2" t="s">
        <v>204</v>
      </c>
      <c r="C14" s="2" t="s">
        <v>111</v>
      </c>
      <c r="D14" s="2" t="s">
        <v>205</v>
      </c>
      <c r="E14" s="2" t="s">
        <v>206</v>
      </c>
      <c r="F14" s="4">
        <v>31</v>
      </c>
      <c r="G14" s="3">
        <v>31</v>
      </c>
      <c r="H14" s="3">
        <f t="shared" si="3"/>
        <v>5</v>
      </c>
      <c r="I14" s="3" t="str">
        <f t="shared" si="0"/>
        <v/>
      </c>
      <c r="J14" s="134">
        <f t="shared" si="1"/>
        <v>961</v>
      </c>
      <c r="K14" s="134">
        <f t="shared" si="4"/>
        <v>155</v>
      </c>
      <c r="L14" s="134">
        <f t="shared" si="2"/>
        <v>1116</v>
      </c>
    </row>
    <row r="15" spans="1:12" x14ac:dyDescent="0.2">
      <c r="A15" s="1">
        <v>11</v>
      </c>
      <c r="B15" s="2" t="s">
        <v>182</v>
      </c>
      <c r="C15" s="2" t="s">
        <v>183</v>
      </c>
      <c r="D15" s="2" t="s">
        <v>184</v>
      </c>
      <c r="E15" s="2" t="s">
        <v>185</v>
      </c>
      <c r="F15" s="4">
        <v>21</v>
      </c>
      <c r="G15" s="3">
        <v>22</v>
      </c>
      <c r="H15" s="3">
        <f t="shared" si="3"/>
        <v>10</v>
      </c>
      <c r="I15" s="3" t="str">
        <f t="shared" si="0"/>
        <v/>
      </c>
      <c r="J15" s="134">
        <f t="shared" si="1"/>
        <v>462</v>
      </c>
      <c r="K15" s="134">
        <f t="shared" si="4"/>
        <v>110</v>
      </c>
      <c r="L15" s="134">
        <f t="shared" si="2"/>
        <v>572</v>
      </c>
    </row>
    <row r="16" spans="1:12" x14ac:dyDescent="0.2">
      <c r="A16" s="1">
        <v>12</v>
      </c>
      <c r="B16" s="2" t="s">
        <v>186</v>
      </c>
      <c r="C16" s="2" t="s">
        <v>183</v>
      </c>
      <c r="D16" s="2" t="s">
        <v>184</v>
      </c>
      <c r="E16" s="2" t="s">
        <v>187</v>
      </c>
      <c r="F16" s="4">
        <v>38</v>
      </c>
      <c r="G16" s="3">
        <v>86</v>
      </c>
      <c r="H16" s="3">
        <f t="shared" si="3"/>
        <v>10</v>
      </c>
      <c r="I16" s="3" t="str">
        <f t="shared" si="0"/>
        <v/>
      </c>
      <c r="J16" s="134">
        <f t="shared" si="1"/>
        <v>3268</v>
      </c>
      <c r="K16" s="134">
        <f t="shared" si="4"/>
        <v>430</v>
      </c>
      <c r="L16" s="134">
        <f t="shared" si="2"/>
        <v>3698</v>
      </c>
    </row>
    <row r="17" spans="1:12" x14ac:dyDescent="0.2">
      <c r="A17" s="1">
        <v>13</v>
      </c>
      <c r="B17" s="2" t="s">
        <v>207</v>
      </c>
      <c r="C17" s="2" t="s">
        <v>140</v>
      </c>
      <c r="D17" s="2" t="s">
        <v>205</v>
      </c>
      <c r="E17" s="2" t="s">
        <v>208</v>
      </c>
      <c r="F17" s="4">
        <v>6</v>
      </c>
      <c r="G17" s="3">
        <v>24</v>
      </c>
      <c r="H17" s="3">
        <f t="shared" si="3"/>
        <v>5</v>
      </c>
      <c r="I17" s="3" t="str">
        <f t="shared" si="0"/>
        <v/>
      </c>
      <c r="J17" s="134">
        <f t="shared" si="1"/>
        <v>144</v>
      </c>
      <c r="K17" s="134">
        <f t="shared" si="4"/>
        <v>120</v>
      </c>
      <c r="L17" s="134">
        <f t="shared" si="2"/>
        <v>264</v>
      </c>
    </row>
    <row r="18" spans="1:12" x14ac:dyDescent="0.2">
      <c r="A18" s="1">
        <v>14</v>
      </c>
      <c r="B18" s="2" t="s">
        <v>158</v>
      </c>
      <c r="C18" s="2" t="s">
        <v>140</v>
      </c>
      <c r="D18" s="2" t="s">
        <v>156</v>
      </c>
      <c r="E18" s="2" t="s">
        <v>159</v>
      </c>
      <c r="F18" s="4">
        <v>23.25</v>
      </c>
      <c r="G18" s="3">
        <v>35</v>
      </c>
      <c r="H18" s="3">
        <f t="shared" si="3"/>
        <v>10</v>
      </c>
      <c r="I18" s="3" t="str">
        <f t="shared" si="0"/>
        <v/>
      </c>
      <c r="J18" s="134">
        <f t="shared" si="1"/>
        <v>813.75</v>
      </c>
      <c r="K18" s="134">
        <f t="shared" si="4"/>
        <v>175</v>
      </c>
      <c r="L18" s="134">
        <f t="shared" si="2"/>
        <v>988.75</v>
      </c>
    </row>
    <row r="19" spans="1:12" x14ac:dyDescent="0.2">
      <c r="A19" s="1">
        <v>15</v>
      </c>
      <c r="B19" s="2" t="s">
        <v>139</v>
      </c>
      <c r="C19" s="2" t="s">
        <v>140</v>
      </c>
      <c r="D19" s="2" t="s">
        <v>127</v>
      </c>
      <c r="E19" s="2" t="s">
        <v>141</v>
      </c>
      <c r="F19" s="4">
        <v>15.5</v>
      </c>
      <c r="G19" s="3">
        <v>39</v>
      </c>
      <c r="H19" s="3">
        <f t="shared" si="3"/>
        <v>15</v>
      </c>
      <c r="I19" s="3" t="str">
        <f t="shared" si="0"/>
        <v/>
      </c>
      <c r="J19" s="134">
        <f t="shared" si="1"/>
        <v>604.5</v>
      </c>
      <c r="K19" s="134">
        <f t="shared" si="4"/>
        <v>39</v>
      </c>
      <c r="L19" s="134">
        <f t="shared" si="2"/>
        <v>643.5</v>
      </c>
    </row>
    <row r="20" spans="1:12" x14ac:dyDescent="0.2">
      <c r="A20" s="1">
        <v>16</v>
      </c>
      <c r="B20" s="2" t="s">
        <v>234</v>
      </c>
      <c r="C20" s="2" t="s">
        <v>102</v>
      </c>
      <c r="D20" s="2" t="s">
        <v>235</v>
      </c>
      <c r="E20" s="2" t="s">
        <v>236</v>
      </c>
      <c r="F20" s="4">
        <v>17.45</v>
      </c>
      <c r="G20" s="3">
        <v>29</v>
      </c>
      <c r="H20" s="3">
        <f t="shared" si="3"/>
        <v>25</v>
      </c>
      <c r="I20" s="3" t="str">
        <f t="shared" si="0"/>
        <v/>
      </c>
      <c r="J20" s="134">
        <f t="shared" si="1"/>
        <v>506.04999999999995</v>
      </c>
      <c r="K20" s="134">
        <f t="shared" si="4"/>
        <v>58</v>
      </c>
      <c r="L20" s="134">
        <f t="shared" si="2"/>
        <v>564.04999999999995</v>
      </c>
    </row>
    <row r="21" spans="1:12" x14ac:dyDescent="0.2">
      <c r="A21" s="1">
        <v>17</v>
      </c>
      <c r="B21" s="2" t="s">
        <v>114</v>
      </c>
      <c r="C21" s="2" t="s">
        <v>102</v>
      </c>
      <c r="D21" s="2" t="s">
        <v>112</v>
      </c>
      <c r="E21" s="2" t="s">
        <v>115</v>
      </c>
      <c r="F21" s="4">
        <v>39</v>
      </c>
      <c r="G21" s="3">
        <v>0</v>
      </c>
      <c r="H21" s="3">
        <f t="shared" si="3"/>
        <v>20</v>
      </c>
      <c r="I21" s="3">
        <f t="shared" si="0"/>
        <v>60</v>
      </c>
      <c r="J21" s="134">
        <f t="shared" si="1"/>
        <v>0</v>
      </c>
      <c r="K21" s="134">
        <f t="shared" si="4"/>
        <v>0</v>
      </c>
      <c r="L21" s="134">
        <f t="shared" si="2"/>
        <v>0</v>
      </c>
    </row>
    <row r="22" spans="1:12" x14ac:dyDescent="0.2">
      <c r="A22" s="1">
        <v>18</v>
      </c>
      <c r="B22" s="2" t="s">
        <v>209</v>
      </c>
      <c r="C22" s="2" t="s">
        <v>102</v>
      </c>
      <c r="D22" s="2" t="s">
        <v>205</v>
      </c>
      <c r="E22" s="2" t="s">
        <v>210</v>
      </c>
      <c r="F22" s="4">
        <v>62.5</v>
      </c>
      <c r="G22" s="3">
        <v>42</v>
      </c>
      <c r="H22" s="3">
        <f t="shared" si="3"/>
        <v>5</v>
      </c>
      <c r="I22" s="3" t="str">
        <f t="shared" si="0"/>
        <v/>
      </c>
      <c r="J22" s="134">
        <f t="shared" si="1"/>
        <v>2625</v>
      </c>
      <c r="K22" s="134">
        <f t="shared" si="4"/>
        <v>210</v>
      </c>
      <c r="L22" s="134">
        <f t="shared" si="2"/>
        <v>2835</v>
      </c>
    </row>
    <row r="23" spans="1:12" x14ac:dyDescent="0.2">
      <c r="A23" s="1">
        <v>19</v>
      </c>
      <c r="B23" s="2" t="s">
        <v>237</v>
      </c>
      <c r="C23" s="2" t="s">
        <v>238</v>
      </c>
      <c r="D23" s="2" t="s">
        <v>235</v>
      </c>
      <c r="E23" s="2" t="s">
        <v>239</v>
      </c>
      <c r="F23" s="4">
        <v>9.1999999999999993</v>
      </c>
      <c r="G23" s="3">
        <v>25</v>
      </c>
      <c r="H23" s="3">
        <f t="shared" si="3"/>
        <v>25</v>
      </c>
      <c r="I23" s="3" t="str">
        <f t="shared" si="0"/>
        <v/>
      </c>
      <c r="J23" s="134">
        <f t="shared" si="1"/>
        <v>229.99999999999997</v>
      </c>
      <c r="K23" s="134">
        <f t="shared" si="4"/>
        <v>50</v>
      </c>
      <c r="L23" s="134">
        <f t="shared" si="2"/>
        <v>280</v>
      </c>
    </row>
    <row r="24" spans="1:12" x14ac:dyDescent="0.2">
      <c r="A24" s="1">
        <v>20</v>
      </c>
      <c r="B24" s="2" t="s">
        <v>240</v>
      </c>
      <c r="C24" s="2" t="s">
        <v>238</v>
      </c>
      <c r="D24" s="2" t="s">
        <v>235</v>
      </c>
      <c r="E24" s="2" t="s">
        <v>241</v>
      </c>
      <c r="F24" s="4">
        <v>81</v>
      </c>
      <c r="G24" s="3">
        <v>40</v>
      </c>
      <c r="H24" s="3">
        <f t="shared" si="3"/>
        <v>25</v>
      </c>
      <c r="I24" s="3" t="str">
        <f t="shared" si="0"/>
        <v/>
      </c>
      <c r="J24" s="134">
        <f t="shared" si="1"/>
        <v>3240</v>
      </c>
      <c r="K24" s="134">
        <f t="shared" si="4"/>
        <v>80</v>
      </c>
      <c r="L24" s="134">
        <f t="shared" si="2"/>
        <v>3320</v>
      </c>
    </row>
    <row r="25" spans="1:12" x14ac:dyDescent="0.2">
      <c r="A25" s="1">
        <v>21</v>
      </c>
      <c r="B25" s="2" t="s">
        <v>242</v>
      </c>
      <c r="C25" s="2" t="s">
        <v>238</v>
      </c>
      <c r="D25" s="2" t="s">
        <v>235</v>
      </c>
      <c r="E25" s="2" t="s">
        <v>243</v>
      </c>
      <c r="F25" s="4">
        <v>10</v>
      </c>
      <c r="G25" s="3">
        <v>3</v>
      </c>
      <c r="H25" s="3">
        <f t="shared" si="3"/>
        <v>25</v>
      </c>
      <c r="I25" s="3">
        <f t="shared" si="0"/>
        <v>83</v>
      </c>
      <c r="J25" s="134">
        <f t="shared" si="1"/>
        <v>30</v>
      </c>
      <c r="K25" s="134">
        <f t="shared" si="4"/>
        <v>6</v>
      </c>
      <c r="L25" s="134">
        <f t="shared" si="2"/>
        <v>36</v>
      </c>
    </row>
    <row r="26" spans="1:12" x14ac:dyDescent="0.2">
      <c r="A26" s="1">
        <v>22</v>
      </c>
      <c r="B26" s="2" t="s">
        <v>166</v>
      </c>
      <c r="C26" s="2" t="s">
        <v>167</v>
      </c>
      <c r="D26" s="2" t="s">
        <v>168</v>
      </c>
      <c r="E26" s="2" t="s">
        <v>169</v>
      </c>
      <c r="F26" s="4">
        <v>21</v>
      </c>
      <c r="G26" s="3">
        <v>104</v>
      </c>
      <c r="H26" s="3">
        <f t="shared" si="3"/>
        <v>5</v>
      </c>
      <c r="I26" s="3" t="str">
        <f t="shared" si="0"/>
        <v/>
      </c>
      <c r="J26" s="134">
        <f t="shared" si="1"/>
        <v>2184</v>
      </c>
      <c r="K26" s="134">
        <f t="shared" si="4"/>
        <v>312</v>
      </c>
      <c r="L26" s="134">
        <f t="shared" si="2"/>
        <v>2496</v>
      </c>
    </row>
    <row r="27" spans="1:12" x14ac:dyDescent="0.2">
      <c r="A27" s="1">
        <v>23</v>
      </c>
      <c r="B27" s="2" t="s">
        <v>170</v>
      </c>
      <c r="C27" s="2" t="s">
        <v>167</v>
      </c>
      <c r="D27" s="2" t="s">
        <v>168</v>
      </c>
      <c r="E27" s="2" t="s">
        <v>171</v>
      </c>
      <c r="F27" s="4">
        <v>9</v>
      </c>
      <c r="G27" s="3">
        <v>61</v>
      </c>
      <c r="H27" s="3">
        <f t="shared" si="3"/>
        <v>5</v>
      </c>
      <c r="I27" s="3" t="str">
        <f t="shared" si="0"/>
        <v/>
      </c>
      <c r="J27" s="134">
        <f t="shared" si="1"/>
        <v>549</v>
      </c>
      <c r="K27" s="134">
        <f t="shared" si="4"/>
        <v>183</v>
      </c>
      <c r="L27" s="134">
        <f t="shared" si="2"/>
        <v>732</v>
      </c>
    </row>
    <row r="28" spans="1:12" x14ac:dyDescent="0.2">
      <c r="A28" s="1">
        <v>24</v>
      </c>
      <c r="B28" s="2" t="s">
        <v>86</v>
      </c>
      <c r="C28" s="2" t="s">
        <v>87</v>
      </c>
      <c r="D28" s="2" t="s">
        <v>2</v>
      </c>
      <c r="E28" s="2" t="s">
        <v>88</v>
      </c>
      <c r="F28" s="4">
        <v>4.5</v>
      </c>
      <c r="G28" s="3">
        <v>50</v>
      </c>
      <c r="H28" s="3">
        <f t="shared" si="3"/>
        <v>10</v>
      </c>
      <c r="I28" s="3" t="str">
        <f t="shared" si="0"/>
        <v/>
      </c>
      <c r="J28" s="134">
        <f t="shared" si="1"/>
        <v>225</v>
      </c>
      <c r="K28" s="134">
        <f t="shared" si="4"/>
        <v>50</v>
      </c>
      <c r="L28" s="134">
        <f t="shared" si="2"/>
        <v>275</v>
      </c>
    </row>
    <row r="29" spans="1:12" x14ac:dyDescent="0.2">
      <c r="A29" s="1">
        <v>25</v>
      </c>
      <c r="B29" s="2" t="s">
        <v>244</v>
      </c>
      <c r="C29" s="2" t="s">
        <v>245</v>
      </c>
      <c r="D29" s="2" t="s">
        <v>235</v>
      </c>
      <c r="E29" s="2" t="s">
        <v>246</v>
      </c>
      <c r="F29" s="4">
        <v>14</v>
      </c>
      <c r="G29" s="3">
        <v>76</v>
      </c>
      <c r="H29" s="3">
        <f t="shared" si="3"/>
        <v>25</v>
      </c>
      <c r="I29" s="3" t="str">
        <f t="shared" si="0"/>
        <v/>
      </c>
      <c r="J29" s="134">
        <f t="shared" si="1"/>
        <v>1064</v>
      </c>
      <c r="K29" s="134">
        <f t="shared" si="4"/>
        <v>152</v>
      </c>
      <c r="L29" s="134">
        <f t="shared" si="2"/>
        <v>1216</v>
      </c>
    </row>
    <row r="30" spans="1:12" x14ac:dyDescent="0.2">
      <c r="A30" s="1">
        <v>26</v>
      </c>
      <c r="B30" s="2" t="s">
        <v>247</v>
      </c>
      <c r="C30" s="2" t="s">
        <v>245</v>
      </c>
      <c r="D30" s="2" t="s">
        <v>235</v>
      </c>
      <c r="E30" s="2" t="s">
        <v>248</v>
      </c>
      <c r="F30" s="4">
        <v>31.23</v>
      </c>
      <c r="G30" s="3">
        <v>15</v>
      </c>
      <c r="H30" s="3">
        <f t="shared" si="3"/>
        <v>25</v>
      </c>
      <c r="I30" s="3">
        <f t="shared" si="0"/>
        <v>413</v>
      </c>
      <c r="J30" s="134">
        <f t="shared" si="1"/>
        <v>468.45</v>
      </c>
      <c r="K30" s="134">
        <f t="shared" si="4"/>
        <v>30</v>
      </c>
      <c r="L30" s="134">
        <f t="shared" si="2"/>
        <v>498.45</v>
      </c>
    </row>
    <row r="31" spans="1:12" x14ac:dyDescent="0.2">
      <c r="A31" s="1">
        <v>27</v>
      </c>
      <c r="B31" s="2" t="s">
        <v>249</v>
      </c>
      <c r="C31" s="2" t="s">
        <v>245</v>
      </c>
      <c r="D31" s="2" t="s">
        <v>235</v>
      </c>
      <c r="E31" s="2" t="s">
        <v>250</v>
      </c>
      <c r="F31" s="4">
        <v>43.9</v>
      </c>
      <c r="G31" s="3">
        <v>49</v>
      </c>
      <c r="H31" s="3">
        <f t="shared" si="3"/>
        <v>25</v>
      </c>
      <c r="I31" s="3" t="str">
        <f t="shared" si="0"/>
        <v/>
      </c>
      <c r="J31" s="134">
        <f t="shared" si="1"/>
        <v>2151.1</v>
      </c>
      <c r="K31" s="134">
        <f t="shared" si="4"/>
        <v>98</v>
      </c>
      <c r="L31" s="134">
        <f t="shared" si="2"/>
        <v>2249.1</v>
      </c>
    </row>
    <row r="32" spans="1:12" x14ac:dyDescent="0.2">
      <c r="A32" s="1">
        <v>28</v>
      </c>
      <c r="B32" s="2" t="s">
        <v>160</v>
      </c>
      <c r="C32" s="2" t="s">
        <v>105</v>
      </c>
      <c r="D32" s="2" t="s">
        <v>156</v>
      </c>
      <c r="E32" s="2" t="s">
        <v>161</v>
      </c>
      <c r="F32" s="4">
        <v>45.6</v>
      </c>
      <c r="G32" s="3">
        <v>26</v>
      </c>
      <c r="H32" s="3">
        <f t="shared" si="3"/>
        <v>10</v>
      </c>
      <c r="I32" s="3" t="str">
        <f t="shared" si="0"/>
        <v/>
      </c>
      <c r="J32" s="134">
        <f t="shared" si="1"/>
        <v>1185.6000000000001</v>
      </c>
      <c r="K32" s="134">
        <f t="shared" si="4"/>
        <v>130</v>
      </c>
      <c r="L32" s="134">
        <f t="shared" si="2"/>
        <v>1315.6000000000001</v>
      </c>
    </row>
    <row r="33" spans="1:12" x14ac:dyDescent="0.2">
      <c r="A33" s="1">
        <v>29</v>
      </c>
      <c r="B33" s="2" t="s">
        <v>116</v>
      </c>
      <c r="C33" s="2" t="s">
        <v>105</v>
      </c>
      <c r="D33" s="2" t="s">
        <v>112</v>
      </c>
      <c r="E33" s="2" t="s">
        <v>117</v>
      </c>
      <c r="F33" s="4">
        <v>123.79</v>
      </c>
      <c r="G33" s="3">
        <v>0</v>
      </c>
      <c r="H33" s="3">
        <f t="shared" si="3"/>
        <v>20</v>
      </c>
      <c r="I33" s="3">
        <f t="shared" si="0"/>
        <v>60</v>
      </c>
      <c r="J33" s="134">
        <f t="shared" si="1"/>
        <v>0</v>
      </c>
      <c r="K33" s="134">
        <f t="shared" si="4"/>
        <v>0</v>
      </c>
      <c r="L33" s="134">
        <f t="shared" si="2"/>
        <v>0</v>
      </c>
    </row>
    <row r="34" spans="1:12" x14ac:dyDescent="0.2">
      <c r="A34" s="1">
        <v>30</v>
      </c>
      <c r="B34" s="2" t="s">
        <v>211</v>
      </c>
      <c r="C34" s="2" t="s">
        <v>212</v>
      </c>
      <c r="D34" s="2" t="s">
        <v>205</v>
      </c>
      <c r="E34" s="2" t="s">
        <v>213</v>
      </c>
      <c r="F34" s="4">
        <v>25.89</v>
      </c>
      <c r="G34" s="3">
        <v>10</v>
      </c>
      <c r="H34" s="3">
        <f t="shared" si="3"/>
        <v>5</v>
      </c>
      <c r="I34" s="3" t="str">
        <f t="shared" si="0"/>
        <v/>
      </c>
      <c r="J34" s="134">
        <f t="shared" si="1"/>
        <v>258.89999999999998</v>
      </c>
      <c r="K34" s="134">
        <f t="shared" si="4"/>
        <v>50</v>
      </c>
      <c r="L34" s="134">
        <f t="shared" si="2"/>
        <v>308.89999999999998</v>
      </c>
    </row>
    <row r="35" spans="1:12" x14ac:dyDescent="0.2">
      <c r="A35" s="1">
        <v>31</v>
      </c>
      <c r="B35" s="2" t="s">
        <v>188</v>
      </c>
      <c r="C35" s="2" t="s">
        <v>189</v>
      </c>
      <c r="D35" s="2" t="s">
        <v>184</v>
      </c>
      <c r="E35" s="2" t="s">
        <v>190</v>
      </c>
      <c r="F35" s="4">
        <v>12.5</v>
      </c>
      <c r="G35" s="3">
        <v>0</v>
      </c>
      <c r="H35" s="3">
        <f t="shared" si="3"/>
        <v>10</v>
      </c>
      <c r="I35" s="3">
        <f t="shared" si="0"/>
        <v>30</v>
      </c>
      <c r="J35" s="134">
        <f t="shared" si="1"/>
        <v>0</v>
      </c>
      <c r="K35" s="134">
        <f t="shared" si="4"/>
        <v>0</v>
      </c>
      <c r="L35" s="134">
        <f t="shared" si="2"/>
        <v>0</v>
      </c>
    </row>
    <row r="36" spans="1:12" x14ac:dyDescent="0.2">
      <c r="A36" s="1">
        <v>32</v>
      </c>
      <c r="B36" s="2" t="s">
        <v>191</v>
      </c>
      <c r="C36" s="2" t="s">
        <v>189</v>
      </c>
      <c r="D36" s="2" t="s">
        <v>184</v>
      </c>
      <c r="E36" s="2" t="s">
        <v>192</v>
      </c>
      <c r="F36" s="4">
        <v>32</v>
      </c>
      <c r="G36" s="3">
        <v>9</v>
      </c>
      <c r="H36" s="3">
        <f t="shared" si="3"/>
        <v>10</v>
      </c>
      <c r="I36" s="3">
        <f t="shared" si="0"/>
        <v>99</v>
      </c>
      <c r="J36" s="134">
        <f t="shared" si="1"/>
        <v>288</v>
      </c>
      <c r="K36" s="134">
        <f t="shared" si="4"/>
        <v>45</v>
      </c>
      <c r="L36" s="134">
        <f t="shared" si="2"/>
        <v>333</v>
      </c>
    </row>
    <row r="37" spans="1:12" x14ac:dyDescent="0.2">
      <c r="A37" s="1">
        <v>33</v>
      </c>
      <c r="B37" s="2" t="s">
        <v>193</v>
      </c>
      <c r="C37" s="2" t="s">
        <v>194</v>
      </c>
      <c r="D37" s="2" t="s">
        <v>184</v>
      </c>
      <c r="E37" s="2" t="s">
        <v>195</v>
      </c>
      <c r="F37" s="4">
        <v>2.5</v>
      </c>
      <c r="G37" s="3">
        <v>112</v>
      </c>
      <c r="H37" s="3">
        <f t="shared" si="3"/>
        <v>10</v>
      </c>
      <c r="I37" s="3" t="str">
        <f t="shared" ref="I37:I68" si="5">IF(G37 = 0, H37 * 3, IF(G37 &lt; H37, ROUNDUP(G37 * H37 *  1.1, 0), ""))</f>
        <v/>
      </c>
      <c r="J37" s="134">
        <f t="shared" ref="J37:J68" si="6">G37 * F37</f>
        <v>280</v>
      </c>
      <c r="K37" s="134">
        <f t="shared" si="4"/>
        <v>560</v>
      </c>
      <c r="L37" s="134">
        <f t="shared" ref="L37:L68" si="7">J37 + K37</f>
        <v>840</v>
      </c>
    </row>
    <row r="38" spans="1:12" x14ac:dyDescent="0.2">
      <c r="A38" s="1">
        <v>34</v>
      </c>
      <c r="B38" s="2" t="s">
        <v>89</v>
      </c>
      <c r="C38" s="2" t="s">
        <v>90</v>
      </c>
      <c r="D38" s="2" t="s">
        <v>2</v>
      </c>
      <c r="E38" s="2" t="s">
        <v>85</v>
      </c>
      <c r="F38" s="4">
        <v>14</v>
      </c>
      <c r="G38" s="3">
        <v>111</v>
      </c>
      <c r="H38" s="3">
        <f t="shared" si="3"/>
        <v>10</v>
      </c>
      <c r="I38" s="3" t="str">
        <f t="shared" si="5"/>
        <v/>
      </c>
      <c r="J38" s="134">
        <f t="shared" si="6"/>
        <v>1554</v>
      </c>
      <c r="K38" s="134">
        <f t="shared" si="4"/>
        <v>111</v>
      </c>
      <c r="L38" s="134">
        <f t="shared" si="7"/>
        <v>1665</v>
      </c>
    </row>
    <row r="39" spans="1:12" x14ac:dyDescent="0.2">
      <c r="A39" s="1">
        <v>35</v>
      </c>
      <c r="B39" s="2" t="s">
        <v>91</v>
      </c>
      <c r="C39" s="2" t="s">
        <v>90</v>
      </c>
      <c r="D39" s="2" t="s">
        <v>2</v>
      </c>
      <c r="E39" s="2" t="s">
        <v>85</v>
      </c>
      <c r="F39" s="4">
        <v>18</v>
      </c>
      <c r="G39" s="3">
        <v>20</v>
      </c>
      <c r="H39" s="3">
        <f t="shared" si="3"/>
        <v>10</v>
      </c>
      <c r="I39" s="3" t="str">
        <f t="shared" si="5"/>
        <v/>
      </c>
      <c r="J39" s="134">
        <f t="shared" si="6"/>
        <v>360</v>
      </c>
      <c r="K39" s="134">
        <f t="shared" si="4"/>
        <v>20</v>
      </c>
      <c r="L39" s="134">
        <f t="shared" si="7"/>
        <v>380</v>
      </c>
    </row>
    <row r="40" spans="1:12" x14ac:dyDescent="0.2">
      <c r="A40" s="1">
        <v>36</v>
      </c>
      <c r="B40" s="2" t="s">
        <v>214</v>
      </c>
      <c r="C40" s="2" t="s">
        <v>215</v>
      </c>
      <c r="D40" s="2" t="s">
        <v>205</v>
      </c>
      <c r="E40" s="2" t="s">
        <v>216</v>
      </c>
      <c r="F40" s="4">
        <v>19</v>
      </c>
      <c r="G40" s="3">
        <v>112</v>
      </c>
      <c r="H40" s="3">
        <f t="shared" si="3"/>
        <v>5</v>
      </c>
      <c r="I40" s="3" t="str">
        <f t="shared" si="5"/>
        <v/>
      </c>
      <c r="J40" s="134">
        <f t="shared" si="6"/>
        <v>2128</v>
      </c>
      <c r="K40" s="134">
        <f t="shared" si="4"/>
        <v>560</v>
      </c>
      <c r="L40" s="134">
        <f t="shared" si="7"/>
        <v>2688</v>
      </c>
    </row>
    <row r="41" spans="1:12" x14ac:dyDescent="0.2">
      <c r="A41" s="1">
        <v>37</v>
      </c>
      <c r="B41" s="2" t="s">
        <v>217</v>
      </c>
      <c r="C41" s="2" t="s">
        <v>215</v>
      </c>
      <c r="D41" s="2" t="s">
        <v>205</v>
      </c>
      <c r="E41" s="2" t="s">
        <v>218</v>
      </c>
      <c r="F41" s="4">
        <v>26</v>
      </c>
      <c r="G41" s="3">
        <v>11</v>
      </c>
      <c r="H41" s="3">
        <f t="shared" si="3"/>
        <v>5</v>
      </c>
      <c r="I41" s="3" t="str">
        <f t="shared" si="5"/>
        <v/>
      </c>
      <c r="J41" s="134">
        <f t="shared" si="6"/>
        <v>286</v>
      </c>
      <c r="K41" s="134">
        <f t="shared" si="4"/>
        <v>55</v>
      </c>
      <c r="L41" s="134">
        <f t="shared" si="7"/>
        <v>341</v>
      </c>
    </row>
    <row r="42" spans="1:12" x14ac:dyDescent="0.2">
      <c r="A42" s="1">
        <v>38</v>
      </c>
      <c r="B42" s="2" t="s">
        <v>92</v>
      </c>
      <c r="C42" s="2" t="s">
        <v>93</v>
      </c>
      <c r="D42" s="2" t="s">
        <v>2</v>
      </c>
      <c r="E42" s="2" t="s">
        <v>94</v>
      </c>
      <c r="F42" s="4">
        <v>263.5</v>
      </c>
      <c r="G42" s="3">
        <v>17</v>
      </c>
      <c r="H42" s="3">
        <f t="shared" si="3"/>
        <v>10</v>
      </c>
      <c r="I42" s="3" t="str">
        <f t="shared" si="5"/>
        <v/>
      </c>
      <c r="J42" s="134">
        <f t="shared" si="6"/>
        <v>4479.5</v>
      </c>
      <c r="K42" s="134">
        <f t="shared" si="4"/>
        <v>17</v>
      </c>
      <c r="L42" s="134">
        <f t="shared" si="7"/>
        <v>4496.5</v>
      </c>
    </row>
    <row r="43" spans="1:12" x14ac:dyDescent="0.2">
      <c r="A43" s="1">
        <v>39</v>
      </c>
      <c r="B43" s="2" t="s">
        <v>95</v>
      </c>
      <c r="C43" s="2" t="s">
        <v>93</v>
      </c>
      <c r="D43" s="2" t="s">
        <v>2</v>
      </c>
      <c r="E43" s="2" t="s">
        <v>96</v>
      </c>
      <c r="F43" s="4">
        <v>18</v>
      </c>
      <c r="G43" s="3">
        <v>69</v>
      </c>
      <c r="H43" s="3">
        <f t="shared" si="3"/>
        <v>10</v>
      </c>
      <c r="I43" s="3" t="str">
        <f t="shared" si="5"/>
        <v/>
      </c>
      <c r="J43" s="134">
        <f t="shared" si="6"/>
        <v>1242</v>
      </c>
      <c r="K43" s="134">
        <f t="shared" si="4"/>
        <v>69</v>
      </c>
      <c r="L43" s="134">
        <f t="shared" si="7"/>
        <v>1311</v>
      </c>
    </row>
    <row r="44" spans="1:12" x14ac:dyDescent="0.2">
      <c r="A44" s="1">
        <v>40</v>
      </c>
      <c r="B44" s="2" t="s">
        <v>219</v>
      </c>
      <c r="C44" s="2" t="s">
        <v>220</v>
      </c>
      <c r="D44" s="2" t="s">
        <v>205</v>
      </c>
      <c r="E44" s="2" t="s">
        <v>221</v>
      </c>
      <c r="F44" s="4">
        <v>18.399999999999999</v>
      </c>
      <c r="G44" s="3">
        <v>123</v>
      </c>
      <c r="H44" s="3">
        <f t="shared" si="3"/>
        <v>5</v>
      </c>
      <c r="I44" s="3" t="str">
        <f t="shared" si="5"/>
        <v/>
      </c>
      <c r="J44" s="134">
        <f t="shared" si="6"/>
        <v>2263.1999999999998</v>
      </c>
      <c r="K44" s="134">
        <f t="shared" si="4"/>
        <v>615</v>
      </c>
      <c r="L44" s="134">
        <f t="shared" si="7"/>
        <v>2878.2</v>
      </c>
    </row>
    <row r="45" spans="1:12" x14ac:dyDescent="0.2">
      <c r="A45" s="1">
        <v>41</v>
      </c>
      <c r="B45" s="2" t="s">
        <v>222</v>
      </c>
      <c r="C45" s="2" t="s">
        <v>220</v>
      </c>
      <c r="D45" s="2" t="s">
        <v>205</v>
      </c>
      <c r="E45" s="2" t="s">
        <v>223</v>
      </c>
      <c r="F45" s="4">
        <v>9.65</v>
      </c>
      <c r="G45" s="3">
        <v>85</v>
      </c>
      <c r="H45" s="3">
        <f t="shared" si="3"/>
        <v>5</v>
      </c>
      <c r="I45" s="3" t="str">
        <f t="shared" si="5"/>
        <v/>
      </c>
      <c r="J45" s="134">
        <f t="shared" si="6"/>
        <v>820.25</v>
      </c>
      <c r="K45" s="134">
        <f t="shared" si="4"/>
        <v>425</v>
      </c>
      <c r="L45" s="134">
        <f t="shared" si="7"/>
        <v>1245.25</v>
      </c>
    </row>
    <row r="46" spans="1:12" x14ac:dyDescent="0.2">
      <c r="A46" s="1">
        <v>42</v>
      </c>
      <c r="B46" s="2" t="s">
        <v>172</v>
      </c>
      <c r="C46" s="2" t="s">
        <v>98</v>
      </c>
      <c r="D46" s="2" t="s">
        <v>168</v>
      </c>
      <c r="E46" s="2" t="s">
        <v>173</v>
      </c>
      <c r="F46" s="4">
        <v>14</v>
      </c>
      <c r="G46" s="3">
        <v>26</v>
      </c>
      <c r="H46" s="3">
        <f t="shared" si="3"/>
        <v>5</v>
      </c>
      <c r="I46" s="3" t="str">
        <f t="shared" si="5"/>
        <v/>
      </c>
      <c r="J46" s="134">
        <f t="shared" si="6"/>
        <v>364</v>
      </c>
      <c r="K46" s="134">
        <f t="shared" si="4"/>
        <v>78</v>
      </c>
      <c r="L46" s="134">
        <f t="shared" si="7"/>
        <v>442</v>
      </c>
    </row>
    <row r="47" spans="1:12" x14ac:dyDescent="0.2">
      <c r="A47" s="1">
        <v>43</v>
      </c>
      <c r="B47" s="2" t="s">
        <v>97</v>
      </c>
      <c r="C47" s="2" t="s">
        <v>98</v>
      </c>
      <c r="D47" s="2" t="s">
        <v>2</v>
      </c>
      <c r="E47" s="2" t="s">
        <v>99</v>
      </c>
      <c r="F47" s="4">
        <v>46</v>
      </c>
      <c r="G47" s="3">
        <v>17</v>
      </c>
      <c r="H47" s="3">
        <f t="shared" si="3"/>
        <v>10</v>
      </c>
      <c r="I47" s="3" t="str">
        <f t="shared" si="5"/>
        <v/>
      </c>
      <c r="J47" s="134">
        <f t="shared" si="6"/>
        <v>782</v>
      </c>
      <c r="K47" s="134">
        <f t="shared" si="4"/>
        <v>17</v>
      </c>
      <c r="L47" s="134">
        <f t="shared" si="7"/>
        <v>799</v>
      </c>
    </row>
    <row r="48" spans="1:12" x14ac:dyDescent="0.2">
      <c r="A48" s="1">
        <v>44</v>
      </c>
      <c r="B48" s="2" t="s">
        <v>142</v>
      </c>
      <c r="C48" s="2" t="s">
        <v>98</v>
      </c>
      <c r="D48" s="2" t="s">
        <v>127</v>
      </c>
      <c r="E48" s="2" t="s">
        <v>143</v>
      </c>
      <c r="F48" s="4">
        <v>19.45</v>
      </c>
      <c r="G48" s="3">
        <v>27</v>
      </c>
      <c r="H48" s="3">
        <f t="shared" si="3"/>
        <v>15</v>
      </c>
      <c r="I48" s="3" t="str">
        <f t="shared" si="5"/>
        <v/>
      </c>
      <c r="J48" s="134">
        <f t="shared" si="6"/>
        <v>525.15</v>
      </c>
      <c r="K48" s="134">
        <f t="shared" si="4"/>
        <v>27</v>
      </c>
      <c r="L48" s="134">
        <f t="shared" si="7"/>
        <v>552.15</v>
      </c>
    </row>
    <row r="49" spans="1:12" x14ac:dyDescent="0.2">
      <c r="A49" s="1">
        <v>45</v>
      </c>
      <c r="B49" s="2" t="s">
        <v>224</v>
      </c>
      <c r="C49" s="2" t="s">
        <v>225</v>
      </c>
      <c r="D49" s="2" t="s">
        <v>205</v>
      </c>
      <c r="E49" s="2" t="s">
        <v>226</v>
      </c>
      <c r="F49" s="4">
        <v>9.5</v>
      </c>
      <c r="G49" s="3">
        <v>5</v>
      </c>
      <c r="H49" s="3">
        <f t="shared" si="3"/>
        <v>5</v>
      </c>
      <c r="I49" s="3" t="str">
        <f t="shared" si="5"/>
        <v/>
      </c>
      <c r="J49" s="134">
        <f t="shared" si="6"/>
        <v>47.5</v>
      </c>
      <c r="K49" s="134">
        <f t="shared" si="4"/>
        <v>25</v>
      </c>
      <c r="L49" s="134">
        <f t="shared" si="7"/>
        <v>72.5</v>
      </c>
    </row>
    <row r="50" spans="1:12" x14ac:dyDescent="0.2">
      <c r="A50" s="1">
        <v>46</v>
      </c>
      <c r="B50" s="2" t="s">
        <v>227</v>
      </c>
      <c r="C50" s="2" t="s">
        <v>225</v>
      </c>
      <c r="D50" s="2" t="s">
        <v>205</v>
      </c>
      <c r="E50" s="2" t="s">
        <v>228</v>
      </c>
      <c r="F50" s="4">
        <v>12</v>
      </c>
      <c r="G50" s="3">
        <v>95</v>
      </c>
      <c r="H50" s="3">
        <f t="shared" si="3"/>
        <v>5</v>
      </c>
      <c r="I50" s="3" t="str">
        <f t="shared" si="5"/>
        <v/>
      </c>
      <c r="J50" s="134">
        <f t="shared" si="6"/>
        <v>1140</v>
      </c>
      <c r="K50" s="134">
        <f t="shared" si="4"/>
        <v>475</v>
      </c>
      <c r="L50" s="134">
        <f t="shared" si="7"/>
        <v>1615</v>
      </c>
    </row>
    <row r="51" spans="1:12" x14ac:dyDescent="0.2">
      <c r="A51" s="1">
        <v>47</v>
      </c>
      <c r="B51" s="2" t="s">
        <v>251</v>
      </c>
      <c r="C51" s="2" t="s">
        <v>252</v>
      </c>
      <c r="D51" s="2" t="s">
        <v>235</v>
      </c>
      <c r="E51" s="2" t="s">
        <v>253</v>
      </c>
      <c r="F51" s="4">
        <v>9.5</v>
      </c>
      <c r="G51" s="3">
        <v>36</v>
      </c>
      <c r="H51" s="3">
        <f t="shared" si="3"/>
        <v>25</v>
      </c>
      <c r="I51" s="3" t="str">
        <f t="shared" si="5"/>
        <v/>
      </c>
      <c r="J51" s="134">
        <f t="shared" si="6"/>
        <v>342</v>
      </c>
      <c r="K51" s="134">
        <f t="shared" si="4"/>
        <v>72</v>
      </c>
      <c r="L51" s="134">
        <f t="shared" si="7"/>
        <v>414</v>
      </c>
    </row>
    <row r="52" spans="1:12" x14ac:dyDescent="0.2">
      <c r="A52" s="1">
        <v>48</v>
      </c>
      <c r="B52" s="2" t="s">
        <v>254</v>
      </c>
      <c r="C52" s="2" t="s">
        <v>252</v>
      </c>
      <c r="D52" s="2" t="s">
        <v>235</v>
      </c>
      <c r="E52" s="2" t="s">
        <v>255</v>
      </c>
      <c r="F52" s="4">
        <v>12.75</v>
      </c>
      <c r="G52" s="3">
        <v>15</v>
      </c>
      <c r="H52" s="3">
        <f t="shared" si="3"/>
        <v>25</v>
      </c>
      <c r="I52" s="3">
        <f t="shared" si="5"/>
        <v>413</v>
      </c>
      <c r="J52" s="134">
        <f t="shared" si="6"/>
        <v>191.25</v>
      </c>
      <c r="K52" s="134">
        <f t="shared" si="4"/>
        <v>30</v>
      </c>
      <c r="L52" s="134">
        <f t="shared" si="7"/>
        <v>221.25</v>
      </c>
    </row>
    <row r="53" spans="1:12" x14ac:dyDescent="0.2">
      <c r="A53" s="1">
        <v>49</v>
      </c>
      <c r="B53" s="2" t="s">
        <v>256</v>
      </c>
      <c r="C53" s="2" t="s">
        <v>108</v>
      </c>
      <c r="D53" s="2" t="s">
        <v>235</v>
      </c>
      <c r="E53" s="2" t="s">
        <v>257</v>
      </c>
      <c r="F53" s="4">
        <v>20</v>
      </c>
      <c r="G53" s="3">
        <v>10</v>
      </c>
      <c r="H53" s="3">
        <f t="shared" si="3"/>
        <v>25</v>
      </c>
      <c r="I53" s="3">
        <f t="shared" si="5"/>
        <v>275</v>
      </c>
      <c r="J53" s="134">
        <f t="shared" si="6"/>
        <v>200</v>
      </c>
      <c r="K53" s="134">
        <f t="shared" si="4"/>
        <v>20</v>
      </c>
      <c r="L53" s="134">
        <f t="shared" si="7"/>
        <v>220</v>
      </c>
    </row>
    <row r="54" spans="1:12" x14ac:dyDescent="0.2">
      <c r="A54" s="1">
        <v>50</v>
      </c>
      <c r="B54" s="2" t="s">
        <v>258</v>
      </c>
      <c r="C54" s="2" t="s">
        <v>108</v>
      </c>
      <c r="D54" s="2" t="s">
        <v>235</v>
      </c>
      <c r="E54" s="2" t="s">
        <v>259</v>
      </c>
      <c r="F54" s="4">
        <v>16.25</v>
      </c>
      <c r="G54" s="3">
        <v>65</v>
      </c>
      <c r="H54" s="3">
        <f t="shared" si="3"/>
        <v>25</v>
      </c>
      <c r="I54" s="3" t="str">
        <f t="shared" si="5"/>
        <v/>
      </c>
      <c r="J54" s="134">
        <f t="shared" si="6"/>
        <v>1056.25</v>
      </c>
      <c r="K54" s="134">
        <f t="shared" si="4"/>
        <v>130</v>
      </c>
      <c r="L54" s="134">
        <f t="shared" si="7"/>
        <v>1186.25</v>
      </c>
    </row>
    <row r="55" spans="1:12" x14ac:dyDescent="0.2">
      <c r="A55" s="1">
        <v>51</v>
      </c>
      <c r="B55" s="2" t="s">
        <v>162</v>
      </c>
      <c r="C55" s="2" t="s">
        <v>119</v>
      </c>
      <c r="D55" s="2" t="s">
        <v>156</v>
      </c>
      <c r="E55" s="2" t="s">
        <v>163</v>
      </c>
      <c r="F55" s="4">
        <v>53</v>
      </c>
      <c r="G55" s="3">
        <v>20</v>
      </c>
      <c r="H55" s="3">
        <f t="shared" si="3"/>
        <v>10</v>
      </c>
      <c r="I55" s="3" t="str">
        <f t="shared" si="5"/>
        <v/>
      </c>
      <c r="J55" s="134">
        <f t="shared" si="6"/>
        <v>1060</v>
      </c>
      <c r="K55" s="134">
        <f t="shared" si="4"/>
        <v>100</v>
      </c>
      <c r="L55" s="134">
        <f t="shared" si="7"/>
        <v>1160</v>
      </c>
    </row>
    <row r="56" spans="1:12" x14ac:dyDescent="0.2">
      <c r="A56" s="1">
        <v>52</v>
      </c>
      <c r="B56" s="2" t="s">
        <v>174</v>
      </c>
      <c r="C56" s="2" t="s">
        <v>119</v>
      </c>
      <c r="D56" s="2" t="s">
        <v>168</v>
      </c>
      <c r="E56" s="2" t="s">
        <v>175</v>
      </c>
      <c r="F56" s="4">
        <v>7</v>
      </c>
      <c r="G56" s="3">
        <v>38</v>
      </c>
      <c r="H56" s="3">
        <f t="shared" si="3"/>
        <v>5</v>
      </c>
      <c r="I56" s="3" t="str">
        <f t="shared" si="5"/>
        <v/>
      </c>
      <c r="J56" s="134">
        <f t="shared" si="6"/>
        <v>266</v>
      </c>
      <c r="K56" s="134">
        <f t="shared" si="4"/>
        <v>114</v>
      </c>
      <c r="L56" s="134">
        <f t="shared" si="7"/>
        <v>380</v>
      </c>
    </row>
    <row r="57" spans="1:12" x14ac:dyDescent="0.2">
      <c r="A57" s="1">
        <v>53</v>
      </c>
      <c r="B57" s="2" t="s">
        <v>118</v>
      </c>
      <c r="C57" s="2" t="s">
        <v>119</v>
      </c>
      <c r="D57" s="2" t="s">
        <v>112</v>
      </c>
      <c r="E57" s="2" t="s">
        <v>120</v>
      </c>
      <c r="F57" s="4">
        <v>32.799999999999997</v>
      </c>
      <c r="G57" s="3">
        <v>0</v>
      </c>
      <c r="H57" s="3">
        <f t="shared" si="3"/>
        <v>20</v>
      </c>
      <c r="I57" s="3">
        <f t="shared" si="5"/>
        <v>60</v>
      </c>
      <c r="J57" s="134">
        <f t="shared" si="6"/>
        <v>0</v>
      </c>
      <c r="K57" s="134">
        <f t="shared" si="4"/>
        <v>0</v>
      </c>
      <c r="L57" s="134">
        <f t="shared" si="7"/>
        <v>0</v>
      </c>
    </row>
    <row r="58" spans="1:12" x14ac:dyDescent="0.2">
      <c r="A58" s="1">
        <v>54</v>
      </c>
      <c r="B58" s="2" t="s">
        <v>121</v>
      </c>
      <c r="C58" s="2" t="s">
        <v>122</v>
      </c>
      <c r="D58" s="2" t="s">
        <v>112</v>
      </c>
      <c r="E58" s="2" t="s">
        <v>123</v>
      </c>
      <c r="F58" s="4">
        <v>7.45</v>
      </c>
      <c r="G58" s="3">
        <v>21</v>
      </c>
      <c r="H58" s="3">
        <f t="shared" si="3"/>
        <v>20</v>
      </c>
      <c r="I58" s="3" t="str">
        <f t="shared" si="5"/>
        <v/>
      </c>
      <c r="J58" s="134">
        <f t="shared" si="6"/>
        <v>156.45000000000002</v>
      </c>
      <c r="K58" s="134">
        <f t="shared" si="4"/>
        <v>105</v>
      </c>
      <c r="L58" s="134">
        <f t="shared" si="7"/>
        <v>261.45000000000005</v>
      </c>
    </row>
    <row r="59" spans="1:12" x14ac:dyDescent="0.2">
      <c r="A59" s="1">
        <v>55</v>
      </c>
      <c r="B59" s="2" t="s">
        <v>124</v>
      </c>
      <c r="C59" s="2" t="s">
        <v>122</v>
      </c>
      <c r="D59" s="2" t="s">
        <v>112</v>
      </c>
      <c r="E59" s="2" t="s">
        <v>125</v>
      </c>
      <c r="F59" s="4">
        <v>24</v>
      </c>
      <c r="G59" s="3">
        <v>115</v>
      </c>
      <c r="H59" s="3">
        <f t="shared" si="3"/>
        <v>20</v>
      </c>
      <c r="I59" s="3" t="str">
        <f t="shared" si="5"/>
        <v/>
      </c>
      <c r="J59" s="134">
        <f t="shared" si="6"/>
        <v>2760</v>
      </c>
      <c r="K59" s="134">
        <f t="shared" si="4"/>
        <v>575</v>
      </c>
      <c r="L59" s="134">
        <f t="shared" si="7"/>
        <v>3335</v>
      </c>
    </row>
    <row r="60" spans="1:12" x14ac:dyDescent="0.2">
      <c r="A60" s="1">
        <v>56</v>
      </c>
      <c r="B60" s="2" t="s">
        <v>176</v>
      </c>
      <c r="C60" s="2" t="s">
        <v>177</v>
      </c>
      <c r="D60" s="2" t="s">
        <v>168</v>
      </c>
      <c r="E60" s="2" t="s">
        <v>178</v>
      </c>
      <c r="F60" s="4">
        <v>38</v>
      </c>
      <c r="G60" s="3">
        <v>21</v>
      </c>
      <c r="H60" s="3">
        <f t="shared" si="3"/>
        <v>5</v>
      </c>
      <c r="I60" s="3" t="str">
        <f t="shared" si="5"/>
        <v/>
      </c>
      <c r="J60" s="134">
        <f t="shared" si="6"/>
        <v>798</v>
      </c>
      <c r="K60" s="134">
        <f t="shared" si="4"/>
        <v>63</v>
      </c>
      <c r="L60" s="134">
        <f t="shared" si="7"/>
        <v>861</v>
      </c>
    </row>
    <row r="61" spans="1:12" x14ac:dyDescent="0.2">
      <c r="A61" s="1">
        <v>57</v>
      </c>
      <c r="B61" s="2" t="s">
        <v>179</v>
      </c>
      <c r="C61" s="2" t="s">
        <v>177</v>
      </c>
      <c r="D61" s="2" t="s">
        <v>168</v>
      </c>
      <c r="E61" s="2" t="s">
        <v>178</v>
      </c>
      <c r="F61" s="4">
        <v>19.5</v>
      </c>
      <c r="G61" s="3">
        <v>36</v>
      </c>
      <c r="H61" s="3">
        <f t="shared" si="3"/>
        <v>5</v>
      </c>
      <c r="I61" s="3" t="str">
        <f t="shared" si="5"/>
        <v/>
      </c>
      <c r="J61" s="134">
        <f t="shared" si="6"/>
        <v>702</v>
      </c>
      <c r="K61" s="134">
        <f t="shared" si="4"/>
        <v>108</v>
      </c>
      <c r="L61" s="134">
        <f t="shared" si="7"/>
        <v>810</v>
      </c>
    </row>
    <row r="62" spans="1:12" x14ac:dyDescent="0.2">
      <c r="A62" s="1">
        <v>58</v>
      </c>
      <c r="B62" s="2" t="s">
        <v>229</v>
      </c>
      <c r="C62" s="2" t="s">
        <v>230</v>
      </c>
      <c r="D62" s="2" t="s">
        <v>205</v>
      </c>
      <c r="E62" s="2" t="s">
        <v>231</v>
      </c>
      <c r="F62" s="4">
        <v>13.25</v>
      </c>
      <c r="G62" s="3">
        <v>62</v>
      </c>
      <c r="H62" s="3">
        <f t="shared" si="3"/>
        <v>5</v>
      </c>
      <c r="I62" s="3" t="str">
        <f t="shared" si="5"/>
        <v/>
      </c>
      <c r="J62" s="134">
        <f t="shared" si="6"/>
        <v>821.5</v>
      </c>
      <c r="K62" s="134">
        <f t="shared" si="4"/>
        <v>310</v>
      </c>
      <c r="L62" s="134">
        <f t="shared" si="7"/>
        <v>1131.5</v>
      </c>
    </row>
    <row r="63" spans="1:12" x14ac:dyDescent="0.2">
      <c r="A63" s="1">
        <v>59</v>
      </c>
      <c r="B63" s="2" t="s">
        <v>196</v>
      </c>
      <c r="C63" s="2" t="s">
        <v>197</v>
      </c>
      <c r="D63" s="2" t="s">
        <v>184</v>
      </c>
      <c r="E63" s="2" t="s">
        <v>165</v>
      </c>
      <c r="F63" s="4">
        <v>55</v>
      </c>
      <c r="G63" s="3">
        <v>79</v>
      </c>
      <c r="H63" s="3">
        <f t="shared" si="3"/>
        <v>10</v>
      </c>
      <c r="I63" s="3" t="str">
        <f t="shared" si="5"/>
        <v/>
      </c>
      <c r="J63" s="134">
        <f t="shared" si="6"/>
        <v>4345</v>
      </c>
      <c r="K63" s="134">
        <f t="shared" si="4"/>
        <v>395</v>
      </c>
      <c r="L63" s="134">
        <f t="shared" si="7"/>
        <v>4740</v>
      </c>
    </row>
    <row r="64" spans="1:12" x14ac:dyDescent="0.2">
      <c r="A64" s="1">
        <v>60</v>
      </c>
      <c r="B64" s="2" t="s">
        <v>198</v>
      </c>
      <c r="C64" s="2" t="s">
        <v>197</v>
      </c>
      <c r="D64" s="2" t="s">
        <v>184</v>
      </c>
      <c r="E64" s="2" t="s">
        <v>199</v>
      </c>
      <c r="F64" s="4">
        <v>34</v>
      </c>
      <c r="G64" s="3">
        <v>19</v>
      </c>
      <c r="H64" s="3">
        <f t="shared" si="3"/>
        <v>10</v>
      </c>
      <c r="I64" s="3" t="str">
        <f t="shared" si="5"/>
        <v/>
      </c>
      <c r="J64" s="134">
        <f t="shared" si="6"/>
        <v>646</v>
      </c>
      <c r="K64" s="134">
        <f t="shared" si="4"/>
        <v>95</v>
      </c>
      <c r="L64" s="134">
        <f t="shared" si="7"/>
        <v>741</v>
      </c>
    </row>
    <row r="65" spans="1:12" x14ac:dyDescent="0.2">
      <c r="A65" s="1">
        <v>61</v>
      </c>
      <c r="B65" s="2" t="s">
        <v>144</v>
      </c>
      <c r="C65" s="2" t="s">
        <v>145</v>
      </c>
      <c r="D65" s="2" t="s">
        <v>127</v>
      </c>
      <c r="E65" s="2" t="s">
        <v>146</v>
      </c>
      <c r="F65" s="4">
        <v>28.5</v>
      </c>
      <c r="G65" s="3">
        <v>113</v>
      </c>
      <c r="H65" s="3">
        <f t="shared" si="3"/>
        <v>15</v>
      </c>
      <c r="I65" s="3" t="str">
        <f t="shared" si="5"/>
        <v/>
      </c>
      <c r="J65" s="134">
        <f t="shared" si="6"/>
        <v>3220.5</v>
      </c>
      <c r="K65" s="134">
        <f t="shared" si="4"/>
        <v>113</v>
      </c>
      <c r="L65" s="134">
        <f t="shared" si="7"/>
        <v>3333.5</v>
      </c>
    </row>
    <row r="66" spans="1:12" x14ac:dyDescent="0.2">
      <c r="A66" s="1">
        <v>62</v>
      </c>
      <c r="B66" s="2" t="s">
        <v>260</v>
      </c>
      <c r="C66" s="2" t="s">
        <v>145</v>
      </c>
      <c r="D66" s="2" t="s">
        <v>235</v>
      </c>
      <c r="E66" s="2" t="s">
        <v>261</v>
      </c>
      <c r="F66" s="4">
        <v>49.3</v>
      </c>
      <c r="G66" s="3">
        <v>17</v>
      </c>
      <c r="H66" s="3">
        <f t="shared" si="3"/>
        <v>25</v>
      </c>
      <c r="I66" s="3">
        <f t="shared" si="5"/>
        <v>468</v>
      </c>
      <c r="J66" s="134">
        <f t="shared" si="6"/>
        <v>838.09999999999991</v>
      </c>
      <c r="K66" s="134">
        <f t="shared" si="4"/>
        <v>34</v>
      </c>
      <c r="L66" s="134">
        <f t="shared" si="7"/>
        <v>872.09999999999991</v>
      </c>
    </row>
    <row r="67" spans="1:12" x14ac:dyDescent="0.2">
      <c r="A67" s="1">
        <v>63</v>
      </c>
      <c r="B67" s="2" t="s">
        <v>147</v>
      </c>
      <c r="C67" s="2" t="s">
        <v>102</v>
      </c>
      <c r="D67" s="2" t="s">
        <v>127</v>
      </c>
      <c r="E67" s="2" t="s">
        <v>148</v>
      </c>
      <c r="F67" s="4">
        <v>43.9</v>
      </c>
      <c r="G67" s="3">
        <v>24</v>
      </c>
      <c r="H67" s="3">
        <f t="shared" si="3"/>
        <v>15</v>
      </c>
      <c r="I67" s="3" t="str">
        <f t="shared" si="5"/>
        <v/>
      </c>
      <c r="J67" s="134">
        <f t="shared" si="6"/>
        <v>1053.5999999999999</v>
      </c>
      <c r="K67" s="134">
        <f t="shared" si="4"/>
        <v>24</v>
      </c>
      <c r="L67" s="134">
        <f t="shared" si="7"/>
        <v>1077.5999999999999</v>
      </c>
    </row>
    <row r="68" spans="1:12" x14ac:dyDescent="0.2">
      <c r="A68" s="1">
        <v>64</v>
      </c>
      <c r="B68" s="2" t="s">
        <v>180</v>
      </c>
      <c r="C68" s="2" t="s">
        <v>105</v>
      </c>
      <c r="D68" s="2" t="s">
        <v>168</v>
      </c>
      <c r="E68" s="2" t="s">
        <v>181</v>
      </c>
      <c r="F68" s="4">
        <v>33.25</v>
      </c>
      <c r="G68" s="3">
        <v>22</v>
      </c>
      <c r="H68" s="3">
        <f t="shared" si="3"/>
        <v>5</v>
      </c>
      <c r="I68" s="3" t="str">
        <f t="shared" si="5"/>
        <v/>
      </c>
      <c r="J68" s="134">
        <f t="shared" si="6"/>
        <v>731.5</v>
      </c>
      <c r="K68" s="134">
        <f t="shared" si="4"/>
        <v>66</v>
      </c>
      <c r="L68" s="134">
        <f t="shared" si="7"/>
        <v>797.5</v>
      </c>
    </row>
    <row r="69" spans="1:12" x14ac:dyDescent="0.2">
      <c r="A69" s="1">
        <v>65</v>
      </c>
      <c r="B69" s="2" t="s">
        <v>149</v>
      </c>
      <c r="C69" s="2" t="s">
        <v>130</v>
      </c>
      <c r="D69" s="2" t="s">
        <v>127</v>
      </c>
      <c r="E69" s="2" t="s">
        <v>150</v>
      </c>
      <c r="F69" s="4">
        <v>21.05</v>
      </c>
      <c r="G69" s="3">
        <v>76</v>
      </c>
      <c r="H69" s="3">
        <f t="shared" si="3"/>
        <v>15</v>
      </c>
      <c r="I69" s="3" t="str">
        <f t="shared" ref="I69:I81" si="8">IF(G69 = 0, H69 * 3, IF(G69 &lt; H69, ROUNDUP(G69 * H69 *  1.1, 0), ""))</f>
        <v/>
      </c>
      <c r="J69" s="134">
        <f t="shared" ref="J69:J81" si="9">G69 * F69</f>
        <v>1599.8</v>
      </c>
      <c r="K69" s="134">
        <f t="shared" si="4"/>
        <v>76</v>
      </c>
      <c r="L69" s="134">
        <f t="shared" ref="L69:L81" si="10">J69 + K69</f>
        <v>1675.8</v>
      </c>
    </row>
    <row r="70" spans="1:12" x14ac:dyDescent="0.2">
      <c r="A70" s="1">
        <v>66</v>
      </c>
      <c r="B70" s="2" t="s">
        <v>151</v>
      </c>
      <c r="C70" s="2" t="s">
        <v>130</v>
      </c>
      <c r="D70" s="2" t="s">
        <v>127</v>
      </c>
      <c r="E70" s="2" t="s">
        <v>152</v>
      </c>
      <c r="F70" s="4">
        <v>17</v>
      </c>
      <c r="G70" s="3">
        <v>4</v>
      </c>
      <c r="H70" s="3">
        <f t="shared" ref="H70:H81" si="11">VLOOKUP(D70,$B$85:$D$93,2,0)</f>
        <v>15</v>
      </c>
      <c r="I70" s="3">
        <f t="shared" si="8"/>
        <v>66</v>
      </c>
      <c r="J70" s="134">
        <f t="shared" si="9"/>
        <v>68</v>
      </c>
      <c r="K70" s="134">
        <f t="shared" ref="K70:K81" si="12">VLOOKUP(D70, $B$85:$D$93, 3, 0) * G70</f>
        <v>4</v>
      </c>
      <c r="L70" s="134">
        <f t="shared" si="10"/>
        <v>72</v>
      </c>
    </row>
    <row r="71" spans="1:12" x14ac:dyDescent="0.2">
      <c r="A71" s="1">
        <v>67</v>
      </c>
      <c r="B71" s="2" t="s">
        <v>100</v>
      </c>
      <c r="C71" s="2" t="s">
        <v>90</v>
      </c>
      <c r="D71" s="2" t="s">
        <v>2</v>
      </c>
      <c r="E71" s="2" t="s">
        <v>85</v>
      </c>
      <c r="F71" s="4">
        <v>14</v>
      </c>
      <c r="G71" s="3">
        <v>52</v>
      </c>
      <c r="H71" s="3">
        <f t="shared" si="11"/>
        <v>10</v>
      </c>
      <c r="I71" s="3" t="str">
        <f t="shared" si="8"/>
        <v/>
      </c>
      <c r="J71" s="134">
        <f t="shared" si="9"/>
        <v>728</v>
      </c>
      <c r="K71" s="134">
        <f t="shared" si="12"/>
        <v>52</v>
      </c>
      <c r="L71" s="134">
        <f t="shared" si="10"/>
        <v>780</v>
      </c>
    </row>
    <row r="72" spans="1:12" x14ac:dyDescent="0.2">
      <c r="A72" s="1">
        <v>68</v>
      </c>
      <c r="B72" s="2" t="s">
        <v>262</v>
      </c>
      <c r="C72" s="2" t="s">
        <v>238</v>
      </c>
      <c r="D72" s="2" t="s">
        <v>235</v>
      </c>
      <c r="E72" s="2" t="s">
        <v>263</v>
      </c>
      <c r="F72" s="4">
        <v>12.5</v>
      </c>
      <c r="G72" s="3">
        <v>6</v>
      </c>
      <c r="H72" s="3">
        <f t="shared" si="11"/>
        <v>25</v>
      </c>
      <c r="I72" s="3">
        <f t="shared" si="8"/>
        <v>165</v>
      </c>
      <c r="J72" s="134">
        <f t="shared" si="9"/>
        <v>75</v>
      </c>
      <c r="K72" s="134">
        <f t="shared" si="12"/>
        <v>12</v>
      </c>
      <c r="L72" s="134">
        <f t="shared" si="10"/>
        <v>87</v>
      </c>
    </row>
    <row r="73" spans="1:12" x14ac:dyDescent="0.2">
      <c r="A73" s="1">
        <v>69</v>
      </c>
      <c r="B73" s="2" t="s">
        <v>200</v>
      </c>
      <c r="C73" s="2" t="s">
        <v>194</v>
      </c>
      <c r="D73" s="2" t="s">
        <v>184</v>
      </c>
      <c r="E73" s="2" t="s">
        <v>201</v>
      </c>
      <c r="F73" s="4">
        <v>36</v>
      </c>
      <c r="G73" s="3">
        <v>26</v>
      </c>
      <c r="H73" s="3">
        <f t="shared" si="11"/>
        <v>10</v>
      </c>
      <c r="I73" s="3" t="str">
        <f t="shared" si="8"/>
        <v/>
      </c>
      <c r="J73" s="134">
        <f t="shared" si="9"/>
        <v>936</v>
      </c>
      <c r="K73" s="134">
        <f t="shared" si="12"/>
        <v>130</v>
      </c>
      <c r="L73" s="134">
        <f t="shared" si="10"/>
        <v>1066</v>
      </c>
    </row>
    <row r="74" spans="1:12" x14ac:dyDescent="0.2">
      <c r="A74" s="1">
        <v>70</v>
      </c>
      <c r="B74" s="2" t="s">
        <v>101</v>
      </c>
      <c r="C74" s="2" t="s">
        <v>102</v>
      </c>
      <c r="D74" s="2" t="s">
        <v>2</v>
      </c>
      <c r="E74" s="2" t="s">
        <v>103</v>
      </c>
      <c r="F74" s="4">
        <v>15</v>
      </c>
      <c r="G74" s="3">
        <v>15</v>
      </c>
      <c r="H74" s="3">
        <f t="shared" si="11"/>
        <v>10</v>
      </c>
      <c r="I74" s="3" t="str">
        <f t="shared" si="8"/>
        <v/>
      </c>
      <c r="J74" s="134">
        <f t="shared" si="9"/>
        <v>225</v>
      </c>
      <c r="K74" s="134">
        <f t="shared" si="12"/>
        <v>15</v>
      </c>
      <c r="L74" s="134">
        <f t="shared" si="10"/>
        <v>240</v>
      </c>
    </row>
    <row r="75" spans="1:12" x14ac:dyDescent="0.2">
      <c r="A75" s="1">
        <v>71</v>
      </c>
      <c r="B75" s="2" t="s">
        <v>202</v>
      </c>
      <c r="C75" s="2" t="s">
        <v>194</v>
      </c>
      <c r="D75" s="2" t="s">
        <v>184</v>
      </c>
      <c r="E75" s="2" t="s">
        <v>187</v>
      </c>
      <c r="F75" s="4">
        <v>21.5</v>
      </c>
      <c r="G75" s="3">
        <v>26</v>
      </c>
      <c r="H75" s="3">
        <f t="shared" si="11"/>
        <v>10</v>
      </c>
      <c r="I75" s="3" t="str">
        <f t="shared" si="8"/>
        <v/>
      </c>
      <c r="J75" s="134">
        <f t="shared" si="9"/>
        <v>559</v>
      </c>
      <c r="K75" s="134">
        <f t="shared" si="12"/>
        <v>130</v>
      </c>
      <c r="L75" s="134">
        <f t="shared" si="10"/>
        <v>689</v>
      </c>
    </row>
    <row r="76" spans="1:12" x14ac:dyDescent="0.2">
      <c r="A76" s="1">
        <v>72</v>
      </c>
      <c r="B76" s="2" t="s">
        <v>203</v>
      </c>
      <c r="C76" s="2" t="s">
        <v>189</v>
      </c>
      <c r="D76" s="2" t="s">
        <v>184</v>
      </c>
      <c r="E76" s="2" t="s">
        <v>192</v>
      </c>
      <c r="F76" s="4">
        <v>34.799999999999997</v>
      </c>
      <c r="G76" s="3">
        <v>14</v>
      </c>
      <c r="H76" s="3">
        <f t="shared" si="11"/>
        <v>10</v>
      </c>
      <c r="I76" s="3" t="str">
        <f t="shared" si="8"/>
        <v/>
      </c>
      <c r="J76" s="134">
        <f t="shared" si="9"/>
        <v>487.19999999999993</v>
      </c>
      <c r="K76" s="134">
        <f t="shared" si="12"/>
        <v>70</v>
      </c>
      <c r="L76" s="134">
        <f t="shared" si="10"/>
        <v>557.19999999999993</v>
      </c>
    </row>
    <row r="77" spans="1:12" x14ac:dyDescent="0.2">
      <c r="A77" s="1">
        <v>73</v>
      </c>
      <c r="B77" s="2" t="s">
        <v>232</v>
      </c>
      <c r="C77" s="2" t="s">
        <v>215</v>
      </c>
      <c r="D77" s="2" t="s">
        <v>205</v>
      </c>
      <c r="E77" s="2" t="s">
        <v>233</v>
      </c>
      <c r="F77" s="4">
        <v>15</v>
      </c>
      <c r="G77" s="3">
        <v>101</v>
      </c>
      <c r="H77" s="3">
        <f t="shared" si="11"/>
        <v>5</v>
      </c>
      <c r="I77" s="3" t="str">
        <f t="shared" si="8"/>
        <v/>
      </c>
      <c r="J77" s="134">
        <f t="shared" si="9"/>
        <v>1515</v>
      </c>
      <c r="K77" s="134">
        <f t="shared" si="12"/>
        <v>505</v>
      </c>
      <c r="L77" s="134">
        <f t="shared" si="10"/>
        <v>2020</v>
      </c>
    </row>
    <row r="78" spans="1:12" x14ac:dyDescent="0.2">
      <c r="A78" s="1">
        <v>74</v>
      </c>
      <c r="B78" s="2" t="s">
        <v>164</v>
      </c>
      <c r="C78" s="2" t="s">
        <v>111</v>
      </c>
      <c r="D78" s="2" t="s">
        <v>156</v>
      </c>
      <c r="E78" s="2" t="s">
        <v>165</v>
      </c>
      <c r="F78" s="4">
        <v>10</v>
      </c>
      <c r="G78" s="3">
        <v>4</v>
      </c>
      <c r="H78" s="3">
        <f t="shared" si="11"/>
        <v>10</v>
      </c>
      <c r="I78" s="3">
        <f t="shared" si="8"/>
        <v>44</v>
      </c>
      <c r="J78" s="134">
        <f t="shared" si="9"/>
        <v>40</v>
      </c>
      <c r="K78" s="134">
        <f t="shared" si="12"/>
        <v>20</v>
      </c>
      <c r="L78" s="134">
        <f t="shared" si="10"/>
        <v>60</v>
      </c>
    </row>
    <row r="79" spans="1:12" x14ac:dyDescent="0.2">
      <c r="A79" s="1">
        <v>75</v>
      </c>
      <c r="B79" s="2" t="s">
        <v>104</v>
      </c>
      <c r="C79" s="2" t="s">
        <v>105</v>
      </c>
      <c r="D79" s="2" t="s">
        <v>2</v>
      </c>
      <c r="E79" s="2" t="s">
        <v>106</v>
      </c>
      <c r="F79" s="4">
        <v>7.75</v>
      </c>
      <c r="G79" s="3">
        <v>125</v>
      </c>
      <c r="H79" s="3">
        <f t="shared" si="11"/>
        <v>10</v>
      </c>
      <c r="I79" s="3" t="str">
        <f t="shared" si="8"/>
        <v/>
      </c>
      <c r="J79" s="134">
        <f t="shared" si="9"/>
        <v>968.75</v>
      </c>
      <c r="K79" s="134">
        <f t="shared" si="12"/>
        <v>125</v>
      </c>
      <c r="L79" s="134">
        <f t="shared" si="10"/>
        <v>1093.75</v>
      </c>
    </row>
    <row r="80" spans="1:12" x14ac:dyDescent="0.2">
      <c r="A80" s="1">
        <v>76</v>
      </c>
      <c r="B80" s="2" t="s">
        <v>107</v>
      </c>
      <c r="C80" s="2" t="s">
        <v>108</v>
      </c>
      <c r="D80" s="2" t="s">
        <v>2</v>
      </c>
      <c r="E80" s="2" t="s">
        <v>109</v>
      </c>
      <c r="F80" s="4">
        <v>18</v>
      </c>
      <c r="G80" s="3">
        <v>57</v>
      </c>
      <c r="H80" s="3">
        <f t="shared" si="11"/>
        <v>10</v>
      </c>
      <c r="I80" s="3" t="str">
        <f t="shared" si="8"/>
        <v/>
      </c>
      <c r="J80" s="134">
        <f t="shared" si="9"/>
        <v>1026</v>
      </c>
      <c r="K80" s="134">
        <f t="shared" si="12"/>
        <v>57</v>
      </c>
      <c r="L80" s="134">
        <f t="shared" si="10"/>
        <v>1083</v>
      </c>
    </row>
    <row r="81" spans="1:12" x14ac:dyDescent="0.2">
      <c r="A81" s="1">
        <v>77</v>
      </c>
      <c r="B81" s="2" t="s">
        <v>153</v>
      </c>
      <c r="C81" s="2" t="s">
        <v>105</v>
      </c>
      <c r="D81" s="2" t="s">
        <v>127</v>
      </c>
      <c r="E81" s="2" t="s">
        <v>154</v>
      </c>
      <c r="F81" s="4">
        <v>13</v>
      </c>
      <c r="G81" s="3">
        <v>32</v>
      </c>
      <c r="H81" s="3">
        <f t="shared" si="11"/>
        <v>15</v>
      </c>
      <c r="I81" s="3" t="str">
        <f t="shared" si="8"/>
        <v/>
      </c>
      <c r="J81" s="134">
        <f t="shared" si="9"/>
        <v>416</v>
      </c>
      <c r="K81" s="134">
        <f t="shared" si="12"/>
        <v>32</v>
      </c>
      <c r="L81" s="134">
        <f t="shared" si="10"/>
        <v>448</v>
      </c>
    </row>
    <row r="84" spans="1:12" ht="13.5" thickBot="1" x14ac:dyDescent="0.25"/>
    <row r="85" spans="1:12" ht="48" thickBot="1" x14ac:dyDescent="0.3">
      <c r="B85" s="29" t="s">
        <v>71</v>
      </c>
      <c r="C85" s="29" t="s">
        <v>265</v>
      </c>
      <c r="D85" s="29" t="s">
        <v>264</v>
      </c>
    </row>
    <row r="86" spans="1:12" ht="13.5" thickBot="1" x14ac:dyDescent="0.25">
      <c r="B86" s="5" t="s">
        <v>2</v>
      </c>
      <c r="C86" s="6">
        <v>10</v>
      </c>
      <c r="D86" s="7">
        <v>1</v>
      </c>
    </row>
    <row r="87" spans="1:12" ht="13.5" thickBot="1" x14ac:dyDescent="0.25">
      <c r="B87" s="5" t="s">
        <v>112</v>
      </c>
      <c r="C87" s="6">
        <v>20</v>
      </c>
      <c r="D87" s="7">
        <v>5</v>
      </c>
    </row>
    <row r="88" spans="1:12" ht="13.5" thickBot="1" x14ac:dyDescent="0.25">
      <c r="B88" s="5" t="s">
        <v>127</v>
      </c>
      <c r="C88" s="6">
        <v>15</v>
      </c>
      <c r="D88" s="7">
        <v>1</v>
      </c>
    </row>
    <row r="89" spans="1:12" ht="13.5" thickBot="1" x14ac:dyDescent="0.25">
      <c r="B89" s="5" t="s">
        <v>156</v>
      </c>
      <c r="C89" s="6">
        <v>10</v>
      </c>
      <c r="D89" s="7">
        <v>5</v>
      </c>
    </row>
    <row r="90" spans="1:12" ht="13.5" thickBot="1" x14ac:dyDescent="0.25">
      <c r="B90" s="5" t="s">
        <v>168</v>
      </c>
      <c r="C90" s="6">
        <v>5</v>
      </c>
      <c r="D90" s="7">
        <v>3</v>
      </c>
    </row>
    <row r="91" spans="1:12" ht="13.5" thickBot="1" x14ac:dyDescent="0.25">
      <c r="B91" s="5" t="s">
        <v>184</v>
      </c>
      <c r="C91" s="6">
        <v>10</v>
      </c>
      <c r="D91" s="7">
        <v>5</v>
      </c>
    </row>
    <row r="92" spans="1:12" ht="13.5" thickBot="1" x14ac:dyDescent="0.25">
      <c r="B92" s="5" t="s">
        <v>205</v>
      </c>
      <c r="C92" s="6">
        <v>5</v>
      </c>
      <c r="D92" s="7">
        <v>5</v>
      </c>
    </row>
    <row r="93" spans="1:12" ht="13.5" thickBot="1" x14ac:dyDescent="0.25">
      <c r="B93" s="5" t="s">
        <v>235</v>
      </c>
      <c r="C93" s="6">
        <v>25</v>
      </c>
      <c r="D93" s="7">
        <v>2</v>
      </c>
    </row>
    <row r="98" spans="1:3" ht="13.5" thickBot="1" x14ac:dyDescent="0.25"/>
    <row r="99" spans="1:3" ht="15.75" x14ac:dyDescent="0.25">
      <c r="A99" s="139" t="s">
        <v>0</v>
      </c>
      <c r="B99" s="140" t="s">
        <v>5</v>
      </c>
      <c r="C99" s="141" t="s">
        <v>71</v>
      </c>
    </row>
    <row r="100" spans="1:3" x14ac:dyDescent="0.2">
      <c r="A100" s="14">
        <v>34</v>
      </c>
      <c r="B100" s="14" t="str">
        <f>DGET($A$4:$L$81, "Nombre", A99:A100)</f>
        <v>Cerveza Sasquatch</v>
      </c>
      <c r="C100" s="138" t="str">
        <f>DGET($A$4:$L$81, "Categoría", A99:A100)</f>
        <v>Bebidas</v>
      </c>
    </row>
    <row r="101" spans="1:3" x14ac:dyDescent="0.2">
      <c r="A101" s="137"/>
      <c r="B101" s="135"/>
      <c r="C101" s="136"/>
    </row>
    <row r="102" spans="1:3" x14ac:dyDescent="0.2">
      <c r="A102" s="137"/>
      <c r="B102" s="135"/>
      <c r="C102" s="136"/>
    </row>
    <row r="103" spans="1:3" x14ac:dyDescent="0.2">
      <c r="A103" s="137">
        <f>DCOUNTA($A$4:$L$81, "Código", C99:C100)</f>
        <v>12</v>
      </c>
      <c r="B103" s="144" t="s">
        <v>428</v>
      </c>
      <c r="C103" s="142"/>
    </row>
    <row r="104" spans="1:3" x14ac:dyDescent="0.2">
      <c r="A104" s="146">
        <f>DSUM($A$4:$L$81, "Total Neto", C99:C100)</f>
        <v>13204.25</v>
      </c>
      <c r="B104" s="144" t="s">
        <v>429</v>
      </c>
      <c r="C104" s="142"/>
    </row>
    <row r="105" spans="1:3" x14ac:dyDescent="0.2">
      <c r="A105" s="146">
        <f>DMAX($A$4:$L$81, "Precio Unitario", C99:C100)</f>
        <v>263.5</v>
      </c>
      <c r="B105" s="144" t="s">
        <v>430</v>
      </c>
      <c r="C105" s="142"/>
    </row>
    <row r="106" spans="1:3" x14ac:dyDescent="0.2">
      <c r="A106" s="146">
        <f>DMIN($A$4:$L$81, "Código", C99:C100)</f>
        <v>1</v>
      </c>
      <c r="B106" s="144" t="s">
        <v>431</v>
      </c>
      <c r="C106" s="142"/>
    </row>
    <row r="107" spans="1:3" ht="13.5" thickBot="1" x14ac:dyDescent="0.25">
      <c r="A107" s="147">
        <f>DAVERAGE($A$4:$L$81, "Total Bruto", C99:C100)</f>
        <v>1051.2708333333333</v>
      </c>
      <c r="B107" s="145" t="s">
        <v>432</v>
      </c>
      <c r="C107" s="143"/>
    </row>
  </sheetData>
  <sortState ref="A5:L81">
    <sortCondition ref="A5:A81"/>
  </sortState>
  <mergeCells count="1">
    <mergeCell ref="A1:L1"/>
  </mergeCells>
  <dataValidations count="2">
    <dataValidation type="whole" allowBlank="1" showInputMessage="1" showErrorMessage="1" error="Código no válido." prompt="El código debe ser un número entre 1 y 80." sqref="A5:A81">
      <formula1>1</formula1>
      <formula2>80</formula2>
    </dataValidation>
    <dataValidation type="list" allowBlank="1" showInputMessage="1" showErrorMessage="1" error="Código no válido." prompt="Seleccionar de la lista un número de código." sqref="A100">
      <formula1>$A$5:$A$81</formula1>
    </dataValidation>
  </dataValidations>
  <pageMargins left="0.75" right="0.75" top="1" bottom="1" header="0" footer="0"/>
  <pageSetup paperSize="9" orientation="portrait" horizontalDpi="0" verticalDpi="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5"/>
  </sheetPr>
  <dimension ref="A1:L109"/>
  <sheetViews>
    <sheetView tabSelected="1" topLeftCell="C67" workbookViewId="0">
      <selection activeCell="M85" sqref="M85"/>
    </sheetView>
  </sheetViews>
  <sheetFormatPr baseColWidth="10" defaultRowHeight="12.75" outlineLevelRow="2" x14ac:dyDescent="0.2"/>
  <cols>
    <col min="1" max="1" width="11.42578125" customWidth="1"/>
    <col min="2" max="2" width="35.28515625" bestFit="1" customWidth="1"/>
    <col min="3" max="3" width="35.7109375" bestFit="1" customWidth="1"/>
    <col min="4" max="4" width="15.42578125" bestFit="1" customWidth="1"/>
    <col min="5" max="5" width="18.28515625" bestFit="1" customWidth="1"/>
    <col min="6" max="6" width="9.28515625" bestFit="1" customWidth="1"/>
    <col min="7" max="7" width="13.42578125" customWidth="1"/>
    <col min="8" max="8" width="14.140625" customWidth="1"/>
    <col min="9" max="9" width="9.28515625" customWidth="1"/>
    <col min="10" max="10" width="11.85546875" bestFit="1" customWidth="1"/>
    <col min="11" max="11" width="21" customWidth="1"/>
    <col min="12" max="12" width="11.85546875" bestFit="1" customWidth="1"/>
  </cols>
  <sheetData>
    <row r="1" spans="1:12" ht="30" x14ac:dyDescent="0.2">
      <c r="A1" s="159" t="s">
        <v>305</v>
      </c>
      <c r="B1" s="159"/>
      <c r="C1" s="159"/>
      <c r="D1" s="159"/>
      <c r="E1" s="159"/>
      <c r="F1" s="159"/>
      <c r="G1" s="159"/>
      <c r="H1" s="159"/>
      <c r="I1" s="159"/>
      <c r="J1" s="159"/>
      <c r="K1" s="159"/>
      <c r="L1" s="159"/>
    </row>
    <row r="4" spans="1:12" ht="42.75" customHeight="1" x14ac:dyDescent="0.2">
      <c r="A4" s="28" t="s">
        <v>0</v>
      </c>
      <c r="B4" s="28" t="s">
        <v>5</v>
      </c>
      <c r="C4" s="28" t="s">
        <v>75</v>
      </c>
      <c r="D4" s="28" t="s">
        <v>71</v>
      </c>
      <c r="E4" s="28" t="s">
        <v>76</v>
      </c>
      <c r="F4" s="28" t="s">
        <v>1</v>
      </c>
      <c r="G4" s="28" t="s">
        <v>77</v>
      </c>
      <c r="H4" s="28" t="s">
        <v>265</v>
      </c>
      <c r="I4" s="28" t="s">
        <v>78</v>
      </c>
      <c r="J4" s="28" t="s">
        <v>72</v>
      </c>
      <c r="K4" s="28" t="s">
        <v>79</v>
      </c>
      <c r="L4" s="28" t="s">
        <v>80</v>
      </c>
    </row>
    <row r="5" spans="1:12" outlineLevel="2" x14ac:dyDescent="0.2">
      <c r="A5" s="1">
        <v>1</v>
      </c>
      <c r="B5" s="2" t="s">
        <v>81</v>
      </c>
      <c r="C5" s="2" t="s">
        <v>82</v>
      </c>
      <c r="D5" s="2" t="s">
        <v>2</v>
      </c>
      <c r="E5" s="2" t="s">
        <v>83</v>
      </c>
      <c r="F5" s="4">
        <v>18</v>
      </c>
      <c r="G5" s="3">
        <v>39</v>
      </c>
      <c r="H5" s="3">
        <f>VLOOKUP(D5,$B$95:$D$102,2,0)</f>
        <v>10</v>
      </c>
      <c r="I5" s="3" t="str">
        <f>IF(G5 = 0, H5 * 3, IF(G5 &lt; H5, ROUNDUP(G5 * H5 *  1.1, 0), ""))</f>
        <v/>
      </c>
      <c r="J5" s="134">
        <f>G5 * F5</f>
        <v>702</v>
      </c>
      <c r="K5" s="134">
        <f>VLOOKUP(D5, $B$95:$D$102, 3, 0) * G5</f>
        <v>39</v>
      </c>
      <c r="L5" s="134">
        <f>J5 + K5</f>
        <v>741</v>
      </c>
    </row>
    <row r="6" spans="1:12" outlineLevel="2" x14ac:dyDescent="0.2">
      <c r="A6" s="1">
        <v>2</v>
      </c>
      <c r="B6" s="2" t="s">
        <v>84</v>
      </c>
      <c r="C6" s="2" t="s">
        <v>82</v>
      </c>
      <c r="D6" s="2" t="s">
        <v>2</v>
      </c>
      <c r="E6" s="2" t="s">
        <v>85</v>
      </c>
      <c r="F6" s="4">
        <v>19</v>
      </c>
      <c r="G6" s="3">
        <v>17</v>
      </c>
      <c r="H6" s="3">
        <f>VLOOKUP(D6,$B$95:$D$102,2,0)</f>
        <v>10</v>
      </c>
      <c r="I6" s="3" t="str">
        <f>IF(G6 = 0, H6 * 3, IF(G6 &lt; H6, ROUNDUP(G6 * H6 *  1.1, 0), ""))</f>
        <v/>
      </c>
      <c r="J6" s="134">
        <f>G6 * F6</f>
        <v>323</v>
      </c>
      <c r="K6" s="134">
        <f>VLOOKUP(D6, $B$95:$D$102, 3, 0) * G6</f>
        <v>17</v>
      </c>
      <c r="L6" s="134">
        <f>J6 + K6</f>
        <v>340</v>
      </c>
    </row>
    <row r="7" spans="1:12" outlineLevel="2" x14ac:dyDescent="0.2">
      <c r="A7" s="1">
        <v>24</v>
      </c>
      <c r="B7" s="2" t="s">
        <v>86</v>
      </c>
      <c r="C7" s="2" t="s">
        <v>87</v>
      </c>
      <c r="D7" s="2" t="s">
        <v>2</v>
      </c>
      <c r="E7" s="2" t="s">
        <v>88</v>
      </c>
      <c r="F7" s="4">
        <v>4.5</v>
      </c>
      <c r="G7" s="3">
        <v>50</v>
      </c>
      <c r="H7" s="3">
        <f>VLOOKUP(D7,$B$95:$D$102,2,0)</f>
        <v>10</v>
      </c>
      <c r="I7" s="3" t="str">
        <f>IF(G7 = 0, H7 * 3, IF(G7 &lt; H7, ROUNDUP(G7 * H7 *  1.1, 0), ""))</f>
        <v/>
      </c>
      <c r="J7" s="134">
        <f>G7 * F7</f>
        <v>225</v>
      </c>
      <c r="K7" s="134">
        <f>VLOOKUP(D7, $B$95:$D$102, 3, 0) * G7</f>
        <v>50</v>
      </c>
      <c r="L7" s="134">
        <f>J7 + K7</f>
        <v>275</v>
      </c>
    </row>
    <row r="8" spans="1:12" outlineLevel="2" x14ac:dyDescent="0.2">
      <c r="A8" s="1">
        <v>34</v>
      </c>
      <c r="B8" s="2" t="s">
        <v>89</v>
      </c>
      <c r="C8" s="2" t="s">
        <v>90</v>
      </c>
      <c r="D8" s="2" t="s">
        <v>2</v>
      </c>
      <c r="E8" s="2" t="s">
        <v>85</v>
      </c>
      <c r="F8" s="4">
        <v>14</v>
      </c>
      <c r="G8" s="3">
        <v>111</v>
      </c>
      <c r="H8" s="3">
        <f>VLOOKUP(D8,$B$95:$D$102,2,0)</f>
        <v>10</v>
      </c>
      <c r="I8" s="3" t="str">
        <f>IF(G8 = 0, H8 * 3, IF(G8 &lt; H8, ROUNDUP(G8 * H8 *  1.1, 0), ""))</f>
        <v/>
      </c>
      <c r="J8" s="134">
        <f>G8 * F8</f>
        <v>1554</v>
      </c>
      <c r="K8" s="134">
        <f>VLOOKUP(D8, $B$95:$D$102, 3, 0) * G8</f>
        <v>111</v>
      </c>
      <c r="L8" s="134">
        <f>J8 + K8</f>
        <v>1665</v>
      </c>
    </row>
    <row r="9" spans="1:12" outlineLevel="2" x14ac:dyDescent="0.2">
      <c r="A9" s="1">
        <v>35</v>
      </c>
      <c r="B9" s="2" t="s">
        <v>91</v>
      </c>
      <c r="C9" s="2" t="s">
        <v>90</v>
      </c>
      <c r="D9" s="2" t="s">
        <v>2</v>
      </c>
      <c r="E9" s="2" t="s">
        <v>85</v>
      </c>
      <c r="F9" s="4">
        <v>18</v>
      </c>
      <c r="G9" s="3">
        <v>20</v>
      </c>
      <c r="H9" s="3">
        <f>VLOOKUP(D9,$B$95:$D$102,2,0)</f>
        <v>10</v>
      </c>
      <c r="I9" s="3" t="str">
        <f>IF(G9 = 0, H9 * 3, IF(G9 &lt; H9, ROUNDUP(G9 * H9 *  1.1, 0), ""))</f>
        <v/>
      </c>
      <c r="J9" s="134">
        <f>G9 * F9</f>
        <v>360</v>
      </c>
      <c r="K9" s="134">
        <f>VLOOKUP(D9, $B$95:$D$102, 3, 0) * G9</f>
        <v>20</v>
      </c>
      <c r="L9" s="134">
        <f>J9 + K9</f>
        <v>380</v>
      </c>
    </row>
    <row r="10" spans="1:12" outlineLevel="2" x14ac:dyDescent="0.2">
      <c r="A10" s="1">
        <v>38</v>
      </c>
      <c r="B10" s="2" t="s">
        <v>92</v>
      </c>
      <c r="C10" s="2" t="s">
        <v>93</v>
      </c>
      <c r="D10" s="2" t="s">
        <v>2</v>
      </c>
      <c r="E10" s="2" t="s">
        <v>94</v>
      </c>
      <c r="F10" s="4">
        <v>263.5</v>
      </c>
      <c r="G10" s="3">
        <v>17</v>
      </c>
      <c r="H10" s="3">
        <f>VLOOKUP(D10,$B$95:$D$102,2,0)</f>
        <v>10</v>
      </c>
      <c r="I10" s="3" t="str">
        <f>IF(G10 = 0, H10 * 3, IF(G10 &lt; H10, ROUNDUP(G10 * H10 *  1.1, 0), ""))</f>
        <v/>
      </c>
      <c r="J10" s="134">
        <f>G10 * F10</f>
        <v>4479.5</v>
      </c>
      <c r="K10" s="134">
        <f>VLOOKUP(D10, $B$95:$D$102, 3, 0) * G10</f>
        <v>17</v>
      </c>
      <c r="L10" s="134">
        <f>J10 + K10</f>
        <v>4496.5</v>
      </c>
    </row>
    <row r="11" spans="1:12" outlineLevel="2" x14ac:dyDescent="0.2">
      <c r="A11" s="1">
        <v>39</v>
      </c>
      <c r="B11" s="2" t="s">
        <v>95</v>
      </c>
      <c r="C11" s="2" t="s">
        <v>93</v>
      </c>
      <c r="D11" s="2" t="s">
        <v>2</v>
      </c>
      <c r="E11" s="2" t="s">
        <v>96</v>
      </c>
      <c r="F11" s="4">
        <v>18</v>
      </c>
      <c r="G11" s="3">
        <v>69</v>
      </c>
      <c r="H11" s="3">
        <f>VLOOKUP(D11,$B$95:$D$102,2,0)</f>
        <v>10</v>
      </c>
      <c r="I11" s="3" t="str">
        <f>IF(G11 = 0, H11 * 3, IF(G11 &lt; H11, ROUNDUP(G11 * H11 *  1.1, 0), ""))</f>
        <v/>
      </c>
      <c r="J11" s="134">
        <f>G11 * F11</f>
        <v>1242</v>
      </c>
      <c r="K11" s="134">
        <f>VLOOKUP(D11, $B$95:$D$102, 3, 0) * G11</f>
        <v>69</v>
      </c>
      <c r="L11" s="134">
        <f>J11 + K11</f>
        <v>1311</v>
      </c>
    </row>
    <row r="12" spans="1:12" outlineLevel="2" x14ac:dyDescent="0.2">
      <c r="A12" s="1">
        <v>43</v>
      </c>
      <c r="B12" s="2" t="s">
        <v>97</v>
      </c>
      <c r="C12" s="2" t="s">
        <v>98</v>
      </c>
      <c r="D12" s="2" t="s">
        <v>2</v>
      </c>
      <c r="E12" s="2" t="s">
        <v>99</v>
      </c>
      <c r="F12" s="4">
        <v>46</v>
      </c>
      <c r="G12" s="3">
        <v>17</v>
      </c>
      <c r="H12" s="3">
        <f>VLOOKUP(D12,$B$95:$D$102,2,0)</f>
        <v>10</v>
      </c>
      <c r="I12" s="3" t="str">
        <f>IF(G12 = 0, H12 * 3, IF(G12 &lt; H12, ROUNDUP(G12 * H12 *  1.1, 0), ""))</f>
        <v/>
      </c>
      <c r="J12" s="134">
        <f>G12 * F12</f>
        <v>782</v>
      </c>
      <c r="K12" s="134">
        <f>VLOOKUP(D12, $B$95:$D$102, 3, 0) * G12</f>
        <v>17</v>
      </c>
      <c r="L12" s="134">
        <f>J12 + K12</f>
        <v>799</v>
      </c>
    </row>
    <row r="13" spans="1:12" outlineLevel="2" x14ac:dyDescent="0.2">
      <c r="A13" s="1">
        <v>67</v>
      </c>
      <c r="B13" s="2" t="s">
        <v>100</v>
      </c>
      <c r="C13" s="2" t="s">
        <v>90</v>
      </c>
      <c r="D13" s="2" t="s">
        <v>2</v>
      </c>
      <c r="E13" s="2" t="s">
        <v>85</v>
      </c>
      <c r="F13" s="4">
        <v>14</v>
      </c>
      <c r="G13" s="3">
        <v>52</v>
      </c>
      <c r="H13" s="3">
        <f>VLOOKUP(D13,$B$95:$D$102,2,0)</f>
        <v>10</v>
      </c>
      <c r="I13" s="3" t="str">
        <f>IF(G13 = 0, H13 * 3, IF(G13 &lt; H13, ROUNDUP(G13 * H13 *  1.1, 0), ""))</f>
        <v/>
      </c>
      <c r="J13" s="134">
        <f>G13 * F13</f>
        <v>728</v>
      </c>
      <c r="K13" s="134">
        <f>VLOOKUP(D13, $B$95:$D$102, 3, 0) * G13</f>
        <v>52</v>
      </c>
      <c r="L13" s="134">
        <f>J13 + K13</f>
        <v>780</v>
      </c>
    </row>
    <row r="14" spans="1:12" outlineLevel="2" x14ac:dyDescent="0.2">
      <c r="A14" s="1">
        <v>70</v>
      </c>
      <c r="B14" s="2" t="s">
        <v>101</v>
      </c>
      <c r="C14" s="2" t="s">
        <v>102</v>
      </c>
      <c r="D14" s="2" t="s">
        <v>2</v>
      </c>
      <c r="E14" s="2" t="s">
        <v>103</v>
      </c>
      <c r="F14" s="4">
        <v>15</v>
      </c>
      <c r="G14" s="3">
        <v>15</v>
      </c>
      <c r="H14" s="3">
        <f>VLOOKUP(D14,$B$95:$D$102,2,0)</f>
        <v>10</v>
      </c>
      <c r="I14" s="3" t="str">
        <f>IF(G14 = 0, H14 * 3, IF(G14 &lt; H14, ROUNDUP(G14 * H14 *  1.1, 0), ""))</f>
        <v/>
      </c>
      <c r="J14" s="134">
        <f>G14 * F14</f>
        <v>225</v>
      </c>
      <c r="K14" s="134">
        <f>VLOOKUP(D14, $B$95:$D$102, 3, 0) * G14</f>
        <v>15</v>
      </c>
      <c r="L14" s="134">
        <f>J14 + K14</f>
        <v>240</v>
      </c>
    </row>
    <row r="15" spans="1:12" outlineLevel="2" x14ac:dyDescent="0.2">
      <c r="A15" s="1">
        <v>75</v>
      </c>
      <c r="B15" s="2" t="s">
        <v>104</v>
      </c>
      <c r="C15" s="2" t="s">
        <v>105</v>
      </c>
      <c r="D15" s="2" t="s">
        <v>2</v>
      </c>
      <c r="E15" s="2" t="s">
        <v>106</v>
      </c>
      <c r="F15" s="4">
        <v>7.75</v>
      </c>
      <c r="G15" s="3">
        <v>125</v>
      </c>
      <c r="H15" s="3">
        <f>VLOOKUP(D15,$B$95:$D$102,2,0)</f>
        <v>10</v>
      </c>
      <c r="I15" s="3" t="str">
        <f>IF(G15 = 0, H15 * 3, IF(G15 &lt; H15, ROUNDUP(G15 * H15 *  1.1, 0), ""))</f>
        <v/>
      </c>
      <c r="J15" s="134">
        <f>G15 * F15</f>
        <v>968.75</v>
      </c>
      <c r="K15" s="134">
        <f>VLOOKUP(D15, $B$95:$D$102, 3, 0) * G15</f>
        <v>125</v>
      </c>
      <c r="L15" s="134">
        <f>J15 + K15</f>
        <v>1093.75</v>
      </c>
    </row>
    <row r="16" spans="1:12" outlineLevel="2" x14ac:dyDescent="0.2">
      <c r="A16" s="1">
        <v>76</v>
      </c>
      <c r="B16" s="2" t="s">
        <v>107</v>
      </c>
      <c r="C16" s="2" t="s">
        <v>108</v>
      </c>
      <c r="D16" s="2" t="s">
        <v>2</v>
      </c>
      <c r="E16" s="2" t="s">
        <v>109</v>
      </c>
      <c r="F16" s="4">
        <v>18</v>
      </c>
      <c r="G16" s="3">
        <v>57</v>
      </c>
      <c r="H16" s="3">
        <f>VLOOKUP(D16,$B$95:$D$102,2,0)</f>
        <v>10</v>
      </c>
      <c r="I16" s="3" t="str">
        <f>IF(G16 = 0, H16 * 3, IF(G16 &lt; H16, ROUNDUP(G16 * H16 *  1.1, 0), ""))</f>
        <v/>
      </c>
      <c r="J16" s="134">
        <f>G16 * F16</f>
        <v>1026</v>
      </c>
      <c r="K16" s="134">
        <f>VLOOKUP(D16, $B$95:$D$102, 3, 0) * G16</f>
        <v>57</v>
      </c>
      <c r="L16" s="134">
        <f>J16 + K16</f>
        <v>1083</v>
      </c>
    </row>
    <row r="17" spans="1:12" outlineLevel="1" x14ac:dyDescent="0.2">
      <c r="A17" s="1"/>
      <c r="B17" s="2"/>
      <c r="C17" s="2"/>
      <c r="D17" s="148" t="s">
        <v>433</v>
      </c>
      <c r="E17" s="2"/>
      <c r="F17" s="4"/>
      <c r="G17" s="3"/>
      <c r="H17" s="3"/>
      <c r="I17" s="3"/>
      <c r="J17" s="134">
        <f>SUBTOTAL(9,J5:J16)</f>
        <v>12615.25</v>
      </c>
      <c r="K17" s="134"/>
      <c r="L17" s="134">
        <f>SUBTOTAL(9,L5:L16)</f>
        <v>13204.25</v>
      </c>
    </row>
    <row r="18" spans="1:12" outlineLevel="2" x14ac:dyDescent="0.2">
      <c r="A18" s="1">
        <v>9</v>
      </c>
      <c r="B18" s="2" t="s">
        <v>110</v>
      </c>
      <c r="C18" s="2" t="s">
        <v>111</v>
      </c>
      <c r="D18" s="2" t="s">
        <v>112</v>
      </c>
      <c r="E18" s="2" t="s">
        <v>113</v>
      </c>
      <c r="F18" s="4">
        <v>97</v>
      </c>
      <c r="G18" s="3">
        <v>29</v>
      </c>
      <c r="H18" s="3">
        <f>VLOOKUP(D18,$B$95:$D$102,2,0)</f>
        <v>20</v>
      </c>
      <c r="I18" s="3" t="str">
        <f>IF(G18 = 0, H18 * 3, IF(G18 &lt; H18, ROUNDUP(G18 * H18 *  1.1, 0), ""))</f>
        <v/>
      </c>
      <c r="J18" s="134">
        <f>G18 * F18</f>
        <v>2813</v>
      </c>
      <c r="K18" s="134">
        <f>VLOOKUP(D18, $B$95:$D$102, 3, 0) * G18</f>
        <v>145</v>
      </c>
      <c r="L18" s="134">
        <f>J18 + K18</f>
        <v>2958</v>
      </c>
    </row>
    <row r="19" spans="1:12" outlineLevel="2" x14ac:dyDescent="0.2">
      <c r="A19" s="1">
        <v>17</v>
      </c>
      <c r="B19" s="2" t="s">
        <v>114</v>
      </c>
      <c r="C19" s="2" t="s">
        <v>102</v>
      </c>
      <c r="D19" s="2" t="s">
        <v>112</v>
      </c>
      <c r="E19" s="2" t="s">
        <v>115</v>
      </c>
      <c r="F19" s="4">
        <v>39</v>
      </c>
      <c r="G19" s="3">
        <v>0</v>
      </c>
      <c r="H19" s="3">
        <f>VLOOKUP(D19,$B$95:$D$102,2,0)</f>
        <v>20</v>
      </c>
      <c r="I19" s="3">
        <f>IF(G19 = 0, H19 * 3, IF(G19 &lt; H19, ROUNDUP(G19 * H19 *  1.1, 0), ""))</f>
        <v>60</v>
      </c>
      <c r="J19" s="134">
        <f>G19 * F19</f>
        <v>0</v>
      </c>
      <c r="K19" s="134">
        <f>VLOOKUP(D19, $B$95:$D$102, 3, 0) * G19</f>
        <v>0</v>
      </c>
      <c r="L19" s="134">
        <f>J19 + K19</f>
        <v>0</v>
      </c>
    </row>
    <row r="20" spans="1:12" outlineLevel="2" x14ac:dyDescent="0.2">
      <c r="A20" s="1">
        <v>29</v>
      </c>
      <c r="B20" s="2" t="s">
        <v>116</v>
      </c>
      <c r="C20" s="2" t="s">
        <v>105</v>
      </c>
      <c r="D20" s="2" t="s">
        <v>112</v>
      </c>
      <c r="E20" s="2" t="s">
        <v>117</v>
      </c>
      <c r="F20" s="4">
        <v>123.79</v>
      </c>
      <c r="G20" s="3">
        <v>0</v>
      </c>
      <c r="H20" s="3">
        <f>VLOOKUP(D20,$B$95:$D$102,2,0)</f>
        <v>20</v>
      </c>
      <c r="I20" s="3">
        <f>IF(G20 = 0, H20 * 3, IF(G20 &lt; H20, ROUNDUP(G20 * H20 *  1.1, 0), ""))</f>
        <v>60</v>
      </c>
      <c r="J20" s="134">
        <f>G20 * F20</f>
        <v>0</v>
      </c>
      <c r="K20" s="134">
        <f>VLOOKUP(D20, $B$95:$D$102, 3, 0) * G20</f>
        <v>0</v>
      </c>
      <c r="L20" s="134">
        <f>J20 + K20</f>
        <v>0</v>
      </c>
    </row>
    <row r="21" spans="1:12" outlineLevel="2" x14ac:dyDescent="0.2">
      <c r="A21" s="1">
        <v>53</v>
      </c>
      <c r="B21" s="2" t="s">
        <v>118</v>
      </c>
      <c r="C21" s="2" t="s">
        <v>119</v>
      </c>
      <c r="D21" s="2" t="s">
        <v>112</v>
      </c>
      <c r="E21" s="2" t="s">
        <v>120</v>
      </c>
      <c r="F21" s="4">
        <v>32.799999999999997</v>
      </c>
      <c r="G21" s="3">
        <v>0</v>
      </c>
      <c r="H21" s="3">
        <f>VLOOKUP(D21,$B$95:$D$102,2,0)</f>
        <v>20</v>
      </c>
      <c r="I21" s="3">
        <f>IF(G21 = 0, H21 * 3, IF(G21 &lt; H21, ROUNDUP(G21 * H21 *  1.1, 0), ""))</f>
        <v>60</v>
      </c>
      <c r="J21" s="134">
        <f>G21 * F21</f>
        <v>0</v>
      </c>
      <c r="K21" s="134">
        <f>VLOOKUP(D21, $B$95:$D$102, 3, 0) * G21</f>
        <v>0</v>
      </c>
      <c r="L21" s="134">
        <f>J21 + K21</f>
        <v>0</v>
      </c>
    </row>
    <row r="22" spans="1:12" outlineLevel="2" x14ac:dyDescent="0.2">
      <c r="A22" s="1">
        <v>54</v>
      </c>
      <c r="B22" s="2" t="s">
        <v>121</v>
      </c>
      <c r="C22" s="2" t="s">
        <v>122</v>
      </c>
      <c r="D22" s="2" t="s">
        <v>112</v>
      </c>
      <c r="E22" s="2" t="s">
        <v>123</v>
      </c>
      <c r="F22" s="4">
        <v>7.45</v>
      </c>
      <c r="G22" s="3">
        <v>21</v>
      </c>
      <c r="H22" s="3">
        <f>VLOOKUP(D22,$B$95:$D$102,2,0)</f>
        <v>20</v>
      </c>
      <c r="I22" s="3" t="str">
        <f>IF(G22 = 0, H22 * 3, IF(G22 &lt; H22, ROUNDUP(G22 * H22 *  1.1, 0), ""))</f>
        <v/>
      </c>
      <c r="J22" s="134">
        <f>G22 * F22</f>
        <v>156.45000000000002</v>
      </c>
      <c r="K22" s="134">
        <f>VLOOKUP(D22, $B$95:$D$102, 3, 0) * G22</f>
        <v>105</v>
      </c>
      <c r="L22" s="134">
        <f>J22 + K22</f>
        <v>261.45000000000005</v>
      </c>
    </row>
    <row r="23" spans="1:12" outlineLevel="2" x14ac:dyDescent="0.2">
      <c r="A23" s="1">
        <v>55</v>
      </c>
      <c r="B23" s="2" t="s">
        <v>124</v>
      </c>
      <c r="C23" s="2" t="s">
        <v>122</v>
      </c>
      <c r="D23" s="2" t="s">
        <v>112</v>
      </c>
      <c r="E23" s="2" t="s">
        <v>125</v>
      </c>
      <c r="F23" s="4">
        <v>24</v>
      </c>
      <c r="G23" s="3">
        <v>115</v>
      </c>
      <c r="H23" s="3">
        <f>VLOOKUP(D23,$B$95:$D$102,2,0)</f>
        <v>20</v>
      </c>
      <c r="I23" s="3" t="str">
        <f>IF(G23 = 0, H23 * 3, IF(G23 &lt; H23, ROUNDUP(G23 * H23 *  1.1, 0), ""))</f>
        <v/>
      </c>
      <c r="J23" s="134">
        <f>G23 * F23</f>
        <v>2760</v>
      </c>
      <c r="K23" s="134">
        <f>VLOOKUP(D23, $B$95:$D$102, 3, 0) * G23</f>
        <v>575</v>
      </c>
      <c r="L23" s="134">
        <f>J23 + K23</f>
        <v>3335</v>
      </c>
    </row>
    <row r="24" spans="1:12" outlineLevel="1" x14ac:dyDescent="0.2">
      <c r="A24" s="1"/>
      <c r="B24" s="2"/>
      <c r="C24" s="2"/>
      <c r="D24" s="148" t="s">
        <v>436</v>
      </c>
      <c r="E24" s="2"/>
      <c r="F24" s="4"/>
      <c r="G24" s="3"/>
      <c r="H24" s="3"/>
      <c r="I24" s="3"/>
      <c r="J24" s="134">
        <f>SUBTOTAL(9,J18:J23)</f>
        <v>5729.45</v>
      </c>
      <c r="K24" s="134"/>
      <c r="L24" s="134">
        <f>SUBTOTAL(9,L18:L23)</f>
        <v>6554.45</v>
      </c>
    </row>
    <row r="25" spans="1:12" outlineLevel="2" x14ac:dyDescent="0.2">
      <c r="A25" s="1">
        <v>3</v>
      </c>
      <c r="B25" s="2" t="s">
        <v>126</v>
      </c>
      <c r="C25" s="2" t="s">
        <v>82</v>
      </c>
      <c r="D25" s="2" t="s">
        <v>127</v>
      </c>
      <c r="E25" s="2" t="s">
        <v>128</v>
      </c>
      <c r="F25" s="4">
        <v>10</v>
      </c>
      <c r="G25" s="3">
        <v>13</v>
      </c>
      <c r="H25" s="3">
        <f>VLOOKUP(D25,$B$95:$D$102,2,0)</f>
        <v>15</v>
      </c>
      <c r="I25" s="3">
        <f>IF(G25 = 0, H25 * 3, IF(G25 &lt; H25, ROUNDUP(G25 * H25 *  1.1, 0), ""))</f>
        <v>215</v>
      </c>
      <c r="J25" s="134">
        <f>G25 * F25</f>
        <v>130</v>
      </c>
      <c r="K25" s="134">
        <f>VLOOKUP(D25, $B$95:$D$102, 3, 0) * G25</f>
        <v>13</v>
      </c>
      <c r="L25" s="134">
        <f>J25 + K25</f>
        <v>143</v>
      </c>
    </row>
    <row r="26" spans="1:12" outlineLevel="2" x14ac:dyDescent="0.2">
      <c r="A26" s="1">
        <v>4</v>
      </c>
      <c r="B26" s="2" t="s">
        <v>129</v>
      </c>
      <c r="C26" s="2" t="s">
        <v>130</v>
      </c>
      <c r="D26" s="2" t="s">
        <v>127</v>
      </c>
      <c r="E26" s="2" t="s">
        <v>131</v>
      </c>
      <c r="F26" s="4">
        <v>22</v>
      </c>
      <c r="G26" s="3">
        <v>53</v>
      </c>
      <c r="H26" s="3">
        <f>VLOOKUP(D26,$B$95:$D$102,2,0)</f>
        <v>15</v>
      </c>
      <c r="I26" s="3" t="str">
        <f>IF(G26 = 0, H26 * 3, IF(G26 &lt; H26, ROUNDUP(G26 * H26 *  1.1, 0), ""))</f>
        <v/>
      </c>
      <c r="J26" s="134">
        <f>G26 * F26</f>
        <v>1166</v>
      </c>
      <c r="K26" s="134">
        <f>VLOOKUP(D26, $B$95:$D$102, 3, 0) * G26</f>
        <v>53</v>
      </c>
      <c r="L26" s="134">
        <f>J26 + K26</f>
        <v>1219</v>
      </c>
    </row>
    <row r="27" spans="1:12" outlineLevel="2" x14ac:dyDescent="0.2">
      <c r="A27" s="1">
        <v>5</v>
      </c>
      <c r="B27" s="2" t="s">
        <v>132</v>
      </c>
      <c r="C27" s="2" t="s">
        <v>130</v>
      </c>
      <c r="D27" s="2" t="s">
        <v>127</v>
      </c>
      <c r="E27" s="2" t="s">
        <v>133</v>
      </c>
      <c r="F27" s="4">
        <v>21.35</v>
      </c>
      <c r="G27" s="3">
        <v>0</v>
      </c>
      <c r="H27" s="3">
        <f>VLOOKUP(D27,$B$95:$D$102,2,0)</f>
        <v>15</v>
      </c>
      <c r="I27" s="3">
        <f>IF(G27 = 0, H27 * 3, IF(G27 &lt; H27, ROUNDUP(G27 * H27 *  1.1, 0), ""))</f>
        <v>45</v>
      </c>
      <c r="J27" s="134">
        <f>G27 * F27</f>
        <v>0</v>
      </c>
      <c r="K27" s="134">
        <f>VLOOKUP(D27, $B$95:$D$102, 3, 0) * G27</f>
        <v>0</v>
      </c>
      <c r="L27" s="134">
        <f>J27 + K27</f>
        <v>0</v>
      </c>
    </row>
    <row r="28" spans="1:12" outlineLevel="2" x14ac:dyDescent="0.2">
      <c r="A28" s="1">
        <v>6</v>
      </c>
      <c r="B28" s="2" t="s">
        <v>134</v>
      </c>
      <c r="C28" s="2" t="s">
        <v>135</v>
      </c>
      <c r="D28" s="2" t="s">
        <v>127</v>
      </c>
      <c r="E28" s="2" t="s">
        <v>136</v>
      </c>
      <c r="F28" s="4">
        <v>25</v>
      </c>
      <c r="G28" s="3">
        <v>120</v>
      </c>
      <c r="H28" s="3">
        <f>VLOOKUP(D28,$B$95:$D$102,2,0)</f>
        <v>15</v>
      </c>
      <c r="I28" s="3" t="str">
        <f>IF(G28 = 0, H28 * 3, IF(G28 &lt; H28, ROUNDUP(G28 * H28 *  1.1, 0), ""))</f>
        <v/>
      </c>
      <c r="J28" s="134">
        <f>G28 * F28</f>
        <v>3000</v>
      </c>
      <c r="K28" s="134">
        <f>VLOOKUP(D28, $B$95:$D$102, 3, 0) * G28</f>
        <v>120</v>
      </c>
      <c r="L28" s="134">
        <f>J28 + K28</f>
        <v>3120</v>
      </c>
    </row>
    <row r="29" spans="1:12" outlineLevel="2" x14ac:dyDescent="0.2">
      <c r="A29" s="1">
        <v>8</v>
      </c>
      <c r="B29" s="2" t="s">
        <v>137</v>
      </c>
      <c r="C29" s="2" t="s">
        <v>135</v>
      </c>
      <c r="D29" s="2" t="s">
        <v>127</v>
      </c>
      <c r="E29" s="2" t="s">
        <v>138</v>
      </c>
      <c r="F29" s="4">
        <v>40</v>
      </c>
      <c r="G29" s="3">
        <v>6</v>
      </c>
      <c r="H29" s="3">
        <f>VLOOKUP(D29,$B$95:$D$102,2,0)</f>
        <v>15</v>
      </c>
      <c r="I29" s="3">
        <f>IF(G29 = 0, H29 * 3, IF(G29 &lt; H29, ROUNDUP(G29 * H29 *  1.1, 0), ""))</f>
        <v>99</v>
      </c>
      <c r="J29" s="134">
        <f>G29 * F29</f>
        <v>240</v>
      </c>
      <c r="K29" s="134">
        <f>VLOOKUP(D29, $B$95:$D$102, 3, 0) * G29</f>
        <v>6</v>
      </c>
      <c r="L29" s="134">
        <f>J29 + K29</f>
        <v>246</v>
      </c>
    </row>
    <row r="30" spans="1:12" outlineLevel="2" x14ac:dyDescent="0.2">
      <c r="A30" s="1">
        <v>15</v>
      </c>
      <c r="B30" s="2" t="s">
        <v>139</v>
      </c>
      <c r="C30" s="2" t="s">
        <v>140</v>
      </c>
      <c r="D30" s="2" t="s">
        <v>127</v>
      </c>
      <c r="E30" s="2" t="s">
        <v>141</v>
      </c>
      <c r="F30" s="4">
        <v>15.5</v>
      </c>
      <c r="G30" s="3">
        <v>39</v>
      </c>
      <c r="H30" s="3">
        <f>VLOOKUP(D30,$B$95:$D$102,2,0)</f>
        <v>15</v>
      </c>
      <c r="I30" s="3" t="str">
        <f>IF(G30 = 0, H30 * 3, IF(G30 &lt; H30, ROUNDUP(G30 * H30 *  1.1, 0), ""))</f>
        <v/>
      </c>
      <c r="J30" s="134">
        <f>G30 * F30</f>
        <v>604.5</v>
      </c>
      <c r="K30" s="134">
        <f>VLOOKUP(D30, $B$95:$D$102, 3, 0) * G30</f>
        <v>39</v>
      </c>
      <c r="L30" s="134">
        <f>J30 + K30</f>
        <v>643.5</v>
      </c>
    </row>
    <row r="31" spans="1:12" outlineLevel="2" x14ac:dyDescent="0.2">
      <c r="A31" s="1">
        <v>44</v>
      </c>
      <c r="B31" s="2" t="s">
        <v>142</v>
      </c>
      <c r="C31" s="2" t="s">
        <v>98</v>
      </c>
      <c r="D31" s="2" t="s">
        <v>127</v>
      </c>
      <c r="E31" s="2" t="s">
        <v>143</v>
      </c>
      <c r="F31" s="4">
        <v>19.45</v>
      </c>
      <c r="G31" s="3">
        <v>27</v>
      </c>
      <c r="H31" s="3">
        <f>VLOOKUP(D31,$B$95:$D$102,2,0)</f>
        <v>15</v>
      </c>
      <c r="I31" s="3" t="str">
        <f>IF(G31 = 0, H31 * 3, IF(G31 &lt; H31, ROUNDUP(G31 * H31 *  1.1, 0), ""))</f>
        <v/>
      </c>
      <c r="J31" s="134">
        <f>G31 * F31</f>
        <v>525.15</v>
      </c>
      <c r="K31" s="134">
        <f>VLOOKUP(D31, $B$95:$D$102, 3, 0) * G31</f>
        <v>27</v>
      </c>
      <c r="L31" s="134">
        <f>J31 + K31</f>
        <v>552.15</v>
      </c>
    </row>
    <row r="32" spans="1:12" outlineLevel="2" x14ac:dyDescent="0.2">
      <c r="A32" s="1">
        <v>61</v>
      </c>
      <c r="B32" s="2" t="s">
        <v>144</v>
      </c>
      <c r="C32" s="2" t="s">
        <v>145</v>
      </c>
      <c r="D32" s="2" t="s">
        <v>127</v>
      </c>
      <c r="E32" s="2" t="s">
        <v>146</v>
      </c>
      <c r="F32" s="4">
        <v>28.5</v>
      </c>
      <c r="G32" s="3">
        <v>113</v>
      </c>
      <c r="H32" s="3">
        <f>VLOOKUP(D32,$B$95:$D$102,2,0)</f>
        <v>15</v>
      </c>
      <c r="I32" s="3" t="str">
        <f>IF(G32 = 0, H32 * 3, IF(G32 &lt; H32, ROUNDUP(G32 * H32 *  1.1, 0), ""))</f>
        <v/>
      </c>
      <c r="J32" s="134">
        <f>G32 * F32</f>
        <v>3220.5</v>
      </c>
      <c r="K32" s="134">
        <f>VLOOKUP(D32, $B$95:$D$102, 3, 0) * G32</f>
        <v>113</v>
      </c>
      <c r="L32" s="134">
        <f>J32 + K32</f>
        <v>3333.5</v>
      </c>
    </row>
    <row r="33" spans="1:12" outlineLevel="2" x14ac:dyDescent="0.2">
      <c r="A33" s="1">
        <v>63</v>
      </c>
      <c r="B33" s="2" t="s">
        <v>147</v>
      </c>
      <c r="C33" s="2" t="s">
        <v>102</v>
      </c>
      <c r="D33" s="2" t="s">
        <v>127</v>
      </c>
      <c r="E33" s="2" t="s">
        <v>148</v>
      </c>
      <c r="F33" s="4">
        <v>43.9</v>
      </c>
      <c r="G33" s="3">
        <v>24</v>
      </c>
      <c r="H33" s="3">
        <f>VLOOKUP(D33,$B$95:$D$102,2,0)</f>
        <v>15</v>
      </c>
      <c r="I33" s="3" t="str">
        <f>IF(G33 = 0, H33 * 3, IF(G33 &lt; H33, ROUNDUP(G33 * H33 *  1.1, 0), ""))</f>
        <v/>
      </c>
      <c r="J33" s="134">
        <f>G33 * F33</f>
        <v>1053.5999999999999</v>
      </c>
      <c r="K33" s="134">
        <f>VLOOKUP(D33, $B$95:$D$102, 3, 0) * G33</f>
        <v>24</v>
      </c>
      <c r="L33" s="134">
        <f>J33 + K33</f>
        <v>1077.5999999999999</v>
      </c>
    </row>
    <row r="34" spans="1:12" outlineLevel="2" x14ac:dyDescent="0.2">
      <c r="A34" s="1">
        <v>65</v>
      </c>
      <c r="B34" s="2" t="s">
        <v>149</v>
      </c>
      <c r="C34" s="2" t="s">
        <v>130</v>
      </c>
      <c r="D34" s="2" t="s">
        <v>127</v>
      </c>
      <c r="E34" s="2" t="s">
        <v>150</v>
      </c>
      <c r="F34" s="4">
        <v>21.05</v>
      </c>
      <c r="G34" s="3">
        <v>76</v>
      </c>
      <c r="H34" s="3">
        <f>VLOOKUP(D34,$B$95:$D$102,2,0)</f>
        <v>15</v>
      </c>
      <c r="I34" s="3" t="str">
        <f>IF(G34 = 0, H34 * 3, IF(G34 &lt; H34, ROUNDUP(G34 * H34 *  1.1, 0), ""))</f>
        <v/>
      </c>
      <c r="J34" s="134">
        <f>G34 * F34</f>
        <v>1599.8</v>
      </c>
      <c r="K34" s="134">
        <f>VLOOKUP(D34, $B$95:$D$102, 3, 0) * G34</f>
        <v>76</v>
      </c>
      <c r="L34" s="134">
        <f>J34 + K34</f>
        <v>1675.8</v>
      </c>
    </row>
    <row r="35" spans="1:12" outlineLevel="2" x14ac:dyDescent="0.2">
      <c r="A35" s="1">
        <v>66</v>
      </c>
      <c r="B35" s="2" t="s">
        <v>151</v>
      </c>
      <c r="C35" s="2" t="s">
        <v>130</v>
      </c>
      <c r="D35" s="2" t="s">
        <v>127</v>
      </c>
      <c r="E35" s="2" t="s">
        <v>152</v>
      </c>
      <c r="F35" s="4">
        <v>17</v>
      </c>
      <c r="G35" s="3">
        <v>4</v>
      </c>
      <c r="H35" s="3">
        <f>VLOOKUP(D35,$B$95:$D$102,2,0)</f>
        <v>15</v>
      </c>
      <c r="I35" s="3">
        <f>IF(G35 = 0, H35 * 3, IF(G35 &lt; H35, ROUNDUP(G35 * H35 *  1.1, 0), ""))</f>
        <v>66</v>
      </c>
      <c r="J35" s="134">
        <f>G35 * F35</f>
        <v>68</v>
      </c>
      <c r="K35" s="134">
        <f>VLOOKUP(D35, $B$95:$D$102, 3, 0) * G35</f>
        <v>4</v>
      </c>
      <c r="L35" s="134">
        <f>J35 + K35</f>
        <v>72</v>
      </c>
    </row>
    <row r="36" spans="1:12" outlineLevel="2" x14ac:dyDescent="0.2">
      <c r="A36" s="1">
        <v>77</v>
      </c>
      <c r="B36" s="2" t="s">
        <v>153</v>
      </c>
      <c r="C36" s="2" t="s">
        <v>105</v>
      </c>
      <c r="D36" s="2" t="s">
        <v>127</v>
      </c>
      <c r="E36" s="2" t="s">
        <v>154</v>
      </c>
      <c r="F36" s="4">
        <v>13</v>
      </c>
      <c r="G36" s="3">
        <v>32</v>
      </c>
      <c r="H36" s="3">
        <f>VLOOKUP(D36,$B$95:$D$102,2,0)</f>
        <v>15</v>
      </c>
      <c r="I36" s="3" t="str">
        <f>IF(G36 = 0, H36 * 3, IF(G36 &lt; H36, ROUNDUP(G36 * H36 *  1.1, 0), ""))</f>
        <v/>
      </c>
      <c r="J36" s="134">
        <f>G36 * F36</f>
        <v>416</v>
      </c>
      <c r="K36" s="134">
        <f>VLOOKUP(D36, $B$95:$D$102, 3, 0) * G36</f>
        <v>32</v>
      </c>
      <c r="L36" s="134">
        <f>J36 + K36</f>
        <v>448</v>
      </c>
    </row>
    <row r="37" spans="1:12" outlineLevel="1" x14ac:dyDescent="0.2">
      <c r="A37" s="1"/>
      <c r="B37" s="2"/>
      <c r="C37" s="2"/>
      <c r="D37" s="148" t="s">
        <v>434</v>
      </c>
      <c r="E37" s="2"/>
      <c r="F37" s="4"/>
      <c r="G37" s="3"/>
      <c r="H37" s="3"/>
      <c r="I37" s="3"/>
      <c r="J37" s="134">
        <f>SUBTOTAL(9,J25:J36)</f>
        <v>12023.55</v>
      </c>
      <c r="K37" s="134"/>
      <c r="L37" s="134">
        <f>SUBTOTAL(9,L25:L36)</f>
        <v>12530.55</v>
      </c>
    </row>
    <row r="38" spans="1:12" outlineLevel="2" x14ac:dyDescent="0.2">
      <c r="A38" s="1">
        <v>7</v>
      </c>
      <c r="B38" s="2" t="s">
        <v>155</v>
      </c>
      <c r="C38" s="2" t="s">
        <v>135</v>
      </c>
      <c r="D38" s="2" t="s">
        <v>156</v>
      </c>
      <c r="E38" s="2" t="s">
        <v>157</v>
      </c>
      <c r="F38" s="4">
        <v>30</v>
      </c>
      <c r="G38" s="3">
        <v>15</v>
      </c>
      <c r="H38" s="3">
        <f>VLOOKUP(D38,$B$95:$D$102,2,0)</f>
        <v>10</v>
      </c>
      <c r="I38" s="3" t="str">
        <f>IF(G38 = 0, H38 * 3, IF(G38 &lt; H38, ROUNDUP(G38 * H38 *  1.1, 0), ""))</f>
        <v/>
      </c>
      <c r="J38" s="134">
        <f>G38 * F38</f>
        <v>450</v>
      </c>
      <c r="K38" s="134">
        <f>VLOOKUP(D38, $B$95:$D$102, 3, 0) * G38</f>
        <v>75</v>
      </c>
      <c r="L38" s="134">
        <f>J38 + K38</f>
        <v>525</v>
      </c>
    </row>
    <row r="39" spans="1:12" outlineLevel="2" x14ac:dyDescent="0.2">
      <c r="A39" s="1">
        <v>14</v>
      </c>
      <c r="B39" s="2" t="s">
        <v>158</v>
      </c>
      <c r="C39" s="2" t="s">
        <v>140</v>
      </c>
      <c r="D39" s="2" t="s">
        <v>156</v>
      </c>
      <c r="E39" s="2" t="s">
        <v>159</v>
      </c>
      <c r="F39" s="4">
        <v>23.25</v>
      </c>
      <c r="G39" s="3">
        <v>35</v>
      </c>
      <c r="H39" s="3">
        <f>VLOOKUP(D39,$B$95:$D$102,2,0)</f>
        <v>10</v>
      </c>
      <c r="I39" s="3" t="str">
        <f>IF(G39 = 0, H39 * 3, IF(G39 &lt; H39, ROUNDUP(G39 * H39 *  1.1, 0), ""))</f>
        <v/>
      </c>
      <c r="J39" s="134">
        <f>G39 * F39</f>
        <v>813.75</v>
      </c>
      <c r="K39" s="134">
        <f>VLOOKUP(D39, $B$95:$D$102, 3, 0) * G39</f>
        <v>175</v>
      </c>
      <c r="L39" s="134">
        <f>J39 + K39</f>
        <v>988.75</v>
      </c>
    </row>
    <row r="40" spans="1:12" outlineLevel="2" x14ac:dyDescent="0.2">
      <c r="A40" s="1">
        <v>28</v>
      </c>
      <c r="B40" s="2" t="s">
        <v>160</v>
      </c>
      <c r="C40" s="2" t="s">
        <v>105</v>
      </c>
      <c r="D40" s="2" t="s">
        <v>156</v>
      </c>
      <c r="E40" s="2" t="s">
        <v>161</v>
      </c>
      <c r="F40" s="4">
        <v>45.6</v>
      </c>
      <c r="G40" s="3">
        <v>26</v>
      </c>
      <c r="H40" s="3">
        <f>VLOOKUP(D40,$B$95:$D$102,2,0)</f>
        <v>10</v>
      </c>
      <c r="I40" s="3" t="str">
        <f>IF(G40 = 0, H40 * 3, IF(G40 &lt; H40, ROUNDUP(G40 * H40 *  1.1, 0), ""))</f>
        <v/>
      </c>
      <c r="J40" s="134">
        <f>G40 * F40</f>
        <v>1185.6000000000001</v>
      </c>
      <c r="K40" s="134">
        <f>VLOOKUP(D40, $B$95:$D$102, 3, 0) * G40</f>
        <v>130</v>
      </c>
      <c r="L40" s="134">
        <f>J40 + K40</f>
        <v>1315.6000000000001</v>
      </c>
    </row>
    <row r="41" spans="1:12" outlineLevel="2" x14ac:dyDescent="0.2">
      <c r="A41" s="1">
        <v>51</v>
      </c>
      <c r="B41" s="2" t="s">
        <v>162</v>
      </c>
      <c r="C41" s="2" t="s">
        <v>119</v>
      </c>
      <c r="D41" s="2" t="s">
        <v>156</v>
      </c>
      <c r="E41" s="2" t="s">
        <v>163</v>
      </c>
      <c r="F41" s="4">
        <v>53</v>
      </c>
      <c r="G41" s="3">
        <v>20</v>
      </c>
      <c r="H41" s="3">
        <f>VLOOKUP(D41,$B$95:$D$102,2,0)</f>
        <v>10</v>
      </c>
      <c r="I41" s="3" t="str">
        <f>IF(G41 = 0, H41 * 3, IF(G41 &lt; H41, ROUNDUP(G41 * H41 *  1.1, 0), ""))</f>
        <v/>
      </c>
      <c r="J41" s="134">
        <f>G41 * F41</f>
        <v>1060</v>
      </c>
      <c r="K41" s="134">
        <f>VLOOKUP(D41, $B$95:$D$102, 3, 0) * G41</f>
        <v>100</v>
      </c>
      <c r="L41" s="134">
        <f>J41 + K41</f>
        <v>1160</v>
      </c>
    </row>
    <row r="42" spans="1:12" outlineLevel="2" x14ac:dyDescent="0.2">
      <c r="A42" s="1">
        <v>74</v>
      </c>
      <c r="B42" s="2" t="s">
        <v>164</v>
      </c>
      <c r="C42" s="2" t="s">
        <v>111</v>
      </c>
      <c r="D42" s="2" t="s">
        <v>156</v>
      </c>
      <c r="E42" s="2" t="s">
        <v>165</v>
      </c>
      <c r="F42" s="4">
        <v>10</v>
      </c>
      <c r="G42" s="3">
        <v>4</v>
      </c>
      <c r="H42" s="3">
        <f>VLOOKUP(D42,$B$95:$D$102,2,0)</f>
        <v>10</v>
      </c>
      <c r="I42" s="3">
        <f>IF(G42 = 0, H42 * 3, IF(G42 &lt; H42, ROUNDUP(G42 * H42 *  1.1, 0), ""))</f>
        <v>44</v>
      </c>
      <c r="J42" s="134">
        <f>G42 * F42</f>
        <v>40</v>
      </c>
      <c r="K42" s="134">
        <f>VLOOKUP(D42, $B$95:$D$102, 3, 0) * G42</f>
        <v>20</v>
      </c>
      <c r="L42" s="134">
        <f>J42 + K42</f>
        <v>60</v>
      </c>
    </row>
    <row r="43" spans="1:12" outlineLevel="1" x14ac:dyDescent="0.2">
      <c r="A43" s="1"/>
      <c r="B43" s="2"/>
      <c r="C43" s="2"/>
      <c r="D43" s="148" t="s">
        <v>435</v>
      </c>
      <c r="E43" s="2"/>
      <c r="F43" s="4"/>
      <c r="G43" s="3"/>
      <c r="H43" s="3"/>
      <c r="I43" s="3"/>
      <c r="J43" s="134">
        <f>SUBTOTAL(9,J38:J42)</f>
        <v>3549.3500000000004</v>
      </c>
      <c r="K43" s="134"/>
      <c r="L43" s="134">
        <f>SUBTOTAL(9,L38:L42)</f>
        <v>4049.3500000000004</v>
      </c>
    </row>
    <row r="44" spans="1:12" outlineLevel="2" x14ac:dyDescent="0.2">
      <c r="A44" s="1">
        <v>22</v>
      </c>
      <c r="B44" s="2" t="s">
        <v>166</v>
      </c>
      <c r="C44" s="2" t="s">
        <v>167</v>
      </c>
      <c r="D44" s="2" t="s">
        <v>168</v>
      </c>
      <c r="E44" s="2" t="s">
        <v>169</v>
      </c>
      <c r="F44" s="4">
        <v>21</v>
      </c>
      <c r="G44" s="3">
        <v>104</v>
      </c>
      <c r="H44" s="3">
        <f>VLOOKUP(D44,$B$95:$D$102,2,0)</f>
        <v>5</v>
      </c>
      <c r="I44" s="3" t="str">
        <f>IF(G44 = 0, H44 * 3, IF(G44 &lt; H44, ROUNDUP(G44 * H44 *  1.1, 0), ""))</f>
        <v/>
      </c>
      <c r="J44" s="134">
        <f>G44 * F44</f>
        <v>2184</v>
      </c>
      <c r="K44" s="134">
        <f>VLOOKUP(D44, $B$95:$D$102, 3, 0) * G44</f>
        <v>312</v>
      </c>
      <c r="L44" s="134">
        <f>J44 + K44</f>
        <v>2496</v>
      </c>
    </row>
    <row r="45" spans="1:12" outlineLevel="2" x14ac:dyDescent="0.2">
      <c r="A45" s="1">
        <v>23</v>
      </c>
      <c r="B45" s="2" t="s">
        <v>170</v>
      </c>
      <c r="C45" s="2" t="s">
        <v>167</v>
      </c>
      <c r="D45" s="2" t="s">
        <v>168</v>
      </c>
      <c r="E45" s="2" t="s">
        <v>171</v>
      </c>
      <c r="F45" s="4">
        <v>9</v>
      </c>
      <c r="G45" s="3">
        <v>61</v>
      </c>
      <c r="H45" s="3">
        <f>VLOOKUP(D45,$B$95:$D$102,2,0)</f>
        <v>5</v>
      </c>
      <c r="I45" s="3" t="str">
        <f>IF(G45 = 0, H45 * 3, IF(G45 &lt; H45, ROUNDUP(G45 * H45 *  1.1, 0), ""))</f>
        <v/>
      </c>
      <c r="J45" s="134">
        <f>G45 * F45</f>
        <v>549</v>
      </c>
      <c r="K45" s="134">
        <f>VLOOKUP(D45, $B$95:$D$102, 3, 0) * G45</f>
        <v>183</v>
      </c>
      <c r="L45" s="134">
        <f>J45 + K45</f>
        <v>732</v>
      </c>
    </row>
    <row r="46" spans="1:12" outlineLevel="2" x14ac:dyDescent="0.2">
      <c r="A46" s="1">
        <v>42</v>
      </c>
      <c r="B46" s="2" t="s">
        <v>172</v>
      </c>
      <c r="C46" s="2" t="s">
        <v>98</v>
      </c>
      <c r="D46" s="2" t="s">
        <v>168</v>
      </c>
      <c r="E46" s="2" t="s">
        <v>173</v>
      </c>
      <c r="F46" s="4">
        <v>14</v>
      </c>
      <c r="G46" s="3">
        <v>26</v>
      </c>
      <c r="H46" s="3">
        <f>VLOOKUP(D46,$B$95:$D$102,2,0)</f>
        <v>5</v>
      </c>
      <c r="I46" s="3" t="str">
        <f>IF(G46 = 0, H46 * 3, IF(G46 &lt; H46, ROUNDUP(G46 * H46 *  1.1, 0), ""))</f>
        <v/>
      </c>
      <c r="J46" s="134">
        <f>G46 * F46</f>
        <v>364</v>
      </c>
      <c r="K46" s="134">
        <f>VLOOKUP(D46, $B$95:$D$102, 3, 0) * G46</f>
        <v>78</v>
      </c>
      <c r="L46" s="134">
        <f>J46 + K46</f>
        <v>442</v>
      </c>
    </row>
    <row r="47" spans="1:12" outlineLevel="2" x14ac:dyDescent="0.2">
      <c r="A47" s="1">
        <v>52</v>
      </c>
      <c r="B47" s="2" t="s">
        <v>174</v>
      </c>
      <c r="C47" s="2" t="s">
        <v>119</v>
      </c>
      <c r="D47" s="2" t="s">
        <v>168</v>
      </c>
      <c r="E47" s="2" t="s">
        <v>175</v>
      </c>
      <c r="F47" s="4">
        <v>7</v>
      </c>
      <c r="G47" s="3">
        <v>38</v>
      </c>
      <c r="H47" s="3">
        <f>VLOOKUP(D47,$B$95:$D$102,2,0)</f>
        <v>5</v>
      </c>
      <c r="I47" s="3" t="str">
        <f>IF(G47 = 0, H47 * 3, IF(G47 &lt; H47, ROUNDUP(G47 * H47 *  1.1, 0), ""))</f>
        <v/>
      </c>
      <c r="J47" s="134">
        <f>G47 * F47</f>
        <v>266</v>
      </c>
      <c r="K47" s="134">
        <f>VLOOKUP(D47, $B$95:$D$102, 3, 0) * G47</f>
        <v>114</v>
      </c>
      <c r="L47" s="134">
        <f>J47 + K47</f>
        <v>380</v>
      </c>
    </row>
    <row r="48" spans="1:12" outlineLevel="2" x14ac:dyDescent="0.2">
      <c r="A48" s="1">
        <v>56</v>
      </c>
      <c r="B48" s="2" t="s">
        <v>176</v>
      </c>
      <c r="C48" s="2" t="s">
        <v>177</v>
      </c>
      <c r="D48" s="2" t="s">
        <v>168</v>
      </c>
      <c r="E48" s="2" t="s">
        <v>178</v>
      </c>
      <c r="F48" s="4">
        <v>38</v>
      </c>
      <c r="G48" s="3">
        <v>21</v>
      </c>
      <c r="H48" s="3">
        <f>VLOOKUP(D48,$B$95:$D$102,2,0)</f>
        <v>5</v>
      </c>
      <c r="I48" s="3" t="str">
        <f>IF(G48 = 0, H48 * 3, IF(G48 &lt; H48, ROUNDUP(G48 * H48 *  1.1, 0), ""))</f>
        <v/>
      </c>
      <c r="J48" s="134">
        <f>G48 * F48</f>
        <v>798</v>
      </c>
      <c r="K48" s="134">
        <f>VLOOKUP(D48, $B$95:$D$102, 3, 0) * G48</f>
        <v>63</v>
      </c>
      <c r="L48" s="134">
        <f>J48 + K48</f>
        <v>861</v>
      </c>
    </row>
    <row r="49" spans="1:12" outlineLevel="2" x14ac:dyDescent="0.2">
      <c r="A49" s="1">
        <v>57</v>
      </c>
      <c r="B49" s="2" t="s">
        <v>179</v>
      </c>
      <c r="C49" s="2" t="s">
        <v>177</v>
      </c>
      <c r="D49" s="2" t="s">
        <v>168</v>
      </c>
      <c r="E49" s="2" t="s">
        <v>178</v>
      </c>
      <c r="F49" s="4">
        <v>19.5</v>
      </c>
      <c r="G49" s="3">
        <v>36</v>
      </c>
      <c r="H49" s="3">
        <f>VLOOKUP(D49,$B$95:$D$102,2,0)</f>
        <v>5</v>
      </c>
      <c r="I49" s="3" t="str">
        <f>IF(G49 = 0, H49 * 3, IF(G49 &lt; H49, ROUNDUP(G49 * H49 *  1.1, 0), ""))</f>
        <v/>
      </c>
      <c r="J49" s="134">
        <f>G49 * F49</f>
        <v>702</v>
      </c>
      <c r="K49" s="134">
        <f>VLOOKUP(D49, $B$95:$D$102, 3, 0) * G49</f>
        <v>108</v>
      </c>
      <c r="L49" s="134">
        <f>J49 + K49</f>
        <v>810</v>
      </c>
    </row>
    <row r="50" spans="1:12" outlineLevel="2" x14ac:dyDescent="0.2">
      <c r="A50" s="1">
        <v>64</v>
      </c>
      <c r="B50" s="2" t="s">
        <v>180</v>
      </c>
      <c r="C50" s="2" t="s">
        <v>105</v>
      </c>
      <c r="D50" s="2" t="s">
        <v>168</v>
      </c>
      <c r="E50" s="2" t="s">
        <v>181</v>
      </c>
      <c r="F50" s="4">
        <v>33.25</v>
      </c>
      <c r="G50" s="3">
        <v>22</v>
      </c>
      <c r="H50" s="3">
        <f>VLOOKUP(D50,$B$95:$D$102,2,0)</f>
        <v>5</v>
      </c>
      <c r="I50" s="3" t="str">
        <f>IF(G50 = 0, H50 * 3, IF(G50 &lt; H50, ROUNDUP(G50 * H50 *  1.1, 0), ""))</f>
        <v/>
      </c>
      <c r="J50" s="134">
        <f>G50 * F50</f>
        <v>731.5</v>
      </c>
      <c r="K50" s="134">
        <f>VLOOKUP(D50, $B$95:$D$102, 3, 0) * G50</f>
        <v>66</v>
      </c>
      <c r="L50" s="134">
        <f>J50 + K50</f>
        <v>797.5</v>
      </c>
    </row>
    <row r="51" spans="1:12" outlineLevel="1" x14ac:dyDescent="0.2">
      <c r="A51" s="1"/>
      <c r="B51" s="2"/>
      <c r="C51" s="2"/>
      <c r="D51" s="148" t="s">
        <v>440</v>
      </c>
      <c r="E51" s="2"/>
      <c r="F51" s="4"/>
      <c r="G51" s="3"/>
      <c r="H51" s="3"/>
      <c r="I51" s="3"/>
      <c r="J51" s="134">
        <f>SUBTOTAL(9,J44:J50)</f>
        <v>5594.5</v>
      </c>
      <c r="K51" s="134"/>
      <c r="L51" s="134">
        <f>SUBTOTAL(9,L44:L50)</f>
        <v>6518.5</v>
      </c>
    </row>
    <row r="52" spans="1:12" outlineLevel="2" x14ac:dyDescent="0.2">
      <c r="A52" s="1">
        <v>11</v>
      </c>
      <c r="B52" s="2" t="s">
        <v>182</v>
      </c>
      <c r="C52" s="2" t="s">
        <v>183</v>
      </c>
      <c r="D52" s="2" t="s">
        <v>184</v>
      </c>
      <c r="E52" s="2" t="s">
        <v>185</v>
      </c>
      <c r="F52" s="4">
        <v>21</v>
      </c>
      <c r="G52" s="3">
        <v>22</v>
      </c>
      <c r="H52" s="3">
        <f>VLOOKUP(D52,$B$95:$D$102,2,0)</f>
        <v>10</v>
      </c>
      <c r="I52" s="3" t="str">
        <f>IF(G52 = 0, H52 * 3, IF(G52 &lt; H52, ROUNDUP(G52 * H52 *  1.1, 0), ""))</f>
        <v/>
      </c>
      <c r="J52" s="134">
        <f>G52 * F52</f>
        <v>462</v>
      </c>
      <c r="K52" s="134">
        <f>VLOOKUP(D52, $B$95:$D$102, 3, 0) * G52</f>
        <v>110</v>
      </c>
      <c r="L52" s="134">
        <f>J52 + K52</f>
        <v>572</v>
      </c>
    </row>
    <row r="53" spans="1:12" outlineLevel="2" x14ac:dyDescent="0.2">
      <c r="A53" s="1">
        <v>12</v>
      </c>
      <c r="B53" s="2" t="s">
        <v>186</v>
      </c>
      <c r="C53" s="2" t="s">
        <v>183</v>
      </c>
      <c r="D53" s="2" t="s">
        <v>184</v>
      </c>
      <c r="E53" s="2" t="s">
        <v>187</v>
      </c>
      <c r="F53" s="4">
        <v>38</v>
      </c>
      <c r="G53" s="3">
        <v>86</v>
      </c>
      <c r="H53" s="3">
        <f>VLOOKUP(D53,$B$95:$D$102,2,0)</f>
        <v>10</v>
      </c>
      <c r="I53" s="3" t="str">
        <f>IF(G53 = 0, H53 * 3, IF(G53 &lt; H53, ROUNDUP(G53 * H53 *  1.1, 0), ""))</f>
        <v/>
      </c>
      <c r="J53" s="134">
        <f>G53 * F53</f>
        <v>3268</v>
      </c>
      <c r="K53" s="134">
        <f>VLOOKUP(D53, $B$95:$D$102, 3, 0) * G53</f>
        <v>430</v>
      </c>
      <c r="L53" s="134">
        <f>J53 + K53</f>
        <v>3698</v>
      </c>
    </row>
    <row r="54" spans="1:12" outlineLevel="2" x14ac:dyDescent="0.2">
      <c r="A54" s="1">
        <v>31</v>
      </c>
      <c r="B54" s="2" t="s">
        <v>188</v>
      </c>
      <c r="C54" s="2" t="s">
        <v>189</v>
      </c>
      <c r="D54" s="2" t="s">
        <v>184</v>
      </c>
      <c r="E54" s="2" t="s">
        <v>190</v>
      </c>
      <c r="F54" s="4">
        <v>12.5</v>
      </c>
      <c r="G54" s="3">
        <v>0</v>
      </c>
      <c r="H54" s="3">
        <f>VLOOKUP(D54,$B$95:$D$102,2,0)</f>
        <v>10</v>
      </c>
      <c r="I54" s="3">
        <f>IF(G54 = 0, H54 * 3, IF(G54 &lt; H54, ROUNDUP(G54 * H54 *  1.1, 0), ""))</f>
        <v>30</v>
      </c>
      <c r="J54" s="134">
        <f>G54 * F54</f>
        <v>0</v>
      </c>
      <c r="K54" s="134">
        <f>VLOOKUP(D54, $B$95:$D$102, 3, 0) * G54</f>
        <v>0</v>
      </c>
      <c r="L54" s="134">
        <f>J54 + K54</f>
        <v>0</v>
      </c>
    </row>
    <row r="55" spans="1:12" outlineLevel="2" x14ac:dyDescent="0.2">
      <c r="A55" s="1">
        <v>32</v>
      </c>
      <c r="B55" s="2" t="s">
        <v>191</v>
      </c>
      <c r="C55" s="2" t="s">
        <v>189</v>
      </c>
      <c r="D55" s="2" t="s">
        <v>184</v>
      </c>
      <c r="E55" s="2" t="s">
        <v>192</v>
      </c>
      <c r="F55" s="4">
        <v>32</v>
      </c>
      <c r="G55" s="3">
        <v>9</v>
      </c>
      <c r="H55" s="3">
        <f>VLOOKUP(D55,$B$95:$D$102,2,0)</f>
        <v>10</v>
      </c>
      <c r="I55" s="3">
        <f>IF(G55 = 0, H55 * 3, IF(G55 &lt; H55, ROUNDUP(G55 * H55 *  1.1, 0), ""))</f>
        <v>99</v>
      </c>
      <c r="J55" s="134">
        <f>G55 * F55</f>
        <v>288</v>
      </c>
      <c r="K55" s="134">
        <f>VLOOKUP(D55, $B$95:$D$102, 3, 0) * G55</f>
        <v>45</v>
      </c>
      <c r="L55" s="134">
        <f>J55 + K55</f>
        <v>333</v>
      </c>
    </row>
    <row r="56" spans="1:12" outlineLevel="2" x14ac:dyDescent="0.2">
      <c r="A56" s="1">
        <v>33</v>
      </c>
      <c r="B56" s="2" t="s">
        <v>193</v>
      </c>
      <c r="C56" s="2" t="s">
        <v>194</v>
      </c>
      <c r="D56" s="2" t="s">
        <v>184</v>
      </c>
      <c r="E56" s="2" t="s">
        <v>195</v>
      </c>
      <c r="F56" s="4">
        <v>2.5</v>
      </c>
      <c r="G56" s="3">
        <v>112</v>
      </c>
      <c r="H56" s="3">
        <f>VLOOKUP(D56,$B$95:$D$102,2,0)</f>
        <v>10</v>
      </c>
      <c r="I56" s="3" t="str">
        <f>IF(G56 = 0, H56 * 3, IF(G56 &lt; H56, ROUNDUP(G56 * H56 *  1.1, 0), ""))</f>
        <v/>
      </c>
      <c r="J56" s="134">
        <f>G56 * F56</f>
        <v>280</v>
      </c>
      <c r="K56" s="134">
        <f>VLOOKUP(D56, $B$95:$D$102, 3, 0) * G56</f>
        <v>560</v>
      </c>
      <c r="L56" s="134">
        <f>J56 + K56</f>
        <v>840</v>
      </c>
    </row>
    <row r="57" spans="1:12" outlineLevel="2" x14ac:dyDescent="0.2">
      <c r="A57" s="1">
        <v>59</v>
      </c>
      <c r="B57" s="2" t="s">
        <v>196</v>
      </c>
      <c r="C57" s="2" t="s">
        <v>197</v>
      </c>
      <c r="D57" s="2" t="s">
        <v>184</v>
      </c>
      <c r="E57" s="2" t="s">
        <v>165</v>
      </c>
      <c r="F57" s="4">
        <v>55</v>
      </c>
      <c r="G57" s="3">
        <v>79</v>
      </c>
      <c r="H57" s="3">
        <f>VLOOKUP(D57,$B$95:$D$102,2,0)</f>
        <v>10</v>
      </c>
      <c r="I57" s="3" t="str">
        <f>IF(G57 = 0, H57 * 3, IF(G57 &lt; H57, ROUNDUP(G57 * H57 *  1.1, 0), ""))</f>
        <v/>
      </c>
      <c r="J57" s="134">
        <f>G57 * F57</f>
        <v>4345</v>
      </c>
      <c r="K57" s="134">
        <f>VLOOKUP(D57, $B$95:$D$102, 3, 0) * G57</f>
        <v>395</v>
      </c>
      <c r="L57" s="134">
        <f>J57 + K57</f>
        <v>4740</v>
      </c>
    </row>
    <row r="58" spans="1:12" outlineLevel="2" x14ac:dyDescent="0.2">
      <c r="A58" s="1">
        <v>60</v>
      </c>
      <c r="B58" s="2" t="s">
        <v>198</v>
      </c>
      <c r="C58" s="2" t="s">
        <v>197</v>
      </c>
      <c r="D58" s="2" t="s">
        <v>184</v>
      </c>
      <c r="E58" s="2" t="s">
        <v>199</v>
      </c>
      <c r="F58" s="4">
        <v>34</v>
      </c>
      <c r="G58" s="3">
        <v>19</v>
      </c>
      <c r="H58" s="3">
        <f>VLOOKUP(D58,$B$95:$D$102,2,0)</f>
        <v>10</v>
      </c>
      <c r="I58" s="3" t="str">
        <f>IF(G58 = 0, H58 * 3, IF(G58 &lt; H58, ROUNDUP(G58 * H58 *  1.1, 0), ""))</f>
        <v/>
      </c>
      <c r="J58" s="134">
        <f>G58 * F58</f>
        <v>646</v>
      </c>
      <c r="K58" s="134">
        <f>VLOOKUP(D58, $B$95:$D$102, 3, 0) * G58</f>
        <v>95</v>
      </c>
      <c r="L58" s="134">
        <f>J58 + K58</f>
        <v>741</v>
      </c>
    </row>
    <row r="59" spans="1:12" outlineLevel="2" x14ac:dyDescent="0.2">
      <c r="A59" s="1">
        <v>69</v>
      </c>
      <c r="B59" s="2" t="s">
        <v>200</v>
      </c>
      <c r="C59" s="2" t="s">
        <v>194</v>
      </c>
      <c r="D59" s="2" t="s">
        <v>184</v>
      </c>
      <c r="E59" s="2" t="s">
        <v>201</v>
      </c>
      <c r="F59" s="4">
        <v>36</v>
      </c>
      <c r="G59" s="3">
        <v>26</v>
      </c>
      <c r="H59" s="3">
        <f>VLOOKUP(D59,$B$95:$D$102,2,0)</f>
        <v>10</v>
      </c>
      <c r="I59" s="3" t="str">
        <f>IF(G59 = 0, H59 * 3, IF(G59 &lt; H59, ROUNDUP(G59 * H59 *  1.1, 0), ""))</f>
        <v/>
      </c>
      <c r="J59" s="134">
        <f>G59 * F59</f>
        <v>936</v>
      </c>
      <c r="K59" s="134">
        <f>VLOOKUP(D59, $B$95:$D$102, 3, 0) * G59</f>
        <v>130</v>
      </c>
      <c r="L59" s="134">
        <f>J59 + K59</f>
        <v>1066</v>
      </c>
    </row>
    <row r="60" spans="1:12" outlineLevel="2" x14ac:dyDescent="0.2">
      <c r="A60" s="1">
        <v>71</v>
      </c>
      <c r="B60" s="2" t="s">
        <v>202</v>
      </c>
      <c r="C60" s="2" t="s">
        <v>194</v>
      </c>
      <c r="D60" s="2" t="s">
        <v>184</v>
      </c>
      <c r="E60" s="2" t="s">
        <v>187</v>
      </c>
      <c r="F60" s="4">
        <v>21.5</v>
      </c>
      <c r="G60" s="3">
        <v>26</v>
      </c>
      <c r="H60" s="3">
        <f>VLOOKUP(D60,$B$95:$D$102,2,0)</f>
        <v>10</v>
      </c>
      <c r="I60" s="3" t="str">
        <f>IF(G60 = 0, H60 * 3, IF(G60 &lt; H60, ROUNDUP(G60 * H60 *  1.1, 0), ""))</f>
        <v/>
      </c>
      <c r="J60" s="134">
        <f>G60 * F60</f>
        <v>559</v>
      </c>
      <c r="K60" s="134">
        <f>VLOOKUP(D60, $B$95:$D$102, 3, 0) * G60</f>
        <v>130</v>
      </c>
      <c r="L60" s="134">
        <f>J60 + K60</f>
        <v>689</v>
      </c>
    </row>
    <row r="61" spans="1:12" outlineLevel="2" x14ac:dyDescent="0.2">
      <c r="A61" s="1">
        <v>72</v>
      </c>
      <c r="B61" s="2" t="s">
        <v>203</v>
      </c>
      <c r="C61" s="2" t="s">
        <v>189</v>
      </c>
      <c r="D61" s="2" t="s">
        <v>184</v>
      </c>
      <c r="E61" s="2" t="s">
        <v>192</v>
      </c>
      <c r="F61" s="4">
        <v>34.799999999999997</v>
      </c>
      <c r="G61" s="3">
        <v>14</v>
      </c>
      <c r="H61" s="3">
        <f>VLOOKUP(D61,$B$95:$D$102,2,0)</f>
        <v>10</v>
      </c>
      <c r="I61" s="3" t="str">
        <f>IF(G61 = 0, H61 * 3, IF(G61 &lt; H61, ROUNDUP(G61 * H61 *  1.1, 0), ""))</f>
        <v/>
      </c>
      <c r="J61" s="134">
        <f>G61 * F61</f>
        <v>487.19999999999993</v>
      </c>
      <c r="K61" s="134">
        <f>VLOOKUP(D61, $B$95:$D$102, 3, 0) * G61</f>
        <v>70</v>
      </c>
      <c r="L61" s="134">
        <f>J61 + K61</f>
        <v>557.19999999999993</v>
      </c>
    </row>
    <row r="62" spans="1:12" outlineLevel="1" x14ac:dyDescent="0.2">
      <c r="A62" s="1"/>
      <c r="B62" s="2"/>
      <c r="C62" s="2"/>
      <c r="D62" s="148" t="s">
        <v>438</v>
      </c>
      <c r="E62" s="2"/>
      <c r="F62" s="4"/>
      <c r="G62" s="3"/>
      <c r="H62" s="3"/>
      <c r="I62" s="3"/>
      <c r="J62" s="134">
        <f>SUBTOTAL(9,J52:J61)</f>
        <v>11271.2</v>
      </c>
      <c r="K62" s="134"/>
      <c r="L62" s="134">
        <f>SUBTOTAL(9,L52:L61)</f>
        <v>13236.2</v>
      </c>
    </row>
    <row r="63" spans="1:12" outlineLevel="2" x14ac:dyDescent="0.2">
      <c r="A63" s="1">
        <v>10</v>
      </c>
      <c r="B63" s="2" t="s">
        <v>204</v>
      </c>
      <c r="C63" s="2" t="s">
        <v>111</v>
      </c>
      <c r="D63" s="2" t="s">
        <v>205</v>
      </c>
      <c r="E63" s="2" t="s">
        <v>206</v>
      </c>
      <c r="F63" s="4">
        <v>31</v>
      </c>
      <c r="G63" s="3">
        <v>31</v>
      </c>
      <c r="H63" s="3">
        <f>VLOOKUP(D63,$B$95:$D$102,2,0)</f>
        <v>5</v>
      </c>
      <c r="I63" s="3" t="str">
        <f>IF(G63 = 0, H63 * 3, IF(G63 &lt; H63, ROUNDUP(G63 * H63 *  1.1, 0), ""))</f>
        <v/>
      </c>
      <c r="J63" s="134">
        <f>G63 * F63</f>
        <v>961</v>
      </c>
      <c r="K63" s="134">
        <f>VLOOKUP(D63, $B$95:$D$102, 3, 0) * G63</f>
        <v>155</v>
      </c>
      <c r="L63" s="134">
        <f>J63 + K63</f>
        <v>1116</v>
      </c>
    </row>
    <row r="64" spans="1:12" outlineLevel="2" x14ac:dyDescent="0.2">
      <c r="A64" s="1">
        <v>13</v>
      </c>
      <c r="B64" s="2" t="s">
        <v>207</v>
      </c>
      <c r="C64" s="2" t="s">
        <v>140</v>
      </c>
      <c r="D64" s="2" t="s">
        <v>205</v>
      </c>
      <c r="E64" s="2" t="s">
        <v>208</v>
      </c>
      <c r="F64" s="4">
        <v>6</v>
      </c>
      <c r="G64" s="3">
        <v>24</v>
      </c>
      <c r="H64" s="3">
        <f>VLOOKUP(D64,$B$95:$D$102,2,0)</f>
        <v>5</v>
      </c>
      <c r="I64" s="3" t="str">
        <f>IF(G64 = 0, H64 * 3, IF(G64 &lt; H64, ROUNDUP(G64 * H64 *  1.1, 0), ""))</f>
        <v/>
      </c>
      <c r="J64" s="134">
        <f>G64 * F64</f>
        <v>144</v>
      </c>
      <c r="K64" s="134">
        <f>VLOOKUP(D64, $B$95:$D$102, 3, 0) * G64</f>
        <v>120</v>
      </c>
      <c r="L64" s="134">
        <f>J64 + K64</f>
        <v>264</v>
      </c>
    </row>
    <row r="65" spans="1:12" outlineLevel="2" x14ac:dyDescent="0.2">
      <c r="A65" s="1">
        <v>18</v>
      </c>
      <c r="B65" s="2" t="s">
        <v>209</v>
      </c>
      <c r="C65" s="2" t="s">
        <v>102</v>
      </c>
      <c r="D65" s="2" t="s">
        <v>205</v>
      </c>
      <c r="E65" s="2" t="s">
        <v>210</v>
      </c>
      <c r="F65" s="4">
        <v>62.5</v>
      </c>
      <c r="G65" s="3">
        <v>42</v>
      </c>
      <c r="H65" s="3">
        <f>VLOOKUP(D65,$B$95:$D$102,2,0)</f>
        <v>5</v>
      </c>
      <c r="I65" s="3" t="str">
        <f>IF(G65 = 0, H65 * 3, IF(G65 &lt; H65, ROUNDUP(G65 * H65 *  1.1, 0), ""))</f>
        <v/>
      </c>
      <c r="J65" s="134">
        <f>G65 * F65</f>
        <v>2625</v>
      </c>
      <c r="K65" s="134">
        <f>VLOOKUP(D65, $B$95:$D$102, 3, 0) * G65</f>
        <v>210</v>
      </c>
      <c r="L65" s="134">
        <f>J65 + K65</f>
        <v>2835</v>
      </c>
    </row>
    <row r="66" spans="1:12" outlineLevel="2" x14ac:dyDescent="0.2">
      <c r="A66" s="1">
        <v>30</v>
      </c>
      <c r="B66" s="2" t="s">
        <v>211</v>
      </c>
      <c r="C66" s="2" t="s">
        <v>212</v>
      </c>
      <c r="D66" s="2" t="s">
        <v>205</v>
      </c>
      <c r="E66" s="2" t="s">
        <v>213</v>
      </c>
      <c r="F66" s="4">
        <v>25.89</v>
      </c>
      <c r="G66" s="3">
        <v>10</v>
      </c>
      <c r="H66" s="3">
        <f>VLOOKUP(D66,$B$95:$D$102,2,0)</f>
        <v>5</v>
      </c>
      <c r="I66" s="3" t="str">
        <f>IF(G66 = 0, H66 * 3, IF(G66 &lt; H66, ROUNDUP(G66 * H66 *  1.1, 0), ""))</f>
        <v/>
      </c>
      <c r="J66" s="134">
        <f>G66 * F66</f>
        <v>258.89999999999998</v>
      </c>
      <c r="K66" s="134">
        <f>VLOOKUP(D66, $B$95:$D$102, 3, 0) * G66</f>
        <v>50</v>
      </c>
      <c r="L66" s="134">
        <f>J66 + K66</f>
        <v>308.89999999999998</v>
      </c>
    </row>
    <row r="67" spans="1:12" outlineLevel="2" x14ac:dyDescent="0.2">
      <c r="A67" s="1">
        <v>36</v>
      </c>
      <c r="B67" s="2" t="s">
        <v>214</v>
      </c>
      <c r="C67" s="2" t="s">
        <v>215</v>
      </c>
      <c r="D67" s="2" t="s">
        <v>205</v>
      </c>
      <c r="E67" s="2" t="s">
        <v>216</v>
      </c>
      <c r="F67" s="4">
        <v>19</v>
      </c>
      <c r="G67" s="3">
        <v>112</v>
      </c>
      <c r="H67" s="3">
        <f>VLOOKUP(D67,$B$95:$D$102,2,0)</f>
        <v>5</v>
      </c>
      <c r="I67" s="3" t="str">
        <f>IF(G67 = 0, H67 * 3, IF(G67 &lt; H67, ROUNDUP(G67 * H67 *  1.1, 0), ""))</f>
        <v/>
      </c>
      <c r="J67" s="134">
        <f>G67 * F67</f>
        <v>2128</v>
      </c>
      <c r="K67" s="134">
        <f>VLOOKUP(D67, $B$95:$D$102, 3, 0) * G67</f>
        <v>560</v>
      </c>
      <c r="L67" s="134">
        <f>J67 + K67</f>
        <v>2688</v>
      </c>
    </row>
    <row r="68" spans="1:12" outlineLevel="2" x14ac:dyDescent="0.2">
      <c r="A68" s="1">
        <v>37</v>
      </c>
      <c r="B68" s="2" t="s">
        <v>217</v>
      </c>
      <c r="C68" s="2" t="s">
        <v>215</v>
      </c>
      <c r="D68" s="2" t="s">
        <v>205</v>
      </c>
      <c r="E68" s="2" t="s">
        <v>218</v>
      </c>
      <c r="F68" s="4">
        <v>26</v>
      </c>
      <c r="G68" s="3">
        <v>11</v>
      </c>
      <c r="H68" s="3">
        <f>VLOOKUP(D68,$B$95:$D$102,2,0)</f>
        <v>5</v>
      </c>
      <c r="I68" s="3" t="str">
        <f>IF(G68 = 0, H68 * 3, IF(G68 &lt; H68, ROUNDUP(G68 * H68 *  1.1, 0), ""))</f>
        <v/>
      </c>
      <c r="J68" s="134">
        <f>G68 * F68</f>
        <v>286</v>
      </c>
      <c r="K68" s="134">
        <f>VLOOKUP(D68, $B$95:$D$102, 3, 0) * G68</f>
        <v>55</v>
      </c>
      <c r="L68" s="134">
        <f>J68 + K68</f>
        <v>341</v>
      </c>
    </row>
    <row r="69" spans="1:12" outlineLevel="2" x14ac:dyDescent="0.2">
      <c r="A69" s="1">
        <v>40</v>
      </c>
      <c r="B69" s="2" t="s">
        <v>219</v>
      </c>
      <c r="C69" s="2" t="s">
        <v>220</v>
      </c>
      <c r="D69" s="2" t="s">
        <v>205</v>
      </c>
      <c r="E69" s="2" t="s">
        <v>221</v>
      </c>
      <c r="F69" s="4">
        <v>18.399999999999999</v>
      </c>
      <c r="G69" s="3">
        <v>123</v>
      </c>
      <c r="H69" s="3">
        <f>VLOOKUP(D69,$B$95:$D$102,2,0)</f>
        <v>5</v>
      </c>
      <c r="I69" s="3" t="str">
        <f>IF(G69 = 0, H69 * 3, IF(G69 &lt; H69, ROUNDUP(G69 * H69 *  1.1, 0), ""))</f>
        <v/>
      </c>
      <c r="J69" s="134">
        <f>G69 * F69</f>
        <v>2263.1999999999998</v>
      </c>
      <c r="K69" s="134">
        <f>VLOOKUP(D69, $B$95:$D$102, 3, 0) * G69</f>
        <v>615</v>
      </c>
      <c r="L69" s="134">
        <f>J69 + K69</f>
        <v>2878.2</v>
      </c>
    </row>
    <row r="70" spans="1:12" outlineLevel="2" x14ac:dyDescent="0.2">
      <c r="A70" s="1">
        <v>41</v>
      </c>
      <c r="B70" s="2" t="s">
        <v>222</v>
      </c>
      <c r="C70" s="2" t="s">
        <v>220</v>
      </c>
      <c r="D70" s="2" t="s">
        <v>205</v>
      </c>
      <c r="E70" s="2" t="s">
        <v>223</v>
      </c>
      <c r="F70" s="4">
        <v>9.65</v>
      </c>
      <c r="G70" s="3">
        <v>85</v>
      </c>
      <c r="H70" s="3">
        <f>VLOOKUP(D70,$B$95:$D$102,2,0)</f>
        <v>5</v>
      </c>
      <c r="I70" s="3" t="str">
        <f>IF(G70 = 0, H70 * 3, IF(G70 &lt; H70, ROUNDUP(G70 * H70 *  1.1, 0), ""))</f>
        <v/>
      </c>
      <c r="J70" s="134">
        <f>G70 * F70</f>
        <v>820.25</v>
      </c>
      <c r="K70" s="134">
        <f>VLOOKUP(D70, $B$95:$D$102, 3, 0) * G70</f>
        <v>425</v>
      </c>
      <c r="L70" s="134">
        <f>J70 + K70</f>
        <v>1245.25</v>
      </c>
    </row>
    <row r="71" spans="1:12" outlineLevel="2" x14ac:dyDescent="0.2">
      <c r="A71" s="1">
        <v>45</v>
      </c>
      <c r="B71" s="2" t="s">
        <v>224</v>
      </c>
      <c r="C71" s="2" t="s">
        <v>225</v>
      </c>
      <c r="D71" s="2" t="s">
        <v>205</v>
      </c>
      <c r="E71" s="2" t="s">
        <v>226</v>
      </c>
      <c r="F71" s="4">
        <v>9.5</v>
      </c>
      <c r="G71" s="3">
        <v>5</v>
      </c>
      <c r="H71" s="3">
        <f>VLOOKUP(D71,$B$95:$D$102,2,0)</f>
        <v>5</v>
      </c>
      <c r="I71" s="3" t="str">
        <f>IF(G71 = 0, H71 * 3, IF(G71 &lt; H71, ROUNDUP(G71 * H71 *  1.1, 0), ""))</f>
        <v/>
      </c>
      <c r="J71" s="134">
        <f>G71 * F71</f>
        <v>47.5</v>
      </c>
      <c r="K71" s="134">
        <f>VLOOKUP(D71, $B$95:$D$102, 3, 0) * G71</f>
        <v>25</v>
      </c>
      <c r="L71" s="134">
        <f>J71 + K71</f>
        <v>72.5</v>
      </c>
    </row>
    <row r="72" spans="1:12" outlineLevel="2" x14ac:dyDescent="0.2">
      <c r="A72" s="1">
        <v>46</v>
      </c>
      <c r="B72" s="2" t="s">
        <v>227</v>
      </c>
      <c r="C72" s="2" t="s">
        <v>225</v>
      </c>
      <c r="D72" s="2" t="s">
        <v>205</v>
      </c>
      <c r="E72" s="2" t="s">
        <v>228</v>
      </c>
      <c r="F72" s="4">
        <v>12</v>
      </c>
      <c r="G72" s="3">
        <v>95</v>
      </c>
      <c r="H72" s="3">
        <f>VLOOKUP(D72,$B$95:$D$102,2,0)</f>
        <v>5</v>
      </c>
      <c r="I72" s="3" t="str">
        <f>IF(G72 = 0, H72 * 3, IF(G72 &lt; H72, ROUNDUP(G72 * H72 *  1.1, 0), ""))</f>
        <v/>
      </c>
      <c r="J72" s="134">
        <f>G72 * F72</f>
        <v>1140</v>
      </c>
      <c r="K72" s="134">
        <f>VLOOKUP(D72, $B$95:$D$102, 3, 0) * G72</f>
        <v>475</v>
      </c>
      <c r="L72" s="134">
        <f>J72 + K72</f>
        <v>1615</v>
      </c>
    </row>
    <row r="73" spans="1:12" outlineLevel="2" x14ac:dyDescent="0.2">
      <c r="A73" s="1">
        <v>58</v>
      </c>
      <c r="B73" s="2" t="s">
        <v>229</v>
      </c>
      <c r="C73" s="2" t="s">
        <v>230</v>
      </c>
      <c r="D73" s="2" t="s">
        <v>205</v>
      </c>
      <c r="E73" s="2" t="s">
        <v>231</v>
      </c>
      <c r="F73" s="4">
        <v>13.25</v>
      </c>
      <c r="G73" s="3">
        <v>62</v>
      </c>
      <c r="H73" s="3">
        <f>VLOOKUP(D73,$B$95:$D$102,2,0)</f>
        <v>5</v>
      </c>
      <c r="I73" s="3" t="str">
        <f>IF(G73 = 0, H73 * 3, IF(G73 &lt; H73, ROUNDUP(G73 * H73 *  1.1, 0), ""))</f>
        <v/>
      </c>
      <c r="J73" s="134">
        <f>G73 * F73</f>
        <v>821.5</v>
      </c>
      <c r="K73" s="134">
        <f>VLOOKUP(D73, $B$95:$D$102, 3, 0) * G73</f>
        <v>310</v>
      </c>
      <c r="L73" s="134">
        <f>J73 + K73</f>
        <v>1131.5</v>
      </c>
    </row>
    <row r="74" spans="1:12" outlineLevel="2" x14ac:dyDescent="0.2">
      <c r="A74" s="1">
        <v>73</v>
      </c>
      <c r="B74" s="2" t="s">
        <v>232</v>
      </c>
      <c r="C74" s="2" t="s">
        <v>215</v>
      </c>
      <c r="D74" s="2" t="s">
        <v>205</v>
      </c>
      <c r="E74" s="2" t="s">
        <v>233</v>
      </c>
      <c r="F74" s="4">
        <v>15</v>
      </c>
      <c r="G74" s="3">
        <v>101</v>
      </c>
      <c r="H74" s="3">
        <f>VLOOKUP(D74,$B$95:$D$102,2,0)</f>
        <v>5</v>
      </c>
      <c r="I74" s="3" t="str">
        <f>IF(G74 = 0, H74 * 3, IF(G74 &lt; H74, ROUNDUP(G74 * H74 *  1.1, 0), ""))</f>
        <v/>
      </c>
      <c r="J74" s="134">
        <f>G74 * F74</f>
        <v>1515</v>
      </c>
      <c r="K74" s="134">
        <f>VLOOKUP(D74, $B$95:$D$102, 3, 0) * G74</f>
        <v>505</v>
      </c>
      <c r="L74" s="134">
        <f>J74 + K74</f>
        <v>2020</v>
      </c>
    </row>
    <row r="75" spans="1:12" outlineLevel="1" x14ac:dyDescent="0.2">
      <c r="A75" s="1"/>
      <c r="B75" s="2"/>
      <c r="C75" s="2"/>
      <c r="D75" s="148" t="s">
        <v>437</v>
      </c>
      <c r="E75" s="2"/>
      <c r="F75" s="4"/>
      <c r="G75" s="3"/>
      <c r="H75" s="3"/>
      <c r="I75" s="3"/>
      <c r="J75" s="134">
        <f>SUBTOTAL(9,J63:J74)</f>
        <v>13010.349999999999</v>
      </c>
      <c r="K75" s="134"/>
      <c r="L75" s="134">
        <f>SUBTOTAL(9,L63:L74)</f>
        <v>16515.349999999999</v>
      </c>
    </row>
    <row r="76" spans="1:12" outlineLevel="2" x14ac:dyDescent="0.2">
      <c r="A76" s="1">
        <v>16</v>
      </c>
      <c r="B76" s="2" t="s">
        <v>234</v>
      </c>
      <c r="C76" s="2" t="s">
        <v>102</v>
      </c>
      <c r="D76" s="2" t="s">
        <v>235</v>
      </c>
      <c r="E76" s="2" t="s">
        <v>236</v>
      </c>
      <c r="F76" s="4">
        <v>17.45</v>
      </c>
      <c r="G76" s="3">
        <v>29</v>
      </c>
      <c r="H76" s="3">
        <f>VLOOKUP(D76,$B$95:$D$102,2,0)</f>
        <v>25</v>
      </c>
      <c r="I76" s="3" t="str">
        <f>IF(G76 = 0, H76 * 3, IF(G76 &lt; H76, ROUNDUP(G76 * H76 *  1.1, 0), ""))</f>
        <v/>
      </c>
      <c r="J76" s="134">
        <f>G76 * F76</f>
        <v>506.04999999999995</v>
      </c>
      <c r="K76" s="134">
        <f>VLOOKUP(D76, $B$95:$D$102, 3, 0) * G76</f>
        <v>58</v>
      </c>
      <c r="L76" s="134">
        <f>J76 + K76</f>
        <v>564.04999999999995</v>
      </c>
    </row>
    <row r="77" spans="1:12" outlineLevel="2" x14ac:dyDescent="0.2">
      <c r="A77" s="1">
        <v>19</v>
      </c>
      <c r="B77" s="2" t="s">
        <v>237</v>
      </c>
      <c r="C77" s="2" t="s">
        <v>238</v>
      </c>
      <c r="D77" s="2" t="s">
        <v>235</v>
      </c>
      <c r="E77" s="2" t="s">
        <v>239</v>
      </c>
      <c r="F77" s="4">
        <v>9.1999999999999993</v>
      </c>
      <c r="G77" s="3">
        <v>25</v>
      </c>
      <c r="H77" s="3">
        <f>VLOOKUP(D77,$B$95:$D$102,2,0)</f>
        <v>25</v>
      </c>
      <c r="I77" s="3" t="str">
        <f>IF(G77 = 0, H77 * 3, IF(G77 &lt; H77, ROUNDUP(G77 * H77 *  1.1, 0), ""))</f>
        <v/>
      </c>
      <c r="J77" s="134">
        <f>G77 * F77</f>
        <v>229.99999999999997</v>
      </c>
      <c r="K77" s="134">
        <f>VLOOKUP(D77, $B$95:$D$102, 3, 0) * G77</f>
        <v>50</v>
      </c>
      <c r="L77" s="134">
        <f>J77 + K77</f>
        <v>280</v>
      </c>
    </row>
    <row r="78" spans="1:12" outlineLevel="2" x14ac:dyDescent="0.2">
      <c r="A78" s="1">
        <v>20</v>
      </c>
      <c r="B78" s="2" t="s">
        <v>240</v>
      </c>
      <c r="C78" s="2" t="s">
        <v>238</v>
      </c>
      <c r="D78" s="2" t="s">
        <v>235</v>
      </c>
      <c r="E78" s="2" t="s">
        <v>241</v>
      </c>
      <c r="F78" s="4">
        <v>81</v>
      </c>
      <c r="G78" s="3">
        <v>40</v>
      </c>
      <c r="H78" s="3">
        <f>VLOOKUP(D78,$B$95:$D$102,2,0)</f>
        <v>25</v>
      </c>
      <c r="I78" s="3" t="str">
        <f>IF(G78 = 0, H78 * 3, IF(G78 &lt; H78, ROUNDUP(G78 * H78 *  1.1, 0), ""))</f>
        <v/>
      </c>
      <c r="J78" s="134">
        <f>G78 * F78</f>
        <v>3240</v>
      </c>
      <c r="K78" s="134">
        <f>VLOOKUP(D78, $B$95:$D$102, 3, 0) * G78</f>
        <v>80</v>
      </c>
      <c r="L78" s="134">
        <f>J78 + K78</f>
        <v>3320</v>
      </c>
    </row>
    <row r="79" spans="1:12" outlineLevel="2" x14ac:dyDescent="0.2">
      <c r="A79" s="1">
        <v>21</v>
      </c>
      <c r="B79" s="2" t="s">
        <v>242</v>
      </c>
      <c r="C79" s="2" t="s">
        <v>238</v>
      </c>
      <c r="D79" s="2" t="s">
        <v>235</v>
      </c>
      <c r="E79" s="2" t="s">
        <v>243</v>
      </c>
      <c r="F79" s="4">
        <v>10</v>
      </c>
      <c r="G79" s="3">
        <v>3</v>
      </c>
      <c r="H79" s="3">
        <f>VLOOKUP(D79,$B$95:$D$102,2,0)</f>
        <v>25</v>
      </c>
      <c r="I79" s="3">
        <f>IF(G79 = 0, H79 * 3, IF(G79 &lt; H79, ROUNDUP(G79 * H79 *  1.1, 0), ""))</f>
        <v>83</v>
      </c>
      <c r="J79" s="134">
        <f>G79 * F79</f>
        <v>30</v>
      </c>
      <c r="K79" s="134">
        <f>VLOOKUP(D79, $B$95:$D$102, 3, 0) * G79</f>
        <v>6</v>
      </c>
      <c r="L79" s="134">
        <f>J79 + K79</f>
        <v>36</v>
      </c>
    </row>
    <row r="80" spans="1:12" outlineLevel="2" x14ac:dyDescent="0.2">
      <c r="A80" s="1">
        <v>25</v>
      </c>
      <c r="B80" s="2" t="s">
        <v>244</v>
      </c>
      <c r="C80" s="2" t="s">
        <v>245</v>
      </c>
      <c r="D80" s="2" t="s">
        <v>235</v>
      </c>
      <c r="E80" s="2" t="s">
        <v>246</v>
      </c>
      <c r="F80" s="4">
        <v>14</v>
      </c>
      <c r="G80" s="3">
        <v>76</v>
      </c>
      <c r="H80" s="3">
        <f>VLOOKUP(D80,$B$95:$D$102,2,0)</f>
        <v>25</v>
      </c>
      <c r="I80" s="3" t="str">
        <f>IF(G80 = 0, H80 * 3, IF(G80 &lt; H80, ROUNDUP(G80 * H80 *  1.1, 0), ""))</f>
        <v/>
      </c>
      <c r="J80" s="134">
        <f>G80 * F80</f>
        <v>1064</v>
      </c>
      <c r="K80" s="134">
        <f>VLOOKUP(D80, $B$95:$D$102, 3, 0) * G80</f>
        <v>152</v>
      </c>
      <c r="L80" s="134">
        <f>J80 + K80</f>
        <v>1216</v>
      </c>
    </row>
    <row r="81" spans="1:12" outlineLevel="2" x14ac:dyDescent="0.2">
      <c r="A81" s="1">
        <v>26</v>
      </c>
      <c r="B81" s="2" t="s">
        <v>247</v>
      </c>
      <c r="C81" s="2" t="s">
        <v>245</v>
      </c>
      <c r="D81" s="2" t="s">
        <v>235</v>
      </c>
      <c r="E81" s="2" t="s">
        <v>248</v>
      </c>
      <c r="F81" s="4">
        <v>31.23</v>
      </c>
      <c r="G81" s="3">
        <v>15</v>
      </c>
      <c r="H81" s="3">
        <f>VLOOKUP(D81,$B$95:$D$102,2,0)</f>
        <v>25</v>
      </c>
      <c r="I81" s="3">
        <f>IF(G81 = 0, H81 * 3, IF(G81 &lt; H81, ROUNDUP(G81 * H81 *  1.1, 0), ""))</f>
        <v>413</v>
      </c>
      <c r="J81" s="134">
        <f>G81 * F81</f>
        <v>468.45</v>
      </c>
      <c r="K81" s="134">
        <f>VLOOKUP(D81, $B$95:$D$102, 3, 0) * G81</f>
        <v>30</v>
      </c>
      <c r="L81" s="134">
        <f>J81 + K81</f>
        <v>498.45</v>
      </c>
    </row>
    <row r="82" spans="1:12" outlineLevel="2" x14ac:dyDescent="0.2">
      <c r="A82" s="1">
        <v>27</v>
      </c>
      <c r="B82" s="2" t="s">
        <v>249</v>
      </c>
      <c r="C82" s="2" t="s">
        <v>245</v>
      </c>
      <c r="D82" s="2" t="s">
        <v>235</v>
      </c>
      <c r="E82" s="2" t="s">
        <v>250</v>
      </c>
      <c r="F82" s="4">
        <v>43.9</v>
      </c>
      <c r="G82" s="3">
        <v>49</v>
      </c>
      <c r="H82" s="3">
        <f>VLOOKUP(D82,$B$95:$D$102,2,0)</f>
        <v>25</v>
      </c>
      <c r="I82" s="3" t="str">
        <f>IF(G82 = 0, H82 * 3, IF(G82 &lt; H82, ROUNDUP(G82 * H82 *  1.1, 0), ""))</f>
        <v/>
      </c>
      <c r="J82" s="134">
        <f>G82 * F82</f>
        <v>2151.1</v>
      </c>
      <c r="K82" s="134">
        <f>VLOOKUP(D82, $B$95:$D$102, 3, 0) * G82</f>
        <v>98</v>
      </c>
      <c r="L82" s="134">
        <f>J82 + K82</f>
        <v>2249.1</v>
      </c>
    </row>
    <row r="83" spans="1:12" outlineLevel="2" x14ac:dyDescent="0.2">
      <c r="A83" s="1">
        <v>47</v>
      </c>
      <c r="B83" s="2" t="s">
        <v>251</v>
      </c>
      <c r="C83" s="2" t="s">
        <v>252</v>
      </c>
      <c r="D83" s="2" t="s">
        <v>235</v>
      </c>
      <c r="E83" s="2" t="s">
        <v>253</v>
      </c>
      <c r="F83" s="4">
        <v>9.5</v>
      </c>
      <c r="G83" s="3">
        <v>36</v>
      </c>
      <c r="H83" s="3">
        <f>VLOOKUP(D83,$B$95:$D$102,2,0)</f>
        <v>25</v>
      </c>
      <c r="I83" s="3" t="str">
        <f>IF(G83 = 0, H83 * 3, IF(G83 &lt; H83, ROUNDUP(G83 * H83 *  1.1, 0), ""))</f>
        <v/>
      </c>
      <c r="J83" s="134">
        <f>G83 * F83</f>
        <v>342</v>
      </c>
      <c r="K83" s="134">
        <f>VLOOKUP(D83, $B$95:$D$102, 3, 0) * G83</f>
        <v>72</v>
      </c>
      <c r="L83" s="134">
        <f>J83 + K83</f>
        <v>414</v>
      </c>
    </row>
    <row r="84" spans="1:12" outlineLevel="2" x14ac:dyDescent="0.2">
      <c r="A84" s="1">
        <v>48</v>
      </c>
      <c r="B84" s="2" t="s">
        <v>254</v>
      </c>
      <c r="C84" s="2" t="s">
        <v>252</v>
      </c>
      <c r="D84" s="2" t="s">
        <v>235</v>
      </c>
      <c r="E84" s="2" t="s">
        <v>255</v>
      </c>
      <c r="F84" s="4">
        <v>12.75</v>
      </c>
      <c r="G84" s="3">
        <v>15</v>
      </c>
      <c r="H84" s="3">
        <f>VLOOKUP(D84,$B$95:$D$102,2,0)</f>
        <v>25</v>
      </c>
      <c r="I84" s="3">
        <f>IF(G84 = 0, H84 * 3, IF(G84 &lt; H84, ROUNDUP(G84 * H84 *  1.1, 0), ""))</f>
        <v>413</v>
      </c>
      <c r="J84" s="134">
        <f>G84 * F84</f>
        <v>191.25</v>
      </c>
      <c r="K84" s="134">
        <f>VLOOKUP(D84, $B$95:$D$102, 3, 0) * G84</f>
        <v>30</v>
      </c>
      <c r="L84" s="134">
        <f>J84 + K84</f>
        <v>221.25</v>
      </c>
    </row>
    <row r="85" spans="1:12" outlineLevel="2" x14ac:dyDescent="0.2">
      <c r="A85" s="1">
        <v>49</v>
      </c>
      <c r="B85" s="2" t="s">
        <v>256</v>
      </c>
      <c r="C85" s="2" t="s">
        <v>108</v>
      </c>
      <c r="D85" s="2" t="s">
        <v>235</v>
      </c>
      <c r="E85" s="2" t="s">
        <v>257</v>
      </c>
      <c r="F85" s="4">
        <v>20</v>
      </c>
      <c r="G85" s="3">
        <v>10</v>
      </c>
      <c r="H85" s="3">
        <f>VLOOKUP(D85,$B$95:$D$102,2,0)</f>
        <v>25</v>
      </c>
      <c r="I85" s="3">
        <f>IF(G85 = 0, H85 * 3, IF(G85 &lt; H85, ROUNDUP(G85 * H85 *  1.1, 0), ""))</f>
        <v>275</v>
      </c>
      <c r="J85" s="134">
        <f>G85 * F85</f>
        <v>200</v>
      </c>
      <c r="K85" s="134">
        <f>VLOOKUP(D85, $B$95:$D$102, 3, 0) * G85</f>
        <v>20</v>
      </c>
      <c r="L85" s="134">
        <f>J85 + K85</f>
        <v>220</v>
      </c>
    </row>
    <row r="86" spans="1:12" outlineLevel="2" x14ac:dyDescent="0.2">
      <c r="A86" s="1">
        <v>50</v>
      </c>
      <c r="B86" s="2" t="s">
        <v>258</v>
      </c>
      <c r="C86" s="2" t="s">
        <v>108</v>
      </c>
      <c r="D86" s="2" t="s">
        <v>235</v>
      </c>
      <c r="E86" s="2" t="s">
        <v>259</v>
      </c>
      <c r="F86" s="4">
        <v>16.25</v>
      </c>
      <c r="G86" s="3">
        <v>65</v>
      </c>
      <c r="H86" s="3">
        <f>VLOOKUP(D86,$B$95:$D$102,2,0)</f>
        <v>25</v>
      </c>
      <c r="I86" s="3" t="str">
        <f>IF(G86 = 0, H86 * 3, IF(G86 &lt; H86, ROUNDUP(G86 * H86 *  1.1, 0), ""))</f>
        <v/>
      </c>
      <c r="J86" s="134">
        <f>G86 * F86</f>
        <v>1056.25</v>
      </c>
      <c r="K86" s="134">
        <f>VLOOKUP(D86, $B$95:$D$102, 3, 0) * G86</f>
        <v>130</v>
      </c>
      <c r="L86" s="134">
        <f>J86 + K86</f>
        <v>1186.25</v>
      </c>
    </row>
    <row r="87" spans="1:12" outlineLevel="2" x14ac:dyDescent="0.2">
      <c r="A87" s="1">
        <v>62</v>
      </c>
      <c r="B87" s="2" t="s">
        <v>260</v>
      </c>
      <c r="C87" s="2" t="s">
        <v>145</v>
      </c>
      <c r="D87" s="2" t="s">
        <v>235</v>
      </c>
      <c r="E87" s="2" t="s">
        <v>261</v>
      </c>
      <c r="F87" s="4">
        <v>49.3</v>
      </c>
      <c r="G87" s="3">
        <v>17</v>
      </c>
      <c r="H87" s="3">
        <f>VLOOKUP(D87,$B$95:$D$102,2,0)</f>
        <v>25</v>
      </c>
      <c r="I87" s="3">
        <f>IF(G87 = 0, H87 * 3, IF(G87 &lt; H87, ROUNDUP(G87 * H87 *  1.1, 0), ""))</f>
        <v>468</v>
      </c>
      <c r="J87" s="134">
        <f>G87 * F87</f>
        <v>838.09999999999991</v>
      </c>
      <c r="K87" s="134">
        <f>VLOOKUP(D87, $B$95:$D$102, 3, 0) * G87</f>
        <v>34</v>
      </c>
      <c r="L87" s="134">
        <f>J87 + K87</f>
        <v>872.09999999999991</v>
      </c>
    </row>
    <row r="88" spans="1:12" outlineLevel="2" x14ac:dyDescent="0.2">
      <c r="A88" s="1">
        <v>68</v>
      </c>
      <c r="B88" s="2" t="s">
        <v>262</v>
      </c>
      <c r="C88" s="2" t="s">
        <v>238</v>
      </c>
      <c r="D88" s="2" t="s">
        <v>235</v>
      </c>
      <c r="E88" s="2" t="s">
        <v>263</v>
      </c>
      <c r="F88" s="4">
        <v>12.5</v>
      </c>
      <c r="G88" s="3">
        <v>6</v>
      </c>
      <c r="H88" s="3">
        <f>VLOOKUP(D88,$B$95:$D$102,2,0)</f>
        <v>25</v>
      </c>
      <c r="I88" s="3">
        <f>IF(G88 = 0, H88 * 3, IF(G88 &lt; H88, ROUNDUP(G88 * H88 *  1.1, 0), ""))</f>
        <v>165</v>
      </c>
      <c r="J88" s="134">
        <f>G88 * F88</f>
        <v>75</v>
      </c>
      <c r="K88" s="134">
        <f>VLOOKUP(D88, $B$95:$D$102, 3, 0) * G88</f>
        <v>12</v>
      </c>
      <c r="L88" s="134">
        <f>J88 + K88</f>
        <v>87</v>
      </c>
    </row>
    <row r="89" spans="1:12" outlineLevel="1" x14ac:dyDescent="0.2">
      <c r="A89" s="149"/>
      <c r="B89" s="150"/>
      <c r="C89" s="150"/>
      <c r="D89" s="154" t="s">
        <v>439</v>
      </c>
      <c r="E89" s="150"/>
      <c r="F89" s="151"/>
      <c r="G89" s="152"/>
      <c r="H89" s="152"/>
      <c r="I89" s="152"/>
      <c r="J89" s="153">
        <f>SUBTOTAL(9,J76:J88)</f>
        <v>10392.200000000001</v>
      </c>
      <c r="K89" s="153"/>
      <c r="L89" s="153">
        <f>SUBTOTAL(9,L76:L88)</f>
        <v>11164.2</v>
      </c>
    </row>
    <row r="90" spans="1:12" x14ac:dyDescent="0.2">
      <c r="A90" s="149"/>
      <c r="B90" s="150"/>
      <c r="C90" s="150"/>
      <c r="D90" s="154" t="s">
        <v>398</v>
      </c>
      <c r="E90" s="150"/>
      <c r="F90" s="151"/>
      <c r="G90" s="152"/>
      <c r="H90" s="152"/>
      <c r="I90" s="152"/>
      <c r="J90" s="153">
        <f>SUBTOTAL(9,J5:J88)</f>
        <v>74185.850000000006</v>
      </c>
      <c r="K90" s="153"/>
      <c r="L90" s="153">
        <f>SUBTOTAL(9,L5:L88)</f>
        <v>83772.850000000006</v>
      </c>
    </row>
    <row r="93" spans="1:12" ht="13.5" thickBot="1" x14ac:dyDescent="0.25"/>
    <row r="94" spans="1:12" ht="48" thickBot="1" x14ac:dyDescent="0.3">
      <c r="B94" s="29" t="s">
        <v>71</v>
      </c>
      <c r="C94" s="29" t="s">
        <v>265</v>
      </c>
      <c r="D94" s="29" t="s">
        <v>264</v>
      </c>
    </row>
    <row r="95" spans="1:12" ht="13.5" thickBot="1" x14ac:dyDescent="0.25">
      <c r="B95" s="5" t="s">
        <v>2</v>
      </c>
      <c r="C95" s="6">
        <v>10</v>
      </c>
      <c r="D95" s="7">
        <v>1</v>
      </c>
    </row>
    <row r="96" spans="1:12" ht="13.5" thickBot="1" x14ac:dyDescent="0.25">
      <c r="B96" s="5" t="s">
        <v>112</v>
      </c>
      <c r="C96" s="6">
        <v>20</v>
      </c>
      <c r="D96" s="7">
        <v>5</v>
      </c>
    </row>
    <row r="97" spans="1:4" ht="13.5" thickBot="1" x14ac:dyDescent="0.25">
      <c r="B97" s="5" t="s">
        <v>127</v>
      </c>
      <c r="C97" s="6">
        <v>15</v>
      </c>
      <c r="D97" s="7">
        <v>1</v>
      </c>
    </row>
    <row r="98" spans="1:4" ht="13.5" thickBot="1" x14ac:dyDescent="0.25">
      <c r="B98" s="5" t="s">
        <v>156</v>
      </c>
      <c r="C98" s="6">
        <v>10</v>
      </c>
      <c r="D98" s="7">
        <v>5</v>
      </c>
    </row>
    <row r="99" spans="1:4" ht="13.5" thickBot="1" x14ac:dyDescent="0.25">
      <c r="B99" s="5" t="s">
        <v>168</v>
      </c>
      <c r="C99" s="6">
        <v>5</v>
      </c>
      <c r="D99" s="7">
        <v>3</v>
      </c>
    </row>
    <row r="100" spans="1:4" ht="13.5" thickBot="1" x14ac:dyDescent="0.25">
      <c r="B100" s="5" t="s">
        <v>184</v>
      </c>
      <c r="C100" s="6">
        <v>10</v>
      </c>
      <c r="D100" s="7">
        <v>5</v>
      </c>
    </row>
    <row r="101" spans="1:4" ht="13.5" thickBot="1" x14ac:dyDescent="0.25">
      <c r="B101" s="5" t="s">
        <v>205</v>
      </c>
      <c r="C101" s="6">
        <v>5</v>
      </c>
      <c r="D101" s="7">
        <v>5</v>
      </c>
    </row>
    <row r="102" spans="1:4" ht="13.5" thickBot="1" x14ac:dyDescent="0.25">
      <c r="B102" s="5" t="s">
        <v>235</v>
      </c>
      <c r="C102" s="6">
        <v>25</v>
      </c>
      <c r="D102" s="7">
        <v>2</v>
      </c>
    </row>
    <row r="109" spans="1:4" x14ac:dyDescent="0.2">
      <c r="A109" s="16">
        <v>41730</v>
      </c>
    </row>
  </sheetData>
  <sortState ref="A5:L81">
    <sortCondition ref="D5:D81"/>
  </sortState>
  <mergeCells count="1">
    <mergeCell ref="A1:L1"/>
  </mergeCells>
  <dataValidations count="1">
    <dataValidation type="whole" allowBlank="1" showInputMessage="1" showErrorMessage="1" error="Código no válido." prompt="El código debe ser un número entre 1 y 80." sqref="A5:A6 A7:A10 A11 A12 A13 A14 A74 A18 A19 A20 A21 A22 A15:A16 A25:A27 A28:A29 A30 A31:A33 A34 A35 A23 A38:A40 A36 A44:A45 A46:A47 A48:A49 A41:A42 A52 A53 A54:A55 A56:A59 A60 A50 A63:A65 A66:A67 A68 A69:A70 A71 A72 A73 A61 A76:A77 A78 A79 A80 A81 A82:A83 A84 A85 A86:A87 A88">
      <formula1>1</formula1>
      <formula2>80</formula2>
    </dataValidation>
  </dataValidations>
  <pageMargins left="0.75" right="0.75" top="1" bottom="1" header="0" footer="0"/>
  <pageSetup paperSize="9" orientation="portrait" horizontalDpi="0" verticalDpi="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5"/>
  </sheetPr>
  <dimension ref="A1:L125"/>
  <sheetViews>
    <sheetView topLeftCell="C56" workbookViewId="0">
      <selection activeCell="C63" sqref="C63"/>
    </sheetView>
  </sheetViews>
  <sheetFormatPr baseColWidth="10" defaultRowHeight="12.75" x14ac:dyDescent="0.2"/>
  <cols>
    <col min="1" max="1" width="35.7109375" customWidth="1"/>
    <col min="2" max="2" width="35.28515625" bestFit="1" customWidth="1"/>
    <col min="3" max="3" width="35.7109375" bestFit="1" customWidth="1"/>
    <col min="4" max="4" width="15.42578125" bestFit="1" customWidth="1"/>
    <col min="5" max="5" width="18.28515625" bestFit="1" customWidth="1"/>
    <col min="6" max="6" width="9.28515625" bestFit="1" customWidth="1"/>
    <col min="7" max="7" width="13.42578125" customWidth="1"/>
    <col min="8" max="8" width="14.140625" customWidth="1"/>
    <col min="9" max="9" width="9.28515625" customWidth="1"/>
    <col min="10" max="10" width="11.140625" bestFit="1" customWidth="1"/>
    <col min="11" max="11" width="21" customWidth="1"/>
    <col min="12" max="12" width="11.140625" bestFit="1" customWidth="1"/>
  </cols>
  <sheetData>
    <row r="1" spans="1:12" ht="30" x14ac:dyDescent="0.2">
      <c r="A1" s="159" t="s">
        <v>305</v>
      </c>
      <c r="B1" s="159"/>
      <c r="C1" s="159"/>
      <c r="D1" s="159"/>
      <c r="E1" s="159"/>
      <c r="F1" s="159"/>
      <c r="G1" s="159"/>
      <c r="H1" s="159"/>
      <c r="I1" s="159"/>
      <c r="J1" s="159"/>
      <c r="K1" s="159"/>
      <c r="L1" s="159"/>
    </row>
    <row r="4" spans="1:12" ht="42.75" customHeight="1" x14ac:dyDescent="0.2">
      <c r="A4" s="28" t="s">
        <v>0</v>
      </c>
      <c r="B4" s="28" t="s">
        <v>5</v>
      </c>
      <c r="C4" s="28" t="s">
        <v>75</v>
      </c>
      <c r="D4" s="28" t="s">
        <v>71</v>
      </c>
      <c r="E4" s="28" t="s">
        <v>76</v>
      </c>
      <c r="F4" s="28" t="s">
        <v>1</v>
      </c>
      <c r="G4" s="28" t="s">
        <v>77</v>
      </c>
      <c r="H4" s="28" t="s">
        <v>265</v>
      </c>
      <c r="I4" s="28" t="s">
        <v>78</v>
      </c>
      <c r="J4" s="28" t="s">
        <v>72</v>
      </c>
      <c r="K4" s="28" t="s">
        <v>79</v>
      </c>
      <c r="L4" s="28" t="s">
        <v>80</v>
      </c>
    </row>
    <row r="5" spans="1:12" x14ac:dyDescent="0.2">
      <c r="A5" s="1">
        <v>1</v>
      </c>
      <c r="B5" s="2" t="s">
        <v>81</v>
      </c>
      <c r="C5" s="2" t="s">
        <v>82</v>
      </c>
      <c r="D5" s="2" t="s">
        <v>2</v>
      </c>
      <c r="E5" s="2" t="s">
        <v>83</v>
      </c>
      <c r="F5" s="4">
        <v>18</v>
      </c>
      <c r="G5" s="3">
        <v>39</v>
      </c>
      <c r="H5" s="3">
        <f>VLOOKUP(D5,$B$85:$D$93,2,0)</f>
        <v>10</v>
      </c>
      <c r="I5" s="3" t="str">
        <f t="shared" ref="I5:I36" si="0">IF(G5 = 0, H5 * 3, IF(G5 &lt; H5, ROUNDUP(G5 * H5 *  1.1, 0), ""))</f>
        <v/>
      </c>
      <c r="J5" s="134">
        <f t="shared" ref="J5:J36" si="1">G5 * F5</f>
        <v>702</v>
      </c>
      <c r="K5" s="134">
        <f>VLOOKUP(D5, $B$85:$D$93, 3, 0) * G5</f>
        <v>39</v>
      </c>
      <c r="L5" s="134">
        <f t="shared" ref="L5:L36" si="2">J5 + K5</f>
        <v>741</v>
      </c>
    </row>
    <row r="6" spans="1:12" x14ac:dyDescent="0.2">
      <c r="A6" s="1">
        <v>2</v>
      </c>
      <c r="B6" s="2" t="s">
        <v>84</v>
      </c>
      <c r="C6" s="2" t="s">
        <v>82</v>
      </c>
      <c r="D6" s="2" t="s">
        <v>2</v>
      </c>
      <c r="E6" s="2" t="s">
        <v>85</v>
      </c>
      <c r="F6" s="4">
        <v>19</v>
      </c>
      <c r="G6" s="3">
        <v>17</v>
      </c>
      <c r="H6" s="3">
        <f t="shared" ref="H6:H69" si="3">VLOOKUP(D6,$B$85:$D$93,2,0)</f>
        <v>10</v>
      </c>
      <c r="I6" s="3" t="str">
        <f t="shared" si="0"/>
        <v/>
      </c>
      <c r="J6" s="134">
        <f t="shared" si="1"/>
        <v>323</v>
      </c>
      <c r="K6" s="134">
        <f>VLOOKUP(D6, $B$85:$D$93, 3, 0) * G6</f>
        <v>17</v>
      </c>
      <c r="L6" s="134">
        <f t="shared" si="2"/>
        <v>340</v>
      </c>
    </row>
    <row r="7" spans="1:12" x14ac:dyDescent="0.2">
      <c r="A7" s="1">
        <v>3</v>
      </c>
      <c r="B7" s="2" t="s">
        <v>126</v>
      </c>
      <c r="C7" s="2" t="s">
        <v>82</v>
      </c>
      <c r="D7" s="2" t="s">
        <v>127</v>
      </c>
      <c r="E7" s="2" t="s">
        <v>128</v>
      </c>
      <c r="F7" s="4">
        <v>10</v>
      </c>
      <c r="G7" s="3">
        <v>13</v>
      </c>
      <c r="H7" s="3">
        <f t="shared" si="3"/>
        <v>15</v>
      </c>
      <c r="I7" s="3">
        <f t="shared" si="0"/>
        <v>215</v>
      </c>
      <c r="J7" s="134">
        <f t="shared" si="1"/>
        <v>130</v>
      </c>
      <c r="K7" s="134">
        <f t="shared" ref="K7:K70" si="4">VLOOKUP(D7, $B$85:$D$93, 3, 0) * G7</f>
        <v>13</v>
      </c>
      <c r="L7" s="134">
        <f t="shared" si="2"/>
        <v>143</v>
      </c>
    </row>
    <row r="8" spans="1:12" x14ac:dyDescent="0.2">
      <c r="A8" s="1">
        <v>4</v>
      </c>
      <c r="B8" s="2" t="s">
        <v>129</v>
      </c>
      <c r="C8" s="2" t="s">
        <v>130</v>
      </c>
      <c r="D8" s="2" t="s">
        <v>127</v>
      </c>
      <c r="E8" s="2" t="s">
        <v>131</v>
      </c>
      <c r="F8" s="4">
        <v>22</v>
      </c>
      <c r="G8" s="3">
        <v>53</v>
      </c>
      <c r="H8" s="3">
        <f t="shared" si="3"/>
        <v>15</v>
      </c>
      <c r="I8" s="3" t="str">
        <f t="shared" si="0"/>
        <v/>
      </c>
      <c r="J8" s="134">
        <f t="shared" si="1"/>
        <v>1166</v>
      </c>
      <c r="K8" s="134">
        <f t="shared" si="4"/>
        <v>53</v>
      </c>
      <c r="L8" s="134">
        <f t="shared" si="2"/>
        <v>1219</v>
      </c>
    </row>
    <row r="9" spans="1:12" x14ac:dyDescent="0.2">
      <c r="A9" s="1">
        <v>5</v>
      </c>
      <c r="B9" s="2" t="s">
        <v>132</v>
      </c>
      <c r="C9" s="2" t="s">
        <v>130</v>
      </c>
      <c r="D9" s="2" t="s">
        <v>127</v>
      </c>
      <c r="E9" s="2" t="s">
        <v>133</v>
      </c>
      <c r="F9" s="4">
        <v>21.35</v>
      </c>
      <c r="G9" s="3">
        <v>0</v>
      </c>
      <c r="H9" s="3">
        <f t="shared" si="3"/>
        <v>15</v>
      </c>
      <c r="I9" s="3">
        <f t="shared" si="0"/>
        <v>45</v>
      </c>
      <c r="J9" s="134">
        <f t="shared" si="1"/>
        <v>0</v>
      </c>
      <c r="K9" s="134">
        <f t="shared" si="4"/>
        <v>0</v>
      </c>
      <c r="L9" s="134">
        <f t="shared" si="2"/>
        <v>0</v>
      </c>
    </row>
    <row r="10" spans="1:12" x14ac:dyDescent="0.2">
      <c r="A10" s="1">
        <v>6</v>
      </c>
      <c r="B10" s="2" t="s">
        <v>134</v>
      </c>
      <c r="C10" s="2" t="s">
        <v>135</v>
      </c>
      <c r="D10" s="2" t="s">
        <v>127</v>
      </c>
      <c r="E10" s="2" t="s">
        <v>136</v>
      </c>
      <c r="F10" s="4">
        <v>25</v>
      </c>
      <c r="G10" s="3">
        <v>120</v>
      </c>
      <c r="H10" s="3">
        <f t="shared" si="3"/>
        <v>15</v>
      </c>
      <c r="I10" s="3" t="str">
        <f t="shared" si="0"/>
        <v/>
      </c>
      <c r="J10" s="134">
        <f t="shared" si="1"/>
        <v>3000</v>
      </c>
      <c r="K10" s="134">
        <f t="shared" si="4"/>
        <v>120</v>
      </c>
      <c r="L10" s="134">
        <f t="shared" si="2"/>
        <v>3120</v>
      </c>
    </row>
    <row r="11" spans="1:12" x14ac:dyDescent="0.2">
      <c r="A11" s="1">
        <v>7</v>
      </c>
      <c r="B11" s="2" t="s">
        <v>155</v>
      </c>
      <c r="C11" s="2" t="s">
        <v>135</v>
      </c>
      <c r="D11" s="2" t="s">
        <v>156</v>
      </c>
      <c r="E11" s="2" t="s">
        <v>157</v>
      </c>
      <c r="F11" s="4">
        <v>30</v>
      </c>
      <c r="G11" s="3">
        <v>15</v>
      </c>
      <c r="H11" s="3">
        <f t="shared" si="3"/>
        <v>10</v>
      </c>
      <c r="I11" s="3" t="str">
        <f t="shared" si="0"/>
        <v/>
      </c>
      <c r="J11" s="134">
        <f t="shared" si="1"/>
        <v>450</v>
      </c>
      <c r="K11" s="134">
        <f t="shared" si="4"/>
        <v>75</v>
      </c>
      <c r="L11" s="134">
        <f t="shared" si="2"/>
        <v>525</v>
      </c>
    </row>
    <row r="12" spans="1:12" x14ac:dyDescent="0.2">
      <c r="A12" s="1">
        <v>8</v>
      </c>
      <c r="B12" s="2" t="s">
        <v>137</v>
      </c>
      <c r="C12" s="2" t="s">
        <v>135</v>
      </c>
      <c r="D12" s="2" t="s">
        <v>127</v>
      </c>
      <c r="E12" s="2" t="s">
        <v>138</v>
      </c>
      <c r="F12" s="4">
        <v>40</v>
      </c>
      <c r="G12" s="3">
        <v>6</v>
      </c>
      <c r="H12" s="3">
        <f t="shared" si="3"/>
        <v>15</v>
      </c>
      <c r="I12" s="3">
        <f t="shared" si="0"/>
        <v>99</v>
      </c>
      <c r="J12" s="134">
        <f t="shared" si="1"/>
        <v>240</v>
      </c>
      <c r="K12" s="134">
        <f t="shared" si="4"/>
        <v>6</v>
      </c>
      <c r="L12" s="134">
        <f t="shared" si="2"/>
        <v>246</v>
      </c>
    </row>
    <row r="13" spans="1:12" x14ac:dyDescent="0.2">
      <c r="A13" s="1">
        <v>9</v>
      </c>
      <c r="B13" s="2" t="s">
        <v>110</v>
      </c>
      <c r="C13" s="2" t="s">
        <v>111</v>
      </c>
      <c r="D13" s="2" t="s">
        <v>112</v>
      </c>
      <c r="E13" s="2" t="s">
        <v>113</v>
      </c>
      <c r="F13" s="4">
        <v>97</v>
      </c>
      <c r="G13" s="3">
        <v>29</v>
      </c>
      <c r="H13" s="3">
        <f t="shared" si="3"/>
        <v>20</v>
      </c>
      <c r="I13" s="3" t="str">
        <f t="shared" si="0"/>
        <v/>
      </c>
      <c r="J13" s="134">
        <f t="shared" si="1"/>
        <v>2813</v>
      </c>
      <c r="K13" s="134">
        <f t="shared" si="4"/>
        <v>145</v>
      </c>
      <c r="L13" s="134">
        <f t="shared" si="2"/>
        <v>2958</v>
      </c>
    </row>
    <row r="14" spans="1:12" x14ac:dyDescent="0.2">
      <c r="A14" s="1">
        <v>10</v>
      </c>
      <c r="B14" s="2" t="s">
        <v>204</v>
      </c>
      <c r="C14" s="2" t="s">
        <v>111</v>
      </c>
      <c r="D14" s="2" t="s">
        <v>205</v>
      </c>
      <c r="E14" s="2" t="s">
        <v>206</v>
      </c>
      <c r="F14" s="4">
        <v>31</v>
      </c>
      <c r="G14" s="3">
        <v>31</v>
      </c>
      <c r="H14" s="3">
        <f t="shared" si="3"/>
        <v>5</v>
      </c>
      <c r="I14" s="3" t="str">
        <f t="shared" si="0"/>
        <v/>
      </c>
      <c r="J14" s="134">
        <f t="shared" si="1"/>
        <v>961</v>
      </c>
      <c r="K14" s="134">
        <f t="shared" si="4"/>
        <v>155</v>
      </c>
      <c r="L14" s="134">
        <f t="shared" si="2"/>
        <v>1116</v>
      </c>
    </row>
    <row r="15" spans="1:12" x14ac:dyDescent="0.2">
      <c r="A15" s="1">
        <v>11</v>
      </c>
      <c r="B15" s="2" t="s">
        <v>182</v>
      </c>
      <c r="C15" s="2" t="s">
        <v>183</v>
      </c>
      <c r="D15" s="2" t="s">
        <v>184</v>
      </c>
      <c r="E15" s="2" t="s">
        <v>185</v>
      </c>
      <c r="F15" s="4">
        <v>21</v>
      </c>
      <c r="G15" s="3">
        <v>22</v>
      </c>
      <c r="H15" s="3">
        <f t="shared" si="3"/>
        <v>10</v>
      </c>
      <c r="I15" s="3" t="str">
        <f t="shared" si="0"/>
        <v/>
      </c>
      <c r="J15" s="134">
        <f t="shared" si="1"/>
        <v>462</v>
      </c>
      <c r="K15" s="134">
        <f t="shared" si="4"/>
        <v>110</v>
      </c>
      <c r="L15" s="134">
        <f t="shared" si="2"/>
        <v>572</v>
      </c>
    </row>
    <row r="16" spans="1:12" x14ac:dyDescent="0.2">
      <c r="A16" s="1">
        <v>12</v>
      </c>
      <c r="B16" s="2" t="s">
        <v>186</v>
      </c>
      <c r="C16" s="2" t="s">
        <v>183</v>
      </c>
      <c r="D16" s="2" t="s">
        <v>184</v>
      </c>
      <c r="E16" s="2" t="s">
        <v>187</v>
      </c>
      <c r="F16" s="4">
        <v>38</v>
      </c>
      <c r="G16" s="3">
        <v>86</v>
      </c>
      <c r="H16" s="3">
        <f t="shared" si="3"/>
        <v>10</v>
      </c>
      <c r="I16" s="3" t="str">
        <f t="shared" si="0"/>
        <v/>
      </c>
      <c r="J16" s="134">
        <f t="shared" si="1"/>
        <v>3268</v>
      </c>
      <c r="K16" s="134">
        <f t="shared" si="4"/>
        <v>430</v>
      </c>
      <c r="L16" s="134">
        <f t="shared" si="2"/>
        <v>3698</v>
      </c>
    </row>
    <row r="17" spans="1:12" x14ac:dyDescent="0.2">
      <c r="A17" s="1">
        <v>13</v>
      </c>
      <c r="B17" s="2" t="s">
        <v>207</v>
      </c>
      <c r="C17" s="2" t="s">
        <v>140</v>
      </c>
      <c r="D17" s="2" t="s">
        <v>205</v>
      </c>
      <c r="E17" s="2" t="s">
        <v>208</v>
      </c>
      <c r="F17" s="4">
        <v>6</v>
      </c>
      <c r="G17" s="3">
        <v>24</v>
      </c>
      <c r="H17" s="3">
        <f t="shared" si="3"/>
        <v>5</v>
      </c>
      <c r="I17" s="3" t="str">
        <f t="shared" si="0"/>
        <v/>
      </c>
      <c r="J17" s="134">
        <f t="shared" si="1"/>
        <v>144</v>
      </c>
      <c r="K17" s="134">
        <f t="shared" si="4"/>
        <v>120</v>
      </c>
      <c r="L17" s="134">
        <f t="shared" si="2"/>
        <v>264</v>
      </c>
    </row>
    <row r="18" spans="1:12" x14ac:dyDescent="0.2">
      <c r="A18" s="1">
        <v>14</v>
      </c>
      <c r="B18" s="2" t="s">
        <v>158</v>
      </c>
      <c r="C18" s="2" t="s">
        <v>140</v>
      </c>
      <c r="D18" s="2" t="s">
        <v>156</v>
      </c>
      <c r="E18" s="2" t="s">
        <v>159</v>
      </c>
      <c r="F18" s="4">
        <v>23.25</v>
      </c>
      <c r="G18" s="3">
        <v>35</v>
      </c>
      <c r="H18" s="3">
        <f t="shared" si="3"/>
        <v>10</v>
      </c>
      <c r="I18" s="3" t="str">
        <f t="shared" si="0"/>
        <v/>
      </c>
      <c r="J18" s="134">
        <f t="shared" si="1"/>
        <v>813.75</v>
      </c>
      <c r="K18" s="134">
        <f t="shared" si="4"/>
        <v>175</v>
      </c>
      <c r="L18" s="134">
        <f t="shared" si="2"/>
        <v>988.75</v>
      </c>
    </row>
    <row r="19" spans="1:12" x14ac:dyDescent="0.2">
      <c r="A19" s="1">
        <v>15</v>
      </c>
      <c r="B19" s="2" t="s">
        <v>139</v>
      </c>
      <c r="C19" s="2" t="s">
        <v>140</v>
      </c>
      <c r="D19" s="2" t="s">
        <v>127</v>
      </c>
      <c r="E19" s="2" t="s">
        <v>141</v>
      </c>
      <c r="F19" s="4">
        <v>15.5</v>
      </c>
      <c r="G19" s="3">
        <v>39</v>
      </c>
      <c r="H19" s="3">
        <f t="shared" si="3"/>
        <v>15</v>
      </c>
      <c r="I19" s="3" t="str">
        <f t="shared" si="0"/>
        <v/>
      </c>
      <c r="J19" s="134">
        <f t="shared" si="1"/>
        <v>604.5</v>
      </c>
      <c r="K19" s="134">
        <f t="shared" si="4"/>
        <v>39</v>
      </c>
      <c r="L19" s="134">
        <f t="shared" si="2"/>
        <v>643.5</v>
      </c>
    </row>
    <row r="20" spans="1:12" x14ac:dyDescent="0.2">
      <c r="A20" s="1">
        <v>16</v>
      </c>
      <c r="B20" s="2" t="s">
        <v>234</v>
      </c>
      <c r="C20" s="2" t="s">
        <v>102</v>
      </c>
      <c r="D20" s="2" t="s">
        <v>235</v>
      </c>
      <c r="E20" s="2" t="s">
        <v>236</v>
      </c>
      <c r="F20" s="4">
        <v>17.45</v>
      </c>
      <c r="G20" s="3">
        <v>29</v>
      </c>
      <c r="H20" s="3">
        <f t="shared" si="3"/>
        <v>25</v>
      </c>
      <c r="I20" s="3" t="str">
        <f t="shared" si="0"/>
        <v/>
      </c>
      <c r="J20" s="134">
        <f t="shared" si="1"/>
        <v>506.04999999999995</v>
      </c>
      <c r="K20" s="134">
        <f t="shared" si="4"/>
        <v>58</v>
      </c>
      <c r="L20" s="134">
        <f t="shared" si="2"/>
        <v>564.04999999999995</v>
      </c>
    </row>
    <row r="21" spans="1:12" x14ac:dyDescent="0.2">
      <c r="A21" s="1">
        <v>17</v>
      </c>
      <c r="B21" s="2" t="s">
        <v>114</v>
      </c>
      <c r="C21" s="2" t="s">
        <v>102</v>
      </c>
      <c r="D21" s="2" t="s">
        <v>112</v>
      </c>
      <c r="E21" s="2" t="s">
        <v>115</v>
      </c>
      <c r="F21" s="4">
        <v>39</v>
      </c>
      <c r="G21" s="3">
        <v>0</v>
      </c>
      <c r="H21" s="3">
        <f t="shared" si="3"/>
        <v>20</v>
      </c>
      <c r="I21" s="3">
        <f t="shared" si="0"/>
        <v>60</v>
      </c>
      <c r="J21" s="134">
        <f t="shared" si="1"/>
        <v>0</v>
      </c>
      <c r="K21" s="134">
        <f t="shared" si="4"/>
        <v>0</v>
      </c>
      <c r="L21" s="134">
        <f t="shared" si="2"/>
        <v>0</v>
      </c>
    </row>
    <row r="22" spans="1:12" x14ac:dyDescent="0.2">
      <c r="A22" s="1">
        <v>18</v>
      </c>
      <c r="B22" s="2" t="s">
        <v>209</v>
      </c>
      <c r="C22" s="2" t="s">
        <v>102</v>
      </c>
      <c r="D22" s="2" t="s">
        <v>205</v>
      </c>
      <c r="E22" s="2" t="s">
        <v>210</v>
      </c>
      <c r="F22" s="4">
        <v>62.5</v>
      </c>
      <c r="G22" s="3">
        <v>42</v>
      </c>
      <c r="H22" s="3">
        <f t="shared" si="3"/>
        <v>5</v>
      </c>
      <c r="I22" s="3" t="str">
        <f t="shared" si="0"/>
        <v/>
      </c>
      <c r="J22" s="134">
        <f t="shared" si="1"/>
        <v>2625</v>
      </c>
      <c r="K22" s="134">
        <f t="shared" si="4"/>
        <v>210</v>
      </c>
      <c r="L22" s="134">
        <f t="shared" si="2"/>
        <v>2835</v>
      </c>
    </row>
    <row r="23" spans="1:12" x14ac:dyDescent="0.2">
      <c r="A23" s="1">
        <v>19</v>
      </c>
      <c r="B23" s="2" t="s">
        <v>237</v>
      </c>
      <c r="C23" s="2" t="s">
        <v>238</v>
      </c>
      <c r="D23" s="2" t="s">
        <v>235</v>
      </c>
      <c r="E23" s="2" t="s">
        <v>239</v>
      </c>
      <c r="F23" s="4">
        <v>9.1999999999999993</v>
      </c>
      <c r="G23" s="3">
        <v>25</v>
      </c>
      <c r="H23" s="3">
        <f t="shared" si="3"/>
        <v>25</v>
      </c>
      <c r="I23" s="3" t="str">
        <f t="shared" si="0"/>
        <v/>
      </c>
      <c r="J23" s="134">
        <f t="shared" si="1"/>
        <v>229.99999999999997</v>
      </c>
      <c r="K23" s="134">
        <f t="shared" si="4"/>
        <v>50</v>
      </c>
      <c r="L23" s="134">
        <f t="shared" si="2"/>
        <v>280</v>
      </c>
    </row>
    <row r="24" spans="1:12" x14ac:dyDescent="0.2">
      <c r="A24" s="1">
        <v>20</v>
      </c>
      <c r="B24" s="2" t="s">
        <v>240</v>
      </c>
      <c r="C24" s="2" t="s">
        <v>238</v>
      </c>
      <c r="D24" s="2" t="s">
        <v>235</v>
      </c>
      <c r="E24" s="2" t="s">
        <v>241</v>
      </c>
      <c r="F24" s="4">
        <v>81</v>
      </c>
      <c r="G24" s="3">
        <v>40</v>
      </c>
      <c r="H24" s="3">
        <f t="shared" si="3"/>
        <v>25</v>
      </c>
      <c r="I24" s="3" t="str">
        <f t="shared" si="0"/>
        <v/>
      </c>
      <c r="J24" s="134">
        <f t="shared" si="1"/>
        <v>3240</v>
      </c>
      <c r="K24" s="134">
        <f t="shared" si="4"/>
        <v>80</v>
      </c>
      <c r="L24" s="134">
        <f t="shared" si="2"/>
        <v>3320</v>
      </c>
    </row>
    <row r="25" spans="1:12" x14ac:dyDescent="0.2">
      <c r="A25" s="1">
        <v>21</v>
      </c>
      <c r="B25" s="2" t="s">
        <v>242</v>
      </c>
      <c r="C25" s="2" t="s">
        <v>238</v>
      </c>
      <c r="D25" s="2" t="s">
        <v>235</v>
      </c>
      <c r="E25" s="2" t="s">
        <v>243</v>
      </c>
      <c r="F25" s="4">
        <v>10</v>
      </c>
      <c r="G25" s="3">
        <v>3</v>
      </c>
      <c r="H25" s="3">
        <f t="shared" si="3"/>
        <v>25</v>
      </c>
      <c r="I25" s="3">
        <f t="shared" si="0"/>
        <v>83</v>
      </c>
      <c r="J25" s="134">
        <f t="shared" si="1"/>
        <v>30</v>
      </c>
      <c r="K25" s="134">
        <f t="shared" si="4"/>
        <v>6</v>
      </c>
      <c r="L25" s="134">
        <f t="shared" si="2"/>
        <v>36</v>
      </c>
    </row>
    <row r="26" spans="1:12" x14ac:dyDescent="0.2">
      <c r="A26" s="1">
        <v>22</v>
      </c>
      <c r="B26" s="2" t="s">
        <v>166</v>
      </c>
      <c r="C26" s="2" t="s">
        <v>167</v>
      </c>
      <c r="D26" s="2" t="s">
        <v>168</v>
      </c>
      <c r="E26" s="2" t="s">
        <v>169</v>
      </c>
      <c r="F26" s="4">
        <v>21</v>
      </c>
      <c r="G26" s="3">
        <v>104</v>
      </c>
      <c r="H26" s="3">
        <f t="shared" si="3"/>
        <v>5</v>
      </c>
      <c r="I26" s="3" t="str">
        <f t="shared" si="0"/>
        <v/>
      </c>
      <c r="J26" s="134">
        <f t="shared" si="1"/>
        <v>2184</v>
      </c>
      <c r="K26" s="134">
        <f t="shared" si="4"/>
        <v>312</v>
      </c>
      <c r="L26" s="134">
        <f t="shared" si="2"/>
        <v>2496</v>
      </c>
    </row>
    <row r="27" spans="1:12" x14ac:dyDescent="0.2">
      <c r="A27" s="1">
        <v>23</v>
      </c>
      <c r="B27" s="2" t="s">
        <v>170</v>
      </c>
      <c r="C27" s="2" t="s">
        <v>167</v>
      </c>
      <c r="D27" s="2" t="s">
        <v>168</v>
      </c>
      <c r="E27" s="2" t="s">
        <v>171</v>
      </c>
      <c r="F27" s="4">
        <v>9</v>
      </c>
      <c r="G27" s="3">
        <v>61</v>
      </c>
      <c r="H27" s="3">
        <f t="shared" si="3"/>
        <v>5</v>
      </c>
      <c r="I27" s="3" t="str">
        <f t="shared" si="0"/>
        <v/>
      </c>
      <c r="J27" s="134">
        <f t="shared" si="1"/>
        <v>549</v>
      </c>
      <c r="K27" s="134">
        <f t="shared" si="4"/>
        <v>183</v>
      </c>
      <c r="L27" s="134">
        <f t="shared" si="2"/>
        <v>732</v>
      </c>
    </row>
    <row r="28" spans="1:12" x14ac:dyDescent="0.2">
      <c r="A28" s="1">
        <v>24</v>
      </c>
      <c r="B28" s="2" t="s">
        <v>86</v>
      </c>
      <c r="C28" s="2" t="s">
        <v>87</v>
      </c>
      <c r="D28" s="2" t="s">
        <v>2</v>
      </c>
      <c r="E28" s="2" t="s">
        <v>88</v>
      </c>
      <c r="F28" s="4">
        <v>4.5</v>
      </c>
      <c r="G28" s="3">
        <v>50</v>
      </c>
      <c r="H28" s="3">
        <f t="shared" si="3"/>
        <v>10</v>
      </c>
      <c r="I28" s="3" t="str">
        <f t="shared" si="0"/>
        <v/>
      </c>
      <c r="J28" s="134">
        <f t="shared" si="1"/>
        <v>225</v>
      </c>
      <c r="K28" s="134">
        <f t="shared" si="4"/>
        <v>50</v>
      </c>
      <c r="L28" s="134">
        <f t="shared" si="2"/>
        <v>275</v>
      </c>
    </row>
    <row r="29" spans="1:12" x14ac:dyDescent="0.2">
      <c r="A29" s="1">
        <v>25</v>
      </c>
      <c r="B29" s="2" t="s">
        <v>244</v>
      </c>
      <c r="C29" s="2" t="s">
        <v>245</v>
      </c>
      <c r="D29" s="2" t="s">
        <v>235</v>
      </c>
      <c r="E29" s="2" t="s">
        <v>246</v>
      </c>
      <c r="F29" s="4">
        <v>14</v>
      </c>
      <c r="G29" s="3">
        <v>76</v>
      </c>
      <c r="H29" s="3">
        <f t="shared" si="3"/>
        <v>25</v>
      </c>
      <c r="I29" s="3" t="str">
        <f t="shared" si="0"/>
        <v/>
      </c>
      <c r="J29" s="134">
        <f t="shared" si="1"/>
        <v>1064</v>
      </c>
      <c r="K29" s="134">
        <f t="shared" si="4"/>
        <v>152</v>
      </c>
      <c r="L29" s="134">
        <f t="shared" si="2"/>
        <v>1216</v>
      </c>
    </row>
    <row r="30" spans="1:12" x14ac:dyDescent="0.2">
      <c r="A30" s="1">
        <v>26</v>
      </c>
      <c r="B30" s="2" t="s">
        <v>247</v>
      </c>
      <c r="C30" s="2" t="s">
        <v>245</v>
      </c>
      <c r="D30" s="2" t="s">
        <v>235</v>
      </c>
      <c r="E30" s="2" t="s">
        <v>248</v>
      </c>
      <c r="F30" s="4">
        <v>31.23</v>
      </c>
      <c r="G30" s="3">
        <v>15</v>
      </c>
      <c r="H30" s="3">
        <f t="shared" si="3"/>
        <v>25</v>
      </c>
      <c r="I30" s="3">
        <f t="shared" si="0"/>
        <v>413</v>
      </c>
      <c r="J30" s="134">
        <f t="shared" si="1"/>
        <v>468.45</v>
      </c>
      <c r="K30" s="134">
        <f t="shared" si="4"/>
        <v>30</v>
      </c>
      <c r="L30" s="134">
        <f t="shared" si="2"/>
        <v>498.45</v>
      </c>
    </row>
    <row r="31" spans="1:12" x14ac:dyDescent="0.2">
      <c r="A31" s="1">
        <v>27</v>
      </c>
      <c r="B31" s="2" t="s">
        <v>249</v>
      </c>
      <c r="C31" s="2" t="s">
        <v>245</v>
      </c>
      <c r="D31" s="2" t="s">
        <v>235</v>
      </c>
      <c r="E31" s="2" t="s">
        <v>250</v>
      </c>
      <c r="F31" s="4">
        <v>43.9</v>
      </c>
      <c r="G31" s="3">
        <v>49</v>
      </c>
      <c r="H31" s="3">
        <f t="shared" si="3"/>
        <v>25</v>
      </c>
      <c r="I31" s="3" t="str">
        <f t="shared" si="0"/>
        <v/>
      </c>
      <c r="J31" s="134">
        <f t="shared" si="1"/>
        <v>2151.1</v>
      </c>
      <c r="K31" s="134">
        <f t="shared" si="4"/>
        <v>98</v>
      </c>
      <c r="L31" s="134">
        <f t="shared" si="2"/>
        <v>2249.1</v>
      </c>
    </row>
    <row r="32" spans="1:12" x14ac:dyDescent="0.2">
      <c r="A32" s="1">
        <v>28</v>
      </c>
      <c r="B32" s="2" t="s">
        <v>160</v>
      </c>
      <c r="C32" s="2" t="s">
        <v>105</v>
      </c>
      <c r="D32" s="2" t="s">
        <v>156</v>
      </c>
      <c r="E32" s="2" t="s">
        <v>161</v>
      </c>
      <c r="F32" s="4">
        <v>45.6</v>
      </c>
      <c r="G32" s="3">
        <v>26</v>
      </c>
      <c r="H32" s="3">
        <f t="shared" si="3"/>
        <v>10</v>
      </c>
      <c r="I32" s="3" t="str">
        <f t="shared" si="0"/>
        <v/>
      </c>
      <c r="J32" s="134">
        <f t="shared" si="1"/>
        <v>1185.6000000000001</v>
      </c>
      <c r="K32" s="134">
        <f t="shared" si="4"/>
        <v>130</v>
      </c>
      <c r="L32" s="134">
        <f t="shared" si="2"/>
        <v>1315.6000000000001</v>
      </c>
    </row>
    <row r="33" spans="1:12" x14ac:dyDescent="0.2">
      <c r="A33" s="1">
        <v>29</v>
      </c>
      <c r="B33" s="2" t="s">
        <v>116</v>
      </c>
      <c r="C33" s="2" t="s">
        <v>105</v>
      </c>
      <c r="D33" s="2" t="s">
        <v>112</v>
      </c>
      <c r="E33" s="2" t="s">
        <v>117</v>
      </c>
      <c r="F33" s="4">
        <v>123.79</v>
      </c>
      <c r="G33" s="3">
        <v>0</v>
      </c>
      <c r="H33" s="3">
        <f t="shared" si="3"/>
        <v>20</v>
      </c>
      <c r="I33" s="3">
        <f t="shared" si="0"/>
        <v>60</v>
      </c>
      <c r="J33" s="134">
        <f t="shared" si="1"/>
        <v>0</v>
      </c>
      <c r="K33" s="134">
        <f t="shared" si="4"/>
        <v>0</v>
      </c>
      <c r="L33" s="134">
        <f t="shared" si="2"/>
        <v>0</v>
      </c>
    </row>
    <row r="34" spans="1:12" x14ac:dyDescent="0.2">
      <c r="A34" s="1">
        <v>30</v>
      </c>
      <c r="B34" s="2" t="s">
        <v>211</v>
      </c>
      <c r="C34" s="2" t="s">
        <v>212</v>
      </c>
      <c r="D34" s="2" t="s">
        <v>205</v>
      </c>
      <c r="E34" s="2" t="s">
        <v>213</v>
      </c>
      <c r="F34" s="4">
        <v>25.89</v>
      </c>
      <c r="G34" s="3">
        <v>10</v>
      </c>
      <c r="H34" s="3">
        <f t="shared" si="3"/>
        <v>5</v>
      </c>
      <c r="I34" s="3" t="str">
        <f t="shared" si="0"/>
        <v/>
      </c>
      <c r="J34" s="134">
        <f t="shared" si="1"/>
        <v>258.89999999999998</v>
      </c>
      <c r="K34" s="134">
        <f t="shared" si="4"/>
        <v>50</v>
      </c>
      <c r="L34" s="134">
        <f t="shared" si="2"/>
        <v>308.89999999999998</v>
      </c>
    </row>
    <row r="35" spans="1:12" x14ac:dyDescent="0.2">
      <c r="A35" s="1">
        <v>31</v>
      </c>
      <c r="B35" s="2" t="s">
        <v>188</v>
      </c>
      <c r="C35" s="2" t="s">
        <v>189</v>
      </c>
      <c r="D35" s="2" t="s">
        <v>184</v>
      </c>
      <c r="E35" s="2" t="s">
        <v>190</v>
      </c>
      <c r="F35" s="4">
        <v>12.5</v>
      </c>
      <c r="G35" s="3">
        <v>0</v>
      </c>
      <c r="H35" s="3">
        <f t="shared" si="3"/>
        <v>10</v>
      </c>
      <c r="I35" s="3">
        <f t="shared" si="0"/>
        <v>30</v>
      </c>
      <c r="J35" s="134">
        <f t="shared" si="1"/>
        <v>0</v>
      </c>
      <c r="K35" s="134">
        <f t="shared" si="4"/>
        <v>0</v>
      </c>
      <c r="L35" s="134">
        <f t="shared" si="2"/>
        <v>0</v>
      </c>
    </row>
    <row r="36" spans="1:12" x14ac:dyDescent="0.2">
      <c r="A36" s="1">
        <v>32</v>
      </c>
      <c r="B36" s="2" t="s">
        <v>191</v>
      </c>
      <c r="C36" s="2" t="s">
        <v>189</v>
      </c>
      <c r="D36" s="2" t="s">
        <v>184</v>
      </c>
      <c r="E36" s="2" t="s">
        <v>192</v>
      </c>
      <c r="F36" s="4">
        <v>32</v>
      </c>
      <c r="G36" s="3">
        <v>9</v>
      </c>
      <c r="H36" s="3">
        <f t="shared" si="3"/>
        <v>10</v>
      </c>
      <c r="I36" s="3">
        <f t="shared" si="0"/>
        <v>99</v>
      </c>
      <c r="J36" s="134">
        <f t="shared" si="1"/>
        <v>288</v>
      </c>
      <c r="K36" s="134">
        <f t="shared" si="4"/>
        <v>45</v>
      </c>
      <c r="L36" s="134">
        <f t="shared" si="2"/>
        <v>333</v>
      </c>
    </row>
    <row r="37" spans="1:12" x14ac:dyDescent="0.2">
      <c r="A37" s="1">
        <v>33</v>
      </c>
      <c r="B37" s="2" t="s">
        <v>193</v>
      </c>
      <c r="C37" s="2" t="s">
        <v>194</v>
      </c>
      <c r="D37" s="2" t="s">
        <v>184</v>
      </c>
      <c r="E37" s="2" t="s">
        <v>195</v>
      </c>
      <c r="F37" s="4">
        <v>2.5</v>
      </c>
      <c r="G37" s="3">
        <v>112</v>
      </c>
      <c r="H37" s="3">
        <f t="shared" si="3"/>
        <v>10</v>
      </c>
      <c r="I37" s="3" t="str">
        <f t="shared" ref="I37:I68" si="5">IF(G37 = 0, H37 * 3, IF(G37 &lt; H37, ROUNDUP(G37 * H37 *  1.1, 0), ""))</f>
        <v/>
      </c>
      <c r="J37" s="134">
        <f t="shared" ref="J37:J68" si="6">G37 * F37</f>
        <v>280</v>
      </c>
      <c r="K37" s="134">
        <f t="shared" si="4"/>
        <v>560</v>
      </c>
      <c r="L37" s="134">
        <f t="shared" ref="L37:L68" si="7">J37 + K37</f>
        <v>840</v>
      </c>
    </row>
    <row r="38" spans="1:12" x14ac:dyDescent="0.2">
      <c r="A38" s="1">
        <v>34</v>
      </c>
      <c r="B38" s="2" t="s">
        <v>89</v>
      </c>
      <c r="C38" s="2" t="s">
        <v>90</v>
      </c>
      <c r="D38" s="2" t="s">
        <v>2</v>
      </c>
      <c r="E38" s="2" t="s">
        <v>85</v>
      </c>
      <c r="F38" s="4">
        <v>14</v>
      </c>
      <c r="G38" s="3">
        <v>111</v>
      </c>
      <c r="H38" s="3">
        <f t="shared" si="3"/>
        <v>10</v>
      </c>
      <c r="I38" s="3" t="str">
        <f t="shared" si="5"/>
        <v/>
      </c>
      <c r="J38" s="134">
        <f t="shared" si="6"/>
        <v>1554</v>
      </c>
      <c r="K38" s="134">
        <f t="shared" si="4"/>
        <v>111</v>
      </c>
      <c r="L38" s="134">
        <f t="shared" si="7"/>
        <v>1665</v>
      </c>
    </row>
    <row r="39" spans="1:12" x14ac:dyDescent="0.2">
      <c r="A39" s="1">
        <v>35</v>
      </c>
      <c r="B39" s="2" t="s">
        <v>91</v>
      </c>
      <c r="C39" s="2" t="s">
        <v>90</v>
      </c>
      <c r="D39" s="2" t="s">
        <v>2</v>
      </c>
      <c r="E39" s="2" t="s">
        <v>85</v>
      </c>
      <c r="F39" s="4">
        <v>18</v>
      </c>
      <c r="G39" s="3">
        <v>20</v>
      </c>
      <c r="H39" s="3">
        <f t="shared" si="3"/>
        <v>10</v>
      </c>
      <c r="I39" s="3" t="str">
        <f t="shared" si="5"/>
        <v/>
      </c>
      <c r="J39" s="134">
        <f t="shared" si="6"/>
        <v>360</v>
      </c>
      <c r="K39" s="134">
        <f t="shared" si="4"/>
        <v>20</v>
      </c>
      <c r="L39" s="134">
        <f t="shared" si="7"/>
        <v>380</v>
      </c>
    </row>
    <row r="40" spans="1:12" x14ac:dyDescent="0.2">
      <c r="A40" s="1">
        <v>36</v>
      </c>
      <c r="B40" s="2" t="s">
        <v>214</v>
      </c>
      <c r="C40" s="2" t="s">
        <v>215</v>
      </c>
      <c r="D40" s="2" t="s">
        <v>205</v>
      </c>
      <c r="E40" s="2" t="s">
        <v>216</v>
      </c>
      <c r="F40" s="4">
        <v>19</v>
      </c>
      <c r="G40" s="3">
        <v>112</v>
      </c>
      <c r="H40" s="3">
        <f t="shared" si="3"/>
        <v>5</v>
      </c>
      <c r="I40" s="3" t="str">
        <f t="shared" si="5"/>
        <v/>
      </c>
      <c r="J40" s="134">
        <f t="shared" si="6"/>
        <v>2128</v>
      </c>
      <c r="K40" s="134">
        <f t="shared" si="4"/>
        <v>560</v>
      </c>
      <c r="L40" s="134">
        <f t="shared" si="7"/>
        <v>2688</v>
      </c>
    </row>
    <row r="41" spans="1:12" x14ac:dyDescent="0.2">
      <c r="A41" s="1">
        <v>37</v>
      </c>
      <c r="B41" s="2" t="s">
        <v>217</v>
      </c>
      <c r="C41" s="2" t="s">
        <v>215</v>
      </c>
      <c r="D41" s="2" t="s">
        <v>205</v>
      </c>
      <c r="E41" s="2" t="s">
        <v>218</v>
      </c>
      <c r="F41" s="4">
        <v>26</v>
      </c>
      <c r="G41" s="3">
        <v>11</v>
      </c>
      <c r="H41" s="3">
        <f t="shared" si="3"/>
        <v>5</v>
      </c>
      <c r="I41" s="3" t="str">
        <f t="shared" si="5"/>
        <v/>
      </c>
      <c r="J41" s="134">
        <f t="shared" si="6"/>
        <v>286</v>
      </c>
      <c r="K41" s="134">
        <f t="shared" si="4"/>
        <v>55</v>
      </c>
      <c r="L41" s="134">
        <f t="shared" si="7"/>
        <v>341</v>
      </c>
    </row>
    <row r="42" spans="1:12" x14ac:dyDescent="0.2">
      <c r="A42" s="1">
        <v>38</v>
      </c>
      <c r="B42" s="2" t="s">
        <v>92</v>
      </c>
      <c r="C42" s="2" t="s">
        <v>93</v>
      </c>
      <c r="D42" s="2" t="s">
        <v>2</v>
      </c>
      <c r="E42" s="2" t="s">
        <v>94</v>
      </c>
      <c r="F42" s="4">
        <v>263.5</v>
      </c>
      <c r="G42" s="3">
        <v>17</v>
      </c>
      <c r="H42" s="3">
        <f t="shared" si="3"/>
        <v>10</v>
      </c>
      <c r="I42" s="3" t="str">
        <f t="shared" si="5"/>
        <v/>
      </c>
      <c r="J42" s="134">
        <f t="shared" si="6"/>
        <v>4479.5</v>
      </c>
      <c r="K42" s="134">
        <f t="shared" si="4"/>
        <v>17</v>
      </c>
      <c r="L42" s="134">
        <f t="shared" si="7"/>
        <v>4496.5</v>
      </c>
    </row>
    <row r="43" spans="1:12" x14ac:dyDescent="0.2">
      <c r="A43" s="1">
        <v>39</v>
      </c>
      <c r="B43" s="2" t="s">
        <v>95</v>
      </c>
      <c r="C43" s="2" t="s">
        <v>93</v>
      </c>
      <c r="D43" s="2" t="s">
        <v>2</v>
      </c>
      <c r="E43" s="2" t="s">
        <v>96</v>
      </c>
      <c r="F43" s="4">
        <v>18</v>
      </c>
      <c r="G43" s="3">
        <v>69</v>
      </c>
      <c r="H43" s="3">
        <f t="shared" si="3"/>
        <v>10</v>
      </c>
      <c r="I43" s="3" t="str">
        <f t="shared" si="5"/>
        <v/>
      </c>
      <c r="J43" s="134">
        <f t="shared" si="6"/>
        <v>1242</v>
      </c>
      <c r="K43" s="134">
        <f t="shared" si="4"/>
        <v>69</v>
      </c>
      <c r="L43" s="134">
        <f t="shared" si="7"/>
        <v>1311</v>
      </c>
    </row>
    <row r="44" spans="1:12" x14ac:dyDescent="0.2">
      <c r="A44" s="1">
        <v>40</v>
      </c>
      <c r="B44" s="2" t="s">
        <v>219</v>
      </c>
      <c r="C44" s="2" t="s">
        <v>220</v>
      </c>
      <c r="D44" s="2" t="s">
        <v>205</v>
      </c>
      <c r="E44" s="2" t="s">
        <v>221</v>
      </c>
      <c r="F44" s="4">
        <v>18.399999999999999</v>
      </c>
      <c r="G44" s="3">
        <v>123</v>
      </c>
      <c r="H44" s="3">
        <f t="shared" si="3"/>
        <v>5</v>
      </c>
      <c r="I44" s="3" t="str">
        <f t="shared" si="5"/>
        <v/>
      </c>
      <c r="J44" s="134">
        <f t="shared" si="6"/>
        <v>2263.1999999999998</v>
      </c>
      <c r="K44" s="134">
        <f t="shared" si="4"/>
        <v>615</v>
      </c>
      <c r="L44" s="134">
        <f t="shared" si="7"/>
        <v>2878.2</v>
      </c>
    </row>
    <row r="45" spans="1:12" x14ac:dyDescent="0.2">
      <c r="A45" s="1">
        <v>41</v>
      </c>
      <c r="B45" s="2" t="s">
        <v>222</v>
      </c>
      <c r="C45" s="2" t="s">
        <v>220</v>
      </c>
      <c r="D45" s="2" t="s">
        <v>205</v>
      </c>
      <c r="E45" s="2" t="s">
        <v>223</v>
      </c>
      <c r="F45" s="4">
        <v>9.65</v>
      </c>
      <c r="G45" s="3">
        <v>85</v>
      </c>
      <c r="H45" s="3">
        <f t="shared" si="3"/>
        <v>5</v>
      </c>
      <c r="I45" s="3" t="str">
        <f t="shared" si="5"/>
        <v/>
      </c>
      <c r="J45" s="134">
        <f t="shared" si="6"/>
        <v>820.25</v>
      </c>
      <c r="K45" s="134">
        <f t="shared" si="4"/>
        <v>425</v>
      </c>
      <c r="L45" s="134">
        <f t="shared" si="7"/>
        <v>1245.25</v>
      </c>
    </row>
    <row r="46" spans="1:12" x14ac:dyDescent="0.2">
      <c r="A46" s="1">
        <v>42</v>
      </c>
      <c r="B46" s="2" t="s">
        <v>172</v>
      </c>
      <c r="C46" s="2" t="s">
        <v>98</v>
      </c>
      <c r="D46" s="2" t="s">
        <v>168</v>
      </c>
      <c r="E46" s="2" t="s">
        <v>173</v>
      </c>
      <c r="F46" s="4">
        <v>14</v>
      </c>
      <c r="G46" s="3">
        <v>26</v>
      </c>
      <c r="H46" s="3">
        <f t="shared" si="3"/>
        <v>5</v>
      </c>
      <c r="I46" s="3" t="str">
        <f t="shared" si="5"/>
        <v/>
      </c>
      <c r="J46" s="134">
        <f t="shared" si="6"/>
        <v>364</v>
      </c>
      <c r="K46" s="134">
        <f t="shared" si="4"/>
        <v>78</v>
      </c>
      <c r="L46" s="134">
        <f t="shared" si="7"/>
        <v>442</v>
      </c>
    </row>
    <row r="47" spans="1:12" x14ac:dyDescent="0.2">
      <c r="A47" s="1">
        <v>43</v>
      </c>
      <c r="B47" s="2" t="s">
        <v>97</v>
      </c>
      <c r="C47" s="2" t="s">
        <v>98</v>
      </c>
      <c r="D47" s="2" t="s">
        <v>2</v>
      </c>
      <c r="E47" s="2" t="s">
        <v>99</v>
      </c>
      <c r="F47" s="4">
        <v>46</v>
      </c>
      <c r="G47" s="3">
        <v>17</v>
      </c>
      <c r="H47" s="3">
        <f t="shared" si="3"/>
        <v>10</v>
      </c>
      <c r="I47" s="3" t="str">
        <f t="shared" si="5"/>
        <v/>
      </c>
      <c r="J47" s="134">
        <f t="shared" si="6"/>
        <v>782</v>
      </c>
      <c r="K47" s="134">
        <f t="shared" si="4"/>
        <v>17</v>
      </c>
      <c r="L47" s="134">
        <f t="shared" si="7"/>
        <v>799</v>
      </c>
    </row>
    <row r="48" spans="1:12" x14ac:dyDescent="0.2">
      <c r="A48" s="1">
        <v>44</v>
      </c>
      <c r="B48" s="2" t="s">
        <v>142</v>
      </c>
      <c r="C48" s="2" t="s">
        <v>98</v>
      </c>
      <c r="D48" s="2" t="s">
        <v>127</v>
      </c>
      <c r="E48" s="2" t="s">
        <v>143</v>
      </c>
      <c r="F48" s="4">
        <v>19.45</v>
      </c>
      <c r="G48" s="3">
        <v>27</v>
      </c>
      <c r="H48" s="3">
        <f t="shared" si="3"/>
        <v>15</v>
      </c>
      <c r="I48" s="3" t="str">
        <f t="shared" si="5"/>
        <v/>
      </c>
      <c r="J48" s="134">
        <f t="shared" si="6"/>
        <v>525.15</v>
      </c>
      <c r="K48" s="134">
        <f t="shared" si="4"/>
        <v>27</v>
      </c>
      <c r="L48" s="134">
        <f t="shared" si="7"/>
        <v>552.15</v>
      </c>
    </row>
    <row r="49" spans="1:12" x14ac:dyDescent="0.2">
      <c r="A49" s="1">
        <v>45</v>
      </c>
      <c r="B49" s="2" t="s">
        <v>224</v>
      </c>
      <c r="C49" s="2" t="s">
        <v>225</v>
      </c>
      <c r="D49" s="2" t="s">
        <v>205</v>
      </c>
      <c r="E49" s="2" t="s">
        <v>226</v>
      </c>
      <c r="F49" s="4">
        <v>9.5</v>
      </c>
      <c r="G49" s="3">
        <v>5</v>
      </c>
      <c r="H49" s="3">
        <f t="shared" si="3"/>
        <v>5</v>
      </c>
      <c r="I49" s="3" t="str">
        <f t="shared" si="5"/>
        <v/>
      </c>
      <c r="J49" s="134">
        <f t="shared" si="6"/>
        <v>47.5</v>
      </c>
      <c r="K49" s="134">
        <f t="shared" si="4"/>
        <v>25</v>
      </c>
      <c r="L49" s="134">
        <f t="shared" si="7"/>
        <v>72.5</v>
      </c>
    </row>
    <row r="50" spans="1:12" x14ac:dyDescent="0.2">
      <c r="A50" s="1">
        <v>46</v>
      </c>
      <c r="B50" s="2" t="s">
        <v>227</v>
      </c>
      <c r="C50" s="2" t="s">
        <v>225</v>
      </c>
      <c r="D50" s="2" t="s">
        <v>205</v>
      </c>
      <c r="E50" s="2" t="s">
        <v>228</v>
      </c>
      <c r="F50" s="4">
        <v>12</v>
      </c>
      <c r="G50" s="3">
        <v>95</v>
      </c>
      <c r="H50" s="3">
        <f t="shared" si="3"/>
        <v>5</v>
      </c>
      <c r="I50" s="3" t="str">
        <f t="shared" si="5"/>
        <v/>
      </c>
      <c r="J50" s="134">
        <f t="shared" si="6"/>
        <v>1140</v>
      </c>
      <c r="K50" s="134">
        <f t="shared" si="4"/>
        <v>475</v>
      </c>
      <c r="L50" s="134">
        <f t="shared" si="7"/>
        <v>1615</v>
      </c>
    </row>
    <row r="51" spans="1:12" x14ac:dyDescent="0.2">
      <c r="A51" s="1">
        <v>47</v>
      </c>
      <c r="B51" s="2" t="s">
        <v>251</v>
      </c>
      <c r="C51" s="2" t="s">
        <v>252</v>
      </c>
      <c r="D51" s="2" t="s">
        <v>235</v>
      </c>
      <c r="E51" s="2" t="s">
        <v>253</v>
      </c>
      <c r="F51" s="4">
        <v>9.5</v>
      </c>
      <c r="G51" s="3">
        <v>36</v>
      </c>
      <c r="H51" s="3">
        <f t="shared" si="3"/>
        <v>25</v>
      </c>
      <c r="I51" s="3" t="str">
        <f t="shared" si="5"/>
        <v/>
      </c>
      <c r="J51" s="134">
        <f t="shared" si="6"/>
        <v>342</v>
      </c>
      <c r="K51" s="134">
        <f t="shared" si="4"/>
        <v>72</v>
      </c>
      <c r="L51" s="134">
        <f t="shared" si="7"/>
        <v>414</v>
      </c>
    </row>
    <row r="52" spans="1:12" x14ac:dyDescent="0.2">
      <c r="A52" s="1">
        <v>48</v>
      </c>
      <c r="B52" s="2" t="s">
        <v>254</v>
      </c>
      <c r="C52" s="2" t="s">
        <v>252</v>
      </c>
      <c r="D52" s="2" t="s">
        <v>235</v>
      </c>
      <c r="E52" s="2" t="s">
        <v>255</v>
      </c>
      <c r="F52" s="4">
        <v>12.75</v>
      </c>
      <c r="G52" s="3">
        <v>15</v>
      </c>
      <c r="H52" s="3">
        <f t="shared" si="3"/>
        <v>25</v>
      </c>
      <c r="I52" s="3">
        <f t="shared" si="5"/>
        <v>413</v>
      </c>
      <c r="J52" s="134">
        <f t="shared" si="6"/>
        <v>191.25</v>
      </c>
      <c r="K52" s="134">
        <f t="shared" si="4"/>
        <v>30</v>
      </c>
      <c r="L52" s="134">
        <f t="shared" si="7"/>
        <v>221.25</v>
      </c>
    </row>
    <row r="53" spans="1:12" x14ac:dyDescent="0.2">
      <c r="A53" s="1">
        <v>49</v>
      </c>
      <c r="B53" s="2" t="s">
        <v>256</v>
      </c>
      <c r="C53" s="2" t="s">
        <v>108</v>
      </c>
      <c r="D53" s="2" t="s">
        <v>235</v>
      </c>
      <c r="E53" s="2" t="s">
        <v>257</v>
      </c>
      <c r="F53" s="4">
        <v>20</v>
      </c>
      <c r="G53" s="3">
        <v>10</v>
      </c>
      <c r="H53" s="3">
        <f t="shared" si="3"/>
        <v>25</v>
      </c>
      <c r="I53" s="3">
        <f t="shared" si="5"/>
        <v>275</v>
      </c>
      <c r="J53" s="134">
        <f t="shared" si="6"/>
        <v>200</v>
      </c>
      <c r="K53" s="134">
        <f t="shared" si="4"/>
        <v>20</v>
      </c>
      <c r="L53" s="134">
        <f t="shared" si="7"/>
        <v>220</v>
      </c>
    </row>
    <row r="54" spans="1:12" x14ac:dyDescent="0.2">
      <c r="A54" s="1">
        <v>50</v>
      </c>
      <c r="B54" s="2" t="s">
        <v>258</v>
      </c>
      <c r="C54" s="2" t="s">
        <v>108</v>
      </c>
      <c r="D54" s="2" t="s">
        <v>235</v>
      </c>
      <c r="E54" s="2" t="s">
        <v>259</v>
      </c>
      <c r="F54" s="4">
        <v>16.25</v>
      </c>
      <c r="G54" s="3">
        <v>65</v>
      </c>
      <c r="H54" s="3">
        <f t="shared" si="3"/>
        <v>25</v>
      </c>
      <c r="I54" s="3" t="str">
        <f t="shared" si="5"/>
        <v/>
      </c>
      <c r="J54" s="134">
        <f t="shared" si="6"/>
        <v>1056.25</v>
      </c>
      <c r="K54" s="134">
        <f t="shared" si="4"/>
        <v>130</v>
      </c>
      <c r="L54" s="134">
        <f t="shared" si="7"/>
        <v>1186.25</v>
      </c>
    </row>
    <row r="55" spans="1:12" x14ac:dyDescent="0.2">
      <c r="A55" s="1">
        <v>51</v>
      </c>
      <c r="B55" s="2" t="s">
        <v>162</v>
      </c>
      <c r="C55" s="2" t="s">
        <v>119</v>
      </c>
      <c r="D55" s="2" t="s">
        <v>156</v>
      </c>
      <c r="E55" s="2" t="s">
        <v>163</v>
      </c>
      <c r="F55" s="4">
        <v>53</v>
      </c>
      <c r="G55" s="3">
        <v>20</v>
      </c>
      <c r="H55" s="3">
        <f t="shared" si="3"/>
        <v>10</v>
      </c>
      <c r="I55" s="3" t="str">
        <f t="shared" si="5"/>
        <v/>
      </c>
      <c r="J55" s="134">
        <f t="shared" si="6"/>
        <v>1060</v>
      </c>
      <c r="K55" s="134">
        <f t="shared" si="4"/>
        <v>100</v>
      </c>
      <c r="L55" s="134">
        <f t="shared" si="7"/>
        <v>1160</v>
      </c>
    </row>
    <row r="56" spans="1:12" x14ac:dyDescent="0.2">
      <c r="A56" s="1">
        <v>52</v>
      </c>
      <c r="B56" s="2" t="s">
        <v>174</v>
      </c>
      <c r="C56" s="2" t="s">
        <v>119</v>
      </c>
      <c r="D56" s="2" t="s">
        <v>168</v>
      </c>
      <c r="E56" s="2" t="s">
        <v>175</v>
      </c>
      <c r="F56" s="4">
        <v>7</v>
      </c>
      <c r="G56" s="3">
        <v>38</v>
      </c>
      <c r="H56" s="3">
        <f t="shared" si="3"/>
        <v>5</v>
      </c>
      <c r="I56" s="3" t="str">
        <f t="shared" si="5"/>
        <v/>
      </c>
      <c r="J56" s="134">
        <f t="shared" si="6"/>
        <v>266</v>
      </c>
      <c r="K56" s="134">
        <f t="shared" si="4"/>
        <v>114</v>
      </c>
      <c r="L56" s="134">
        <f t="shared" si="7"/>
        <v>380</v>
      </c>
    </row>
    <row r="57" spans="1:12" x14ac:dyDescent="0.2">
      <c r="A57" s="1">
        <v>53</v>
      </c>
      <c r="B57" s="2" t="s">
        <v>118</v>
      </c>
      <c r="C57" s="2" t="s">
        <v>119</v>
      </c>
      <c r="D57" s="2" t="s">
        <v>112</v>
      </c>
      <c r="E57" s="2" t="s">
        <v>120</v>
      </c>
      <c r="F57" s="4">
        <v>32.799999999999997</v>
      </c>
      <c r="G57" s="3">
        <v>0</v>
      </c>
      <c r="H57" s="3">
        <f t="shared" si="3"/>
        <v>20</v>
      </c>
      <c r="I57" s="3">
        <f t="shared" si="5"/>
        <v>60</v>
      </c>
      <c r="J57" s="134">
        <f t="shared" si="6"/>
        <v>0</v>
      </c>
      <c r="K57" s="134">
        <f t="shared" si="4"/>
        <v>0</v>
      </c>
      <c r="L57" s="134">
        <f t="shared" si="7"/>
        <v>0</v>
      </c>
    </row>
    <row r="58" spans="1:12" x14ac:dyDescent="0.2">
      <c r="A58" s="1">
        <v>54</v>
      </c>
      <c r="B58" s="2" t="s">
        <v>121</v>
      </c>
      <c r="C58" s="2" t="s">
        <v>122</v>
      </c>
      <c r="D58" s="2" t="s">
        <v>112</v>
      </c>
      <c r="E58" s="2" t="s">
        <v>123</v>
      </c>
      <c r="F58" s="4">
        <v>7.45</v>
      </c>
      <c r="G58" s="3">
        <v>21</v>
      </c>
      <c r="H58" s="3">
        <f t="shared" si="3"/>
        <v>20</v>
      </c>
      <c r="I58" s="3" t="str">
        <f t="shared" si="5"/>
        <v/>
      </c>
      <c r="J58" s="134">
        <f t="shared" si="6"/>
        <v>156.45000000000002</v>
      </c>
      <c r="K58" s="134">
        <f t="shared" si="4"/>
        <v>105</v>
      </c>
      <c r="L58" s="134">
        <f t="shared" si="7"/>
        <v>261.45000000000005</v>
      </c>
    </row>
    <row r="59" spans="1:12" x14ac:dyDescent="0.2">
      <c r="A59" s="1">
        <v>55</v>
      </c>
      <c r="B59" s="2" t="s">
        <v>124</v>
      </c>
      <c r="C59" s="2" t="s">
        <v>122</v>
      </c>
      <c r="D59" s="2" t="s">
        <v>112</v>
      </c>
      <c r="E59" s="2" t="s">
        <v>125</v>
      </c>
      <c r="F59" s="4">
        <v>24</v>
      </c>
      <c r="G59" s="3">
        <v>115</v>
      </c>
      <c r="H59" s="3">
        <f t="shared" si="3"/>
        <v>20</v>
      </c>
      <c r="I59" s="3" t="str">
        <f t="shared" si="5"/>
        <v/>
      </c>
      <c r="J59" s="134">
        <f t="shared" si="6"/>
        <v>2760</v>
      </c>
      <c r="K59" s="134">
        <f t="shared" si="4"/>
        <v>575</v>
      </c>
      <c r="L59" s="134">
        <f t="shared" si="7"/>
        <v>3335</v>
      </c>
    </row>
    <row r="60" spans="1:12" x14ac:dyDescent="0.2">
      <c r="A60" s="1">
        <v>56</v>
      </c>
      <c r="B60" s="2" t="s">
        <v>176</v>
      </c>
      <c r="C60" s="2" t="s">
        <v>177</v>
      </c>
      <c r="D60" s="2" t="s">
        <v>168</v>
      </c>
      <c r="E60" s="2" t="s">
        <v>178</v>
      </c>
      <c r="F60" s="4">
        <v>38</v>
      </c>
      <c r="G60" s="3">
        <v>21</v>
      </c>
      <c r="H60" s="3">
        <f t="shared" si="3"/>
        <v>5</v>
      </c>
      <c r="I60" s="3" t="str">
        <f t="shared" si="5"/>
        <v/>
      </c>
      <c r="J60" s="134">
        <f t="shared" si="6"/>
        <v>798</v>
      </c>
      <c r="K60" s="134">
        <f t="shared" si="4"/>
        <v>63</v>
      </c>
      <c r="L60" s="134">
        <f t="shared" si="7"/>
        <v>861</v>
      </c>
    </row>
    <row r="61" spans="1:12" x14ac:dyDescent="0.2">
      <c r="A61" s="1">
        <v>57</v>
      </c>
      <c r="B61" s="2" t="s">
        <v>179</v>
      </c>
      <c r="C61" s="2" t="s">
        <v>177</v>
      </c>
      <c r="D61" s="2" t="s">
        <v>168</v>
      </c>
      <c r="E61" s="2" t="s">
        <v>178</v>
      </c>
      <c r="F61" s="4">
        <v>19.5</v>
      </c>
      <c r="G61" s="3">
        <v>36</v>
      </c>
      <c r="H61" s="3">
        <f t="shared" si="3"/>
        <v>5</v>
      </c>
      <c r="I61" s="3" t="str">
        <f t="shared" si="5"/>
        <v/>
      </c>
      <c r="J61" s="134">
        <f t="shared" si="6"/>
        <v>702</v>
      </c>
      <c r="K61" s="134">
        <f t="shared" si="4"/>
        <v>108</v>
      </c>
      <c r="L61" s="134">
        <f t="shared" si="7"/>
        <v>810</v>
      </c>
    </row>
    <row r="62" spans="1:12" x14ac:dyDescent="0.2">
      <c r="A62" s="1">
        <v>58</v>
      </c>
      <c r="B62" s="2" t="s">
        <v>229</v>
      </c>
      <c r="C62" s="2" t="s">
        <v>230</v>
      </c>
      <c r="D62" s="2" t="s">
        <v>205</v>
      </c>
      <c r="E62" s="2" t="s">
        <v>231</v>
      </c>
      <c r="F62" s="4">
        <v>13.25</v>
      </c>
      <c r="G62" s="3">
        <v>62</v>
      </c>
      <c r="H62" s="3">
        <f t="shared" si="3"/>
        <v>5</v>
      </c>
      <c r="I62" s="3" t="str">
        <f t="shared" si="5"/>
        <v/>
      </c>
      <c r="J62" s="134">
        <f t="shared" si="6"/>
        <v>821.5</v>
      </c>
      <c r="K62" s="134">
        <f t="shared" si="4"/>
        <v>310</v>
      </c>
      <c r="L62" s="134">
        <f t="shared" si="7"/>
        <v>1131.5</v>
      </c>
    </row>
    <row r="63" spans="1:12" x14ac:dyDescent="0.2">
      <c r="A63" s="1">
        <v>59</v>
      </c>
      <c r="B63" s="2" t="s">
        <v>196</v>
      </c>
      <c r="C63" s="2" t="s">
        <v>197</v>
      </c>
      <c r="D63" s="2" t="s">
        <v>184</v>
      </c>
      <c r="E63" s="2" t="s">
        <v>165</v>
      </c>
      <c r="F63" s="4">
        <v>55</v>
      </c>
      <c r="G63" s="3">
        <v>79</v>
      </c>
      <c r="H63" s="3">
        <f t="shared" si="3"/>
        <v>10</v>
      </c>
      <c r="I63" s="3" t="str">
        <f t="shared" si="5"/>
        <v/>
      </c>
      <c r="J63" s="134">
        <f t="shared" si="6"/>
        <v>4345</v>
      </c>
      <c r="K63" s="134">
        <f t="shared" si="4"/>
        <v>395</v>
      </c>
      <c r="L63" s="134">
        <f t="shared" si="7"/>
        <v>4740</v>
      </c>
    </row>
    <row r="64" spans="1:12" x14ac:dyDescent="0.2">
      <c r="A64" s="1">
        <v>60</v>
      </c>
      <c r="B64" s="2" t="s">
        <v>198</v>
      </c>
      <c r="C64" s="2" t="s">
        <v>197</v>
      </c>
      <c r="D64" s="2" t="s">
        <v>184</v>
      </c>
      <c r="E64" s="2" t="s">
        <v>199</v>
      </c>
      <c r="F64" s="4">
        <v>34</v>
      </c>
      <c r="G64" s="3">
        <v>19</v>
      </c>
      <c r="H64" s="3">
        <f t="shared" si="3"/>
        <v>10</v>
      </c>
      <c r="I64" s="3" t="str">
        <f t="shared" si="5"/>
        <v/>
      </c>
      <c r="J64" s="134">
        <f t="shared" si="6"/>
        <v>646</v>
      </c>
      <c r="K64" s="134">
        <f t="shared" si="4"/>
        <v>95</v>
      </c>
      <c r="L64" s="134">
        <f t="shared" si="7"/>
        <v>741</v>
      </c>
    </row>
    <row r="65" spans="1:12" x14ac:dyDescent="0.2">
      <c r="A65" s="1">
        <v>61</v>
      </c>
      <c r="B65" s="2" t="s">
        <v>144</v>
      </c>
      <c r="C65" s="2" t="s">
        <v>145</v>
      </c>
      <c r="D65" s="2" t="s">
        <v>127</v>
      </c>
      <c r="E65" s="2" t="s">
        <v>146</v>
      </c>
      <c r="F65" s="4">
        <v>28.5</v>
      </c>
      <c r="G65" s="3">
        <v>113</v>
      </c>
      <c r="H65" s="3">
        <f t="shared" si="3"/>
        <v>15</v>
      </c>
      <c r="I65" s="3" t="str">
        <f t="shared" si="5"/>
        <v/>
      </c>
      <c r="J65" s="134">
        <f t="shared" si="6"/>
        <v>3220.5</v>
      </c>
      <c r="K65" s="134">
        <f t="shared" si="4"/>
        <v>113</v>
      </c>
      <c r="L65" s="134">
        <f t="shared" si="7"/>
        <v>3333.5</v>
      </c>
    </row>
    <row r="66" spans="1:12" x14ac:dyDescent="0.2">
      <c r="A66" s="1">
        <v>62</v>
      </c>
      <c r="B66" s="2" t="s">
        <v>260</v>
      </c>
      <c r="C66" s="2" t="s">
        <v>145</v>
      </c>
      <c r="D66" s="2" t="s">
        <v>235</v>
      </c>
      <c r="E66" s="2" t="s">
        <v>261</v>
      </c>
      <c r="F66" s="4">
        <v>49.3</v>
      </c>
      <c r="G66" s="3">
        <v>17</v>
      </c>
      <c r="H66" s="3">
        <f t="shared" si="3"/>
        <v>25</v>
      </c>
      <c r="I66" s="3">
        <f t="shared" si="5"/>
        <v>468</v>
      </c>
      <c r="J66" s="134">
        <f t="shared" si="6"/>
        <v>838.09999999999991</v>
      </c>
      <c r="K66" s="134">
        <f t="shared" si="4"/>
        <v>34</v>
      </c>
      <c r="L66" s="134">
        <f t="shared" si="7"/>
        <v>872.09999999999991</v>
      </c>
    </row>
    <row r="67" spans="1:12" x14ac:dyDescent="0.2">
      <c r="A67" s="1">
        <v>63</v>
      </c>
      <c r="B67" s="2" t="s">
        <v>147</v>
      </c>
      <c r="C67" s="2" t="s">
        <v>102</v>
      </c>
      <c r="D67" s="2" t="s">
        <v>127</v>
      </c>
      <c r="E67" s="2" t="s">
        <v>148</v>
      </c>
      <c r="F67" s="4">
        <v>43.9</v>
      </c>
      <c r="G67" s="3">
        <v>24</v>
      </c>
      <c r="H67" s="3">
        <f t="shared" si="3"/>
        <v>15</v>
      </c>
      <c r="I67" s="3" t="str">
        <f t="shared" si="5"/>
        <v/>
      </c>
      <c r="J67" s="134">
        <f t="shared" si="6"/>
        <v>1053.5999999999999</v>
      </c>
      <c r="K67" s="134">
        <f t="shared" si="4"/>
        <v>24</v>
      </c>
      <c r="L67" s="134">
        <f t="shared" si="7"/>
        <v>1077.5999999999999</v>
      </c>
    </row>
    <row r="68" spans="1:12" x14ac:dyDescent="0.2">
      <c r="A68" s="1">
        <v>64</v>
      </c>
      <c r="B68" s="2" t="s">
        <v>180</v>
      </c>
      <c r="C68" s="2" t="s">
        <v>105</v>
      </c>
      <c r="D68" s="2" t="s">
        <v>168</v>
      </c>
      <c r="E68" s="2" t="s">
        <v>181</v>
      </c>
      <c r="F68" s="4">
        <v>33.25</v>
      </c>
      <c r="G68" s="3">
        <v>22</v>
      </c>
      <c r="H68" s="3">
        <f t="shared" si="3"/>
        <v>5</v>
      </c>
      <c r="I68" s="3" t="str">
        <f t="shared" si="5"/>
        <v/>
      </c>
      <c r="J68" s="134">
        <f t="shared" si="6"/>
        <v>731.5</v>
      </c>
      <c r="K68" s="134">
        <f t="shared" si="4"/>
        <v>66</v>
      </c>
      <c r="L68" s="134">
        <f t="shared" si="7"/>
        <v>797.5</v>
      </c>
    </row>
    <row r="69" spans="1:12" x14ac:dyDescent="0.2">
      <c r="A69" s="1">
        <v>65</v>
      </c>
      <c r="B69" s="2" t="s">
        <v>149</v>
      </c>
      <c r="C69" s="2" t="s">
        <v>130</v>
      </c>
      <c r="D69" s="2" t="s">
        <v>127</v>
      </c>
      <c r="E69" s="2" t="s">
        <v>150</v>
      </c>
      <c r="F69" s="4">
        <v>21.05</v>
      </c>
      <c r="G69" s="3">
        <v>76</v>
      </c>
      <c r="H69" s="3">
        <f t="shared" si="3"/>
        <v>15</v>
      </c>
      <c r="I69" s="3" t="str">
        <f t="shared" ref="I69:I81" si="8">IF(G69 = 0, H69 * 3, IF(G69 &lt; H69, ROUNDUP(G69 * H69 *  1.1, 0), ""))</f>
        <v/>
      </c>
      <c r="J69" s="134">
        <f t="shared" ref="J69:J81" si="9">G69 * F69</f>
        <v>1599.8</v>
      </c>
      <c r="K69" s="134">
        <f t="shared" si="4"/>
        <v>76</v>
      </c>
      <c r="L69" s="134">
        <f t="shared" ref="L69:L81" si="10">J69 + K69</f>
        <v>1675.8</v>
      </c>
    </row>
    <row r="70" spans="1:12" x14ac:dyDescent="0.2">
      <c r="A70" s="1">
        <v>66</v>
      </c>
      <c r="B70" s="2" t="s">
        <v>151</v>
      </c>
      <c r="C70" s="2" t="s">
        <v>130</v>
      </c>
      <c r="D70" s="2" t="s">
        <v>127</v>
      </c>
      <c r="E70" s="2" t="s">
        <v>152</v>
      </c>
      <c r="F70" s="4">
        <v>17</v>
      </c>
      <c r="G70" s="3">
        <v>4</v>
      </c>
      <c r="H70" s="3">
        <f t="shared" ref="H70:H81" si="11">VLOOKUP(D70,$B$85:$D$93,2,0)</f>
        <v>15</v>
      </c>
      <c r="I70" s="3">
        <f t="shared" si="8"/>
        <v>66</v>
      </c>
      <c r="J70" s="134">
        <f t="shared" si="9"/>
        <v>68</v>
      </c>
      <c r="K70" s="134">
        <f t="shared" si="4"/>
        <v>4</v>
      </c>
      <c r="L70" s="134">
        <f t="shared" si="10"/>
        <v>72</v>
      </c>
    </row>
    <row r="71" spans="1:12" x14ac:dyDescent="0.2">
      <c r="A71" s="1">
        <v>67</v>
      </c>
      <c r="B71" s="2" t="s">
        <v>100</v>
      </c>
      <c r="C71" s="2" t="s">
        <v>90</v>
      </c>
      <c r="D71" s="2" t="s">
        <v>2</v>
      </c>
      <c r="E71" s="2" t="s">
        <v>85</v>
      </c>
      <c r="F71" s="4">
        <v>14</v>
      </c>
      <c r="G71" s="3">
        <v>52</v>
      </c>
      <c r="H71" s="3">
        <f t="shared" si="11"/>
        <v>10</v>
      </c>
      <c r="I71" s="3" t="str">
        <f t="shared" si="8"/>
        <v/>
      </c>
      <c r="J71" s="134">
        <f t="shared" si="9"/>
        <v>728</v>
      </c>
      <c r="K71" s="134">
        <f t="shared" ref="K71:K81" si="12">VLOOKUP(D71, $B$85:$D$93, 3, 0) * G71</f>
        <v>52</v>
      </c>
      <c r="L71" s="134">
        <f t="shared" si="10"/>
        <v>780</v>
      </c>
    </row>
    <row r="72" spans="1:12" x14ac:dyDescent="0.2">
      <c r="A72" s="1">
        <v>68</v>
      </c>
      <c r="B72" s="2" t="s">
        <v>262</v>
      </c>
      <c r="C72" s="2" t="s">
        <v>238</v>
      </c>
      <c r="D72" s="2" t="s">
        <v>235</v>
      </c>
      <c r="E72" s="2" t="s">
        <v>263</v>
      </c>
      <c r="F72" s="4">
        <v>12.5</v>
      </c>
      <c r="G72" s="3">
        <v>6</v>
      </c>
      <c r="H72" s="3">
        <f t="shared" si="11"/>
        <v>25</v>
      </c>
      <c r="I72" s="3">
        <f t="shared" si="8"/>
        <v>165</v>
      </c>
      <c r="J72" s="134">
        <f t="shared" si="9"/>
        <v>75</v>
      </c>
      <c r="K72" s="134">
        <f t="shared" si="12"/>
        <v>12</v>
      </c>
      <c r="L72" s="134">
        <f t="shared" si="10"/>
        <v>87</v>
      </c>
    </row>
    <row r="73" spans="1:12" x14ac:dyDescent="0.2">
      <c r="A73" s="1">
        <v>69</v>
      </c>
      <c r="B73" s="2" t="s">
        <v>200</v>
      </c>
      <c r="C73" s="2" t="s">
        <v>194</v>
      </c>
      <c r="D73" s="2" t="s">
        <v>184</v>
      </c>
      <c r="E73" s="2" t="s">
        <v>201</v>
      </c>
      <c r="F73" s="4">
        <v>36</v>
      </c>
      <c r="G73" s="3">
        <v>26</v>
      </c>
      <c r="H73" s="3">
        <f t="shared" si="11"/>
        <v>10</v>
      </c>
      <c r="I73" s="3" t="str">
        <f t="shared" si="8"/>
        <v/>
      </c>
      <c r="J73" s="134">
        <f t="shared" si="9"/>
        <v>936</v>
      </c>
      <c r="K73" s="134">
        <f t="shared" si="12"/>
        <v>130</v>
      </c>
      <c r="L73" s="134">
        <f t="shared" si="10"/>
        <v>1066</v>
      </c>
    </row>
    <row r="74" spans="1:12" x14ac:dyDescent="0.2">
      <c r="A74" s="1">
        <v>70</v>
      </c>
      <c r="B74" s="2" t="s">
        <v>101</v>
      </c>
      <c r="C74" s="2" t="s">
        <v>102</v>
      </c>
      <c r="D74" s="2" t="s">
        <v>2</v>
      </c>
      <c r="E74" s="2" t="s">
        <v>103</v>
      </c>
      <c r="F74" s="4">
        <v>15</v>
      </c>
      <c r="G74" s="3">
        <v>15</v>
      </c>
      <c r="H74" s="3">
        <f t="shared" si="11"/>
        <v>10</v>
      </c>
      <c r="I74" s="3" t="str">
        <f t="shared" si="8"/>
        <v/>
      </c>
      <c r="J74" s="134">
        <f t="shared" si="9"/>
        <v>225</v>
      </c>
      <c r="K74" s="134">
        <f t="shared" si="12"/>
        <v>15</v>
      </c>
      <c r="L74" s="134">
        <f t="shared" si="10"/>
        <v>240</v>
      </c>
    </row>
    <row r="75" spans="1:12" x14ac:dyDescent="0.2">
      <c r="A75" s="1">
        <v>71</v>
      </c>
      <c r="B75" s="2" t="s">
        <v>202</v>
      </c>
      <c r="C75" s="2" t="s">
        <v>194</v>
      </c>
      <c r="D75" s="2" t="s">
        <v>184</v>
      </c>
      <c r="E75" s="2" t="s">
        <v>187</v>
      </c>
      <c r="F75" s="4">
        <v>21.5</v>
      </c>
      <c r="G75" s="3">
        <v>26</v>
      </c>
      <c r="H75" s="3">
        <f t="shared" si="11"/>
        <v>10</v>
      </c>
      <c r="I75" s="3" t="str">
        <f t="shared" si="8"/>
        <v/>
      </c>
      <c r="J75" s="134">
        <f t="shared" si="9"/>
        <v>559</v>
      </c>
      <c r="K75" s="134">
        <f t="shared" si="12"/>
        <v>130</v>
      </c>
      <c r="L75" s="134">
        <f t="shared" si="10"/>
        <v>689</v>
      </c>
    </row>
    <row r="76" spans="1:12" x14ac:dyDescent="0.2">
      <c r="A76" s="1">
        <v>72</v>
      </c>
      <c r="B76" s="2" t="s">
        <v>203</v>
      </c>
      <c r="C76" s="2" t="s">
        <v>189</v>
      </c>
      <c r="D76" s="2" t="s">
        <v>184</v>
      </c>
      <c r="E76" s="2" t="s">
        <v>192</v>
      </c>
      <c r="F76" s="4">
        <v>34.799999999999997</v>
      </c>
      <c r="G76" s="3">
        <v>14</v>
      </c>
      <c r="H76" s="3">
        <f t="shared" si="11"/>
        <v>10</v>
      </c>
      <c r="I76" s="3" t="str">
        <f t="shared" si="8"/>
        <v/>
      </c>
      <c r="J76" s="134">
        <f t="shared" si="9"/>
        <v>487.19999999999993</v>
      </c>
      <c r="K76" s="134">
        <f t="shared" si="12"/>
        <v>70</v>
      </c>
      <c r="L76" s="134">
        <f t="shared" si="10"/>
        <v>557.19999999999993</v>
      </c>
    </row>
    <row r="77" spans="1:12" x14ac:dyDescent="0.2">
      <c r="A77" s="1">
        <v>73</v>
      </c>
      <c r="B77" s="2" t="s">
        <v>232</v>
      </c>
      <c r="C77" s="2" t="s">
        <v>215</v>
      </c>
      <c r="D77" s="2" t="s">
        <v>205</v>
      </c>
      <c r="E77" s="2" t="s">
        <v>233</v>
      </c>
      <c r="F77" s="4">
        <v>15</v>
      </c>
      <c r="G77" s="3">
        <v>101</v>
      </c>
      <c r="H77" s="3">
        <f t="shared" si="11"/>
        <v>5</v>
      </c>
      <c r="I77" s="3" t="str">
        <f t="shared" si="8"/>
        <v/>
      </c>
      <c r="J77" s="134">
        <f t="shared" si="9"/>
        <v>1515</v>
      </c>
      <c r="K77" s="134">
        <f t="shared" si="12"/>
        <v>505</v>
      </c>
      <c r="L77" s="134">
        <f t="shared" si="10"/>
        <v>2020</v>
      </c>
    </row>
    <row r="78" spans="1:12" x14ac:dyDescent="0.2">
      <c r="A78" s="1">
        <v>74</v>
      </c>
      <c r="B78" s="2" t="s">
        <v>164</v>
      </c>
      <c r="C78" s="2" t="s">
        <v>111</v>
      </c>
      <c r="D78" s="2" t="s">
        <v>156</v>
      </c>
      <c r="E78" s="2" t="s">
        <v>165</v>
      </c>
      <c r="F78" s="4">
        <v>10</v>
      </c>
      <c r="G78" s="3">
        <v>4</v>
      </c>
      <c r="H78" s="3">
        <f t="shared" si="11"/>
        <v>10</v>
      </c>
      <c r="I78" s="3">
        <f t="shared" si="8"/>
        <v>44</v>
      </c>
      <c r="J78" s="134">
        <f t="shared" si="9"/>
        <v>40</v>
      </c>
      <c r="K78" s="134">
        <f t="shared" si="12"/>
        <v>20</v>
      </c>
      <c r="L78" s="134">
        <f t="shared" si="10"/>
        <v>60</v>
      </c>
    </row>
    <row r="79" spans="1:12" x14ac:dyDescent="0.2">
      <c r="A79" s="1">
        <v>75</v>
      </c>
      <c r="B79" s="2" t="s">
        <v>104</v>
      </c>
      <c r="C79" s="2" t="s">
        <v>105</v>
      </c>
      <c r="D79" s="2" t="s">
        <v>2</v>
      </c>
      <c r="E79" s="2" t="s">
        <v>106</v>
      </c>
      <c r="F79" s="4">
        <v>7.75</v>
      </c>
      <c r="G79" s="3">
        <v>125</v>
      </c>
      <c r="H79" s="3">
        <f t="shared" si="11"/>
        <v>10</v>
      </c>
      <c r="I79" s="3" t="str">
        <f t="shared" si="8"/>
        <v/>
      </c>
      <c r="J79" s="134">
        <f t="shared" si="9"/>
        <v>968.75</v>
      </c>
      <c r="K79" s="134">
        <f t="shared" si="12"/>
        <v>125</v>
      </c>
      <c r="L79" s="134">
        <f t="shared" si="10"/>
        <v>1093.75</v>
      </c>
    </row>
    <row r="80" spans="1:12" x14ac:dyDescent="0.2">
      <c r="A80" s="1">
        <v>76</v>
      </c>
      <c r="B80" s="2" t="s">
        <v>107</v>
      </c>
      <c r="C80" s="2" t="s">
        <v>108</v>
      </c>
      <c r="D80" s="2" t="s">
        <v>2</v>
      </c>
      <c r="E80" s="2" t="s">
        <v>109</v>
      </c>
      <c r="F80" s="4">
        <v>18</v>
      </c>
      <c r="G80" s="3">
        <v>57</v>
      </c>
      <c r="H80" s="3">
        <f t="shared" si="11"/>
        <v>10</v>
      </c>
      <c r="I80" s="3" t="str">
        <f t="shared" si="8"/>
        <v/>
      </c>
      <c r="J80" s="134">
        <f t="shared" si="9"/>
        <v>1026</v>
      </c>
      <c r="K80" s="134">
        <f t="shared" si="12"/>
        <v>57</v>
      </c>
      <c r="L80" s="134">
        <f t="shared" si="10"/>
        <v>1083</v>
      </c>
    </row>
    <row r="81" spans="1:12" x14ac:dyDescent="0.2">
      <c r="A81" s="1">
        <v>77</v>
      </c>
      <c r="B81" s="2" t="s">
        <v>153</v>
      </c>
      <c r="C81" s="2" t="s">
        <v>105</v>
      </c>
      <c r="D81" s="2" t="s">
        <v>127</v>
      </c>
      <c r="E81" s="2" t="s">
        <v>154</v>
      </c>
      <c r="F81" s="4">
        <v>13</v>
      </c>
      <c r="G81" s="3">
        <v>32</v>
      </c>
      <c r="H81" s="3">
        <f t="shared" si="11"/>
        <v>15</v>
      </c>
      <c r="I81" s="3" t="str">
        <f t="shared" si="8"/>
        <v/>
      </c>
      <c r="J81" s="134">
        <f t="shared" si="9"/>
        <v>416</v>
      </c>
      <c r="K81" s="134">
        <f t="shared" si="12"/>
        <v>32</v>
      </c>
      <c r="L81" s="134">
        <f t="shared" si="10"/>
        <v>448</v>
      </c>
    </row>
    <row r="84" spans="1:12" ht="13.5" thickBot="1" x14ac:dyDescent="0.25"/>
    <row r="85" spans="1:12" ht="48" thickBot="1" x14ac:dyDescent="0.3">
      <c r="B85" s="29" t="s">
        <v>71</v>
      </c>
      <c r="C85" s="29" t="s">
        <v>265</v>
      </c>
      <c r="D85" s="29" t="s">
        <v>264</v>
      </c>
    </row>
    <row r="86" spans="1:12" ht="13.5" thickBot="1" x14ac:dyDescent="0.25">
      <c r="B86" s="5" t="s">
        <v>2</v>
      </c>
      <c r="C86" s="6">
        <v>10</v>
      </c>
      <c r="D86" s="7">
        <v>1</v>
      </c>
    </row>
    <row r="87" spans="1:12" ht="13.5" thickBot="1" x14ac:dyDescent="0.25">
      <c r="B87" s="5" t="s">
        <v>112</v>
      </c>
      <c r="C87" s="6">
        <v>20</v>
      </c>
      <c r="D87" s="7">
        <v>5</v>
      </c>
    </row>
    <row r="88" spans="1:12" ht="13.5" thickBot="1" x14ac:dyDescent="0.25">
      <c r="B88" s="5" t="s">
        <v>127</v>
      </c>
      <c r="C88" s="6">
        <v>15</v>
      </c>
      <c r="D88" s="7">
        <v>1</v>
      </c>
    </row>
    <row r="89" spans="1:12" ht="13.5" thickBot="1" x14ac:dyDescent="0.25">
      <c r="B89" s="5" t="s">
        <v>156</v>
      </c>
      <c r="C89" s="6">
        <v>10</v>
      </c>
      <c r="D89" s="7">
        <v>5</v>
      </c>
    </row>
    <row r="90" spans="1:12" ht="13.5" thickBot="1" x14ac:dyDescent="0.25">
      <c r="B90" s="5" t="s">
        <v>168</v>
      </c>
      <c r="C90" s="6">
        <v>5</v>
      </c>
      <c r="D90" s="7">
        <v>3</v>
      </c>
    </row>
    <row r="91" spans="1:12" ht="13.5" thickBot="1" x14ac:dyDescent="0.25">
      <c r="B91" s="5" t="s">
        <v>184</v>
      </c>
      <c r="C91" s="6">
        <v>10</v>
      </c>
      <c r="D91" s="7">
        <v>5</v>
      </c>
    </row>
    <row r="92" spans="1:12" ht="13.5" thickBot="1" x14ac:dyDescent="0.25">
      <c r="B92" s="5" t="s">
        <v>205</v>
      </c>
      <c r="C92" s="6">
        <v>5</v>
      </c>
      <c r="D92" s="7">
        <v>5</v>
      </c>
    </row>
    <row r="93" spans="1:12" ht="13.5" thickBot="1" x14ac:dyDescent="0.25">
      <c r="B93" s="5" t="s">
        <v>235</v>
      </c>
      <c r="C93" s="6">
        <v>25</v>
      </c>
      <c r="D93" s="7">
        <v>2</v>
      </c>
    </row>
    <row r="95" spans="1:12" x14ac:dyDescent="0.2">
      <c r="A95" s="95" t="s">
        <v>397</v>
      </c>
      <c r="B95" t="s">
        <v>441</v>
      </c>
    </row>
    <row r="96" spans="1:12" x14ac:dyDescent="0.2">
      <c r="A96" s="96" t="s">
        <v>93</v>
      </c>
      <c r="B96" s="155">
        <v>5807.5</v>
      </c>
    </row>
    <row r="97" spans="1:2" x14ac:dyDescent="0.2">
      <c r="A97" s="96" t="s">
        <v>90</v>
      </c>
      <c r="B97" s="155">
        <v>2825</v>
      </c>
    </row>
    <row r="98" spans="1:2" x14ac:dyDescent="0.2">
      <c r="A98" s="96" t="s">
        <v>183</v>
      </c>
      <c r="B98" s="155">
        <v>4270</v>
      </c>
    </row>
    <row r="99" spans="1:2" x14ac:dyDescent="0.2">
      <c r="A99" s="96" t="s">
        <v>230</v>
      </c>
      <c r="B99" s="155">
        <v>1131.5</v>
      </c>
    </row>
    <row r="100" spans="1:2" x14ac:dyDescent="0.2">
      <c r="A100" s="96" t="s">
        <v>82</v>
      </c>
      <c r="B100" s="155">
        <v>1224</v>
      </c>
    </row>
    <row r="101" spans="1:2" x14ac:dyDescent="0.2">
      <c r="A101" s="96" t="s">
        <v>145</v>
      </c>
      <c r="B101" s="155">
        <v>4205.6000000000004</v>
      </c>
    </row>
    <row r="102" spans="1:2" x14ac:dyDescent="0.2">
      <c r="A102" s="96" t="s">
        <v>189</v>
      </c>
      <c r="B102" s="155">
        <v>890.19999999999993</v>
      </c>
    </row>
    <row r="103" spans="1:2" x14ac:dyDescent="0.2">
      <c r="A103" s="96" t="s">
        <v>197</v>
      </c>
      <c r="B103" s="155">
        <v>5481</v>
      </c>
    </row>
    <row r="104" spans="1:2" x14ac:dyDescent="0.2">
      <c r="A104" s="96" t="s">
        <v>119</v>
      </c>
      <c r="B104" s="155">
        <v>1540</v>
      </c>
    </row>
    <row r="105" spans="1:2" x14ac:dyDescent="0.2">
      <c r="A105" s="96" t="s">
        <v>135</v>
      </c>
      <c r="B105" s="155">
        <v>3891</v>
      </c>
    </row>
    <row r="106" spans="1:2" x14ac:dyDescent="0.2">
      <c r="A106" s="96" t="s">
        <v>245</v>
      </c>
      <c r="B106" s="155">
        <v>3963.55</v>
      </c>
    </row>
    <row r="107" spans="1:2" x14ac:dyDescent="0.2">
      <c r="A107" s="96" t="s">
        <v>108</v>
      </c>
      <c r="B107" s="155">
        <v>2489.25</v>
      </c>
    </row>
    <row r="108" spans="1:2" x14ac:dyDescent="0.2">
      <c r="A108" s="96" t="s">
        <v>98</v>
      </c>
      <c r="B108" s="155">
        <v>1793.15</v>
      </c>
    </row>
    <row r="109" spans="1:2" x14ac:dyDescent="0.2">
      <c r="A109" s="96" t="s">
        <v>225</v>
      </c>
      <c r="B109" s="155">
        <v>1687.5</v>
      </c>
    </row>
    <row r="110" spans="1:2" x14ac:dyDescent="0.2">
      <c r="A110" s="96" t="s">
        <v>122</v>
      </c>
      <c r="B110" s="155">
        <v>3596.45</v>
      </c>
    </row>
    <row r="111" spans="1:2" x14ac:dyDescent="0.2">
      <c r="A111" s="96" t="s">
        <v>140</v>
      </c>
      <c r="B111" s="155">
        <v>1896.25</v>
      </c>
    </row>
    <row r="112" spans="1:2" x14ac:dyDescent="0.2">
      <c r="A112" s="96" t="s">
        <v>220</v>
      </c>
      <c r="B112" s="155">
        <v>4123.45</v>
      </c>
    </row>
    <row r="113" spans="1:2" x14ac:dyDescent="0.2">
      <c r="A113" s="96" t="s">
        <v>130</v>
      </c>
      <c r="B113" s="155">
        <v>2966.8</v>
      </c>
    </row>
    <row r="114" spans="1:2" x14ac:dyDescent="0.2">
      <c r="A114" s="96" t="s">
        <v>212</v>
      </c>
      <c r="B114" s="155">
        <v>308.89999999999998</v>
      </c>
    </row>
    <row r="115" spans="1:2" x14ac:dyDescent="0.2">
      <c r="A115" s="96" t="s">
        <v>194</v>
      </c>
      <c r="B115" s="155">
        <v>2595</v>
      </c>
    </row>
    <row r="116" spans="1:2" x14ac:dyDescent="0.2">
      <c r="A116" s="96" t="s">
        <v>177</v>
      </c>
      <c r="B116" s="155">
        <v>1671</v>
      </c>
    </row>
    <row r="117" spans="1:2" x14ac:dyDescent="0.2">
      <c r="A117" s="96" t="s">
        <v>102</v>
      </c>
      <c r="B117" s="155">
        <v>4716.6499999999996</v>
      </c>
    </row>
    <row r="118" spans="1:2" x14ac:dyDescent="0.2">
      <c r="A118" s="96" t="s">
        <v>167</v>
      </c>
      <c r="B118" s="155">
        <v>3228</v>
      </c>
    </row>
    <row r="119" spans="1:2" x14ac:dyDescent="0.2">
      <c r="A119" s="96" t="s">
        <v>105</v>
      </c>
      <c r="B119" s="155">
        <v>3654.8500000000004</v>
      </c>
    </row>
    <row r="120" spans="1:2" x14ac:dyDescent="0.2">
      <c r="A120" s="96" t="s">
        <v>87</v>
      </c>
      <c r="B120" s="155">
        <v>275</v>
      </c>
    </row>
    <row r="121" spans="1:2" x14ac:dyDescent="0.2">
      <c r="A121" s="96" t="s">
        <v>238</v>
      </c>
      <c r="B121" s="155">
        <v>3723</v>
      </c>
    </row>
    <row r="122" spans="1:2" x14ac:dyDescent="0.2">
      <c r="A122" s="96" t="s">
        <v>215</v>
      </c>
      <c r="B122" s="155">
        <v>5049</v>
      </c>
    </row>
    <row r="123" spans="1:2" x14ac:dyDescent="0.2">
      <c r="A123" s="96" t="s">
        <v>111</v>
      </c>
      <c r="B123" s="155">
        <v>4134</v>
      </c>
    </row>
    <row r="124" spans="1:2" x14ac:dyDescent="0.2">
      <c r="A124" s="96" t="s">
        <v>252</v>
      </c>
      <c r="B124" s="155">
        <v>635.25</v>
      </c>
    </row>
    <row r="125" spans="1:2" x14ac:dyDescent="0.2">
      <c r="A125" s="96" t="s">
        <v>398</v>
      </c>
      <c r="B125" s="155">
        <v>83772.850000000006</v>
      </c>
    </row>
  </sheetData>
  <sortState ref="A5:L81">
    <sortCondition ref="A5:A81"/>
  </sortState>
  <mergeCells count="1">
    <mergeCell ref="A1:L1"/>
  </mergeCells>
  <dataValidations count="1">
    <dataValidation type="whole" allowBlank="1" showInputMessage="1" showErrorMessage="1" error="Código no válido." prompt="El código debe ser un número entre 1 y 80." sqref="A5:A81">
      <formula1>1</formula1>
      <formula2>80</formula2>
    </dataValidation>
  </dataValidations>
  <pageMargins left="0.75" right="0.75" top="1" bottom="1" header="0" footer="0"/>
  <pageSetup paperSize="9" orientation="portrait" horizontalDpi="0" verticalDpi="0" r:id="rId2"/>
  <headerFooter alignWithMargins="0"/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U2017"/>
  <sheetViews>
    <sheetView topLeftCell="D56" workbookViewId="0">
      <selection activeCell="F65" sqref="F65"/>
    </sheetView>
  </sheetViews>
  <sheetFormatPr baseColWidth="10" defaultColWidth="11.42578125" defaultRowHeight="12.75" x14ac:dyDescent="0.2"/>
  <cols>
    <col min="1" max="1" width="22.85546875" style="30" bestFit="1" customWidth="1"/>
    <col min="2" max="2" width="17.140625" style="30" customWidth="1"/>
    <col min="3" max="3" width="33" style="30" customWidth="1"/>
    <col min="4" max="4" width="22.7109375" style="30" customWidth="1"/>
    <col min="5" max="5" width="10.7109375" style="30" customWidth="1"/>
    <col min="6" max="6" width="13.7109375" style="30" customWidth="1"/>
    <col min="7" max="7" width="15.42578125" style="30" bestFit="1" customWidth="1"/>
    <col min="8" max="8" width="13.7109375" style="30" customWidth="1"/>
    <col min="9" max="12" width="11.42578125" style="30"/>
    <col min="13" max="13" width="11.5703125" style="30" bestFit="1" customWidth="1"/>
    <col min="14" max="16384" width="11.42578125" style="30"/>
  </cols>
  <sheetData>
    <row r="1" spans="1:19" x14ac:dyDescent="0.2">
      <c r="M1" s="30" t="s">
        <v>396</v>
      </c>
    </row>
    <row r="3" spans="1:19" ht="18" x14ac:dyDescent="0.25">
      <c r="B3" s="161" t="s">
        <v>378</v>
      </c>
      <c r="C3" s="161"/>
      <c r="D3" s="161"/>
      <c r="E3" s="161"/>
      <c r="F3" s="161"/>
      <c r="G3" s="161"/>
      <c r="H3" s="161"/>
    </row>
    <row r="4" spans="1:19" ht="18" x14ac:dyDescent="0.25">
      <c r="B4" s="161" t="s">
        <v>379</v>
      </c>
      <c r="C4" s="161"/>
      <c r="D4" s="161"/>
      <c r="E4" s="161"/>
      <c r="F4" s="161"/>
      <c r="G4" s="161"/>
      <c r="H4" s="161"/>
    </row>
    <row r="5" spans="1:19" ht="13.5" thickBot="1" x14ac:dyDescent="0.25"/>
    <row r="6" spans="1:19" ht="25.5" customHeight="1" thickBot="1" x14ac:dyDescent="0.25">
      <c r="E6" s="162" t="s">
        <v>306</v>
      </c>
      <c r="F6" s="163"/>
      <c r="G6" s="163"/>
      <c r="H6" s="164"/>
      <c r="N6" s="31"/>
    </row>
    <row r="7" spans="1:19" ht="45.75" thickBot="1" x14ac:dyDescent="0.25">
      <c r="A7" s="50" t="s">
        <v>307</v>
      </c>
      <c r="B7" s="51" t="s">
        <v>308</v>
      </c>
      <c r="C7" s="50" t="s">
        <v>309</v>
      </c>
      <c r="D7" s="51" t="s">
        <v>310</v>
      </c>
      <c r="E7" s="50" t="s">
        <v>311</v>
      </c>
      <c r="F7" s="50" t="s">
        <v>312</v>
      </c>
      <c r="G7" s="50" t="s">
        <v>313</v>
      </c>
      <c r="H7" s="50" t="s">
        <v>314</v>
      </c>
      <c r="N7" s="31"/>
      <c r="Q7" s="31"/>
      <c r="R7" s="31"/>
      <c r="S7" s="31"/>
    </row>
    <row r="8" spans="1:19" ht="14.25" x14ac:dyDescent="0.2">
      <c r="A8" s="32" t="s">
        <v>315</v>
      </c>
      <c r="B8" s="33">
        <v>210</v>
      </c>
      <c r="C8" s="33" t="s">
        <v>316</v>
      </c>
      <c r="D8" s="47" t="s">
        <v>317</v>
      </c>
      <c r="E8" s="33">
        <v>22</v>
      </c>
      <c r="F8" s="33">
        <v>8</v>
      </c>
      <c r="G8" s="33">
        <v>10</v>
      </c>
      <c r="H8" s="33">
        <v>5</v>
      </c>
      <c r="N8" s="31"/>
      <c r="P8" s="31"/>
    </row>
    <row r="9" spans="1:19" ht="14.25" x14ac:dyDescent="0.2">
      <c r="A9" s="34" t="s">
        <v>318</v>
      </c>
      <c r="B9" s="35">
        <v>550</v>
      </c>
      <c r="C9" s="35" t="s">
        <v>319</v>
      </c>
      <c r="D9" s="48" t="s">
        <v>320</v>
      </c>
      <c r="E9" s="35">
        <v>21</v>
      </c>
      <c r="F9" s="35">
        <v>0</v>
      </c>
      <c r="G9" s="35">
        <v>0</v>
      </c>
      <c r="H9" s="35">
        <v>0</v>
      </c>
      <c r="P9" s="31"/>
    </row>
    <row r="10" spans="1:19" ht="14.25" x14ac:dyDescent="0.2">
      <c r="A10" s="34" t="s">
        <v>321</v>
      </c>
      <c r="B10" s="35">
        <v>820</v>
      </c>
      <c r="C10" s="35" t="s">
        <v>322</v>
      </c>
      <c r="D10" s="48" t="s">
        <v>320</v>
      </c>
      <c r="E10" s="35">
        <v>20</v>
      </c>
      <c r="F10" s="35">
        <v>10</v>
      </c>
      <c r="G10" s="35">
        <v>3</v>
      </c>
      <c r="H10" s="35">
        <v>5</v>
      </c>
      <c r="P10" s="31"/>
    </row>
    <row r="11" spans="1:19" ht="14.25" x14ac:dyDescent="0.2">
      <c r="A11" s="34" t="s">
        <v>315</v>
      </c>
      <c r="B11" s="35">
        <v>240</v>
      </c>
      <c r="C11" s="35" t="s">
        <v>323</v>
      </c>
      <c r="D11" s="48" t="s">
        <v>324</v>
      </c>
      <c r="E11" s="35">
        <v>22</v>
      </c>
      <c r="F11" s="35">
        <v>2</v>
      </c>
      <c r="G11" s="35">
        <v>7</v>
      </c>
      <c r="H11" s="35">
        <v>4</v>
      </c>
      <c r="P11" s="31"/>
    </row>
    <row r="12" spans="1:19" ht="14.25" x14ac:dyDescent="0.2">
      <c r="A12" s="34" t="s">
        <v>321</v>
      </c>
      <c r="B12" s="35">
        <v>345</v>
      </c>
      <c r="C12" s="35" t="s">
        <v>325</v>
      </c>
      <c r="D12" s="48" t="s">
        <v>326</v>
      </c>
      <c r="E12" s="35">
        <v>19</v>
      </c>
      <c r="F12" s="35">
        <v>2</v>
      </c>
      <c r="G12" s="35">
        <v>6</v>
      </c>
      <c r="H12" s="35">
        <v>11</v>
      </c>
      <c r="P12" s="31"/>
    </row>
    <row r="13" spans="1:19" ht="14.25" x14ac:dyDescent="0.2">
      <c r="A13" s="34" t="s">
        <v>321</v>
      </c>
      <c r="B13" s="35">
        <v>670</v>
      </c>
      <c r="C13" s="35" t="s">
        <v>327</v>
      </c>
      <c r="D13" s="48" t="s">
        <v>328</v>
      </c>
      <c r="E13" s="35">
        <v>23</v>
      </c>
      <c r="F13" s="35">
        <v>1</v>
      </c>
      <c r="G13" s="35">
        <v>1</v>
      </c>
      <c r="H13" s="35">
        <v>2</v>
      </c>
      <c r="P13" s="31"/>
    </row>
    <row r="14" spans="1:19" ht="14.25" x14ac:dyDescent="0.2">
      <c r="A14" s="34" t="s">
        <v>318</v>
      </c>
      <c r="B14" s="35">
        <v>543</v>
      </c>
      <c r="C14" s="35" t="s">
        <v>329</v>
      </c>
      <c r="D14" s="48" t="s">
        <v>330</v>
      </c>
      <c r="E14" s="35">
        <v>24</v>
      </c>
      <c r="F14" s="35">
        <v>7</v>
      </c>
      <c r="G14" s="35">
        <v>7</v>
      </c>
      <c r="H14" s="35">
        <v>9</v>
      </c>
      <c r="P14" s="31"/>
    </row>
    <row r="15" spans="1:19" ht="14.25" x14ac:dyDescent="0.2">
      <c r="A15" s="34" t="s">
        <v>318</v>
      </c>
      <c r="B15" s="35">
        <v>769</v>
      </c>
      <c r="C15" s="35" t="s">
        <v>331</v>
      </c>
      <c r="D15" s="48" t="s">
        <v>317</v>
      </c>
      <c r="E15" s="35">
        <v>21</v>
      </c>
      <c r="F15" s="35">
        <v>1</v>
      </c>
      <c r="G15" s="35">
        <v>1</v>
      </c>
      <c r="H15" s="35">
        <v>0</v>
      </c>
      <c r="P15" s="31"/>
    </row>
    <row r="16" spans="1:19" ht="14.25" x14ac:dyDescent="0.2">
      <c r="A16" s="34" t="s">
        <v>315</v>
      </c>
      <c r="B16" s="35">
        <v>439</v>
      </c>
      <c r="C16" s="35" t="s">
        <v>332</v>
      </c>
      <c r="D16" s="48" t="s">
        <v>326</v>
      </c>
      <c r="E16" s="35">
        <v>20</v>
      </c>
      <c r="F16" s="35">
        <v>0</v>
      </c>
      <c r="G16" s="35">
        <v>1</v>
      </c>
      <c r="H16" s="35">
        <v>0</v>
      </c>
      <c r="P16" s="31"/>
    </row>
    <row r="17" spans="1:18" ht="14.25" x14ac:dyDescent="0.2">
      <c r="A17" s="34" t="s">
        <v>318</v>
      </c>
      <c r="B17" s="35">
        <v>197</v>
      </c>
      <c r="C17" s="35" t="s">
        <v>333</v>
      </c>
      <c r="D17" s="48" t="s">
        <v>317</v>
      </c>
      <c r="E17" s="35">
        <v>25</v>
      </c>
      <c r="F17" s="35">
        <v>0</v>
      </c>
      <c r="G17" s="35">
        <v>0</v>
      </c>
      <c r="H17" s="35">
        <v>0</v>
      </c>
      <c r="P17" s="31"/>
    </row>
    <row r="18" spans="1:18" ht="14.25" x14ac:dyDescent="0.2">
      <c r="A18" s="34" t="s">
        <v>321</v>
      </c>
      <c r="B18" s="35">
        <v>200</v>
      </c>
      <c r="C18" s="35" t="s">
        <v>334</v>
      </c>
      <c r="D18" s="48" t="s">
        <v>320</v>
      </c>
      <c r="E18" s="35">
        <v>22</v>
      </c>
      <c r="F18" s="35">
        <v>3</v>
      </c>
      <c r="G18" s="35">
        <v>2</v>
      </c>
      <c r="H18" s="35">
        <v>1</v>
      </c>
      <c r="P18" s="31"/>
    </row>
    <row r="19" spans="1:18" ht="14.25" x14ac:dyDescent="0.2">
      <c r="A19" s="34" t="s">
        <v>315</v>
      </c>
      <c r="B19" s="35">
        <v>850</v>
      </c>
      <c r="C19" s="35" t="s">
        <v>335</v>
      </c>
      <c r="D19" s="48" t="s">
        <v>326</v>
      </c>
      <c r="E19" s="35">
        <v>21</v>
      </c>
      <c r="F19" s="35">
        <v>10</v>
      </c>
      <c r="G19" s="35">
        <v>11</v>
      </c>
      <c r="H19" s="35">
        <v>2</v>
      </c>
      <c r="P19" s="31"/>
      <c r="R19" s="31"/>
    </row>
    <row r="20" spans="1:18" ht="14.25" x14ac:dyDescent="0.2">
      <c r="A20" s="34" t="s">
        <v>321</v>
      </c>
      <c r="B20" s="35">
        <v>392</v>
      </c>
      <c r="C20" s="35" t="s">
        <v>336</v>
      </c>
      <c r="D20" s="48" t="s">
        <v>324</v>
      </c>
      <c r="E20" s="35">
        <v>23</v>
      </c>
      <c r="F20" s="35">
        <v>0</v>
      </c>
      <c r="G20" s="35">
        <v>0</v>
      </c>
      <c r="H20" s="35">
        <v>0</v>
      </c>
      <c r="P20" s="31"/>
    </row>
    <row r="21" spans="1:18" ht="14.25" x14ac:dyDescent="0.2">
      <c r="A21" s="34" t="s">
        <v>315</v>
      </c>
      <c r="B21" s="35">
        <v>456</v>
      </c>
      <c r="C21" s="35" t="s">
        <v>337</v>
      </c>
      <c r="D21" s="48" t="s">
        <v>320</v>
      </c>
      <c r="E21" s="35">
        <v>25</v>
      </c>
      <c r="F21" s="35">
        <v>1</v>
      </c>
      <c r="G21" s="35">
        <v>0</v>
      </c>
      <c r="H21" s="35">
        <v>2</v>
      </c>
      <c r="P21" s="31"/>
    </row>
    <row r="22" spans="1:18" ht="14.25" x14ac:dyDescent="0.2">
      <c r="A22" s="34" t="s">
        <v>321</v>
      </c>
      <c r="B22" s="35">
        <v>410</v>
      </c>
      <c r="C22" s="35" t="s">
        <v>338</v>
      </c>
      <c r="D22" s="48" t="s">
        <v>339</v>
      </c>
      <c r="E22" s="35">
        <v>24</v>
      </c>
      <c r="F22" s="35">
        <v>0</v>
      </c>
      <c r="G22" s="35">
        <v>1</v>
      </c>
      <c r="H22" s="35">
        <v>0</v>
      </c>
      <c r="P22" s="31"/>
    </row>
    <row r="23" spans="1:18" ht="14.25" x14ac:dyDescent="0.2">
      <c r="A23" s="34" t="s">
        <v>318</v>
      </c>
      <c r="B23" s="35">
        <v>432</v>
      </c>
      <c r="C23" s="35" t="s">
        <v>340</v>
      </c>
      <c r="D23" s="48" t="s">
        <v>341</v>
      </c>
      <c r="E23" s="35">
        <v>19</v>
      </c>
      <c r="F23" s="35">
        <v>0</v>
      </c>
      <c r="G23" s="35">
        <v>2</v>
      </c>
      <c r="H23" s="35">
        <v>6</v>
      </c>
      <c r="P23" s="31"/>
    </row>
    <row r="24" spans="1:18" ht="14.25" x14ac:dyDescent="0.2">
      <c r="A24" s="34" t="s">
        <v>321</v>
      </c>
      <c r="B24" s="35">
        <v>456</v>
      </c>
      <c r="C24" s="35" t="s">
        <v>342</v>
      </c>
      <c r="D24" s="48" t="s">
        <v>330</v>
      </c>
      <c r="E24" s="35">
        <v>25</v>
      </c>
      <c r="F24" s="35">
        <v>2</v>
      </c>
      <c r="G24" s="35">
        <v>2</v>
      </c>
      <c r="H24" s="35">
        <v>6</v>
      </c>
      <c r="P24" s="31"/>
    </row>
    <row r="25" spans="1:18" ht="14.25" x14ac:dyDescent="0.2">
      <c r="A25" s="34" t="s">
        <v>315</v>
      </c>
      <c r="B25" s="35">
        <v>810</v>
      </c>
      <c r="C25" s="35" t="s">
        <v>343</v>
      </c>
      <c r="D25" s="48" t="s">
        <v>328</v>
      </c>
      <c r="E25" s="35">
        <v>22</v>
      </c>
      <c r="F25" s="35">
        <v>2</v>
      </c>
      <c r="G25" s="35">
        <v>2</v>
      </c>
      <c r="H25" s="35">
        <v>8</v>
      </c>
      <c r="P25" s="31"/>
    </row>
    <row r="26" spans="1:18" ht="14.25" x14ac:dyDescent="0.2">
      <c r="A26" s="34" t="s">
        <v>318</v>
      </c>
      <c r="B26" s="35">
        <v>329</v>
      </c>
      <c r="C26" s="35" t="s">
        <v>344</v>
      </c>
      <c r="D26" s="48" t="s">
        <v>317</v>
      </c>
      <c r="E26" s="35">
        <v>20</v>
      </c>
      <c r="F26" s="35">
        <v>1</v>
      </c>
      <c r="G26" s="35">
        <v>3</v>
      </c>
      <c r="H26" s="35">
        <v>0</v>
      </c>
      <c r="P26" s="31"/>
    </row>
    <row r="27" spans="1:18" ht="14.25" x14ac:dyDescent="0.2">
      <c r="A27" s="34" t="s">
        <v>318</v>
      </c>
      <c r="B27" s="35">
        <v>270</v>
      </c>
      <c r="C27" s="35" t="s">
        <v>345</v>
      </c>
      <c r="D27" s="48" t="s">
        <v>320</v>
      </c>
      <c r="E27" s="35">
        <v>27</v>
      </c>
      <c r="F27" s="35">
        <v>0</v>
      </c>
      <c r="G27" s="35">
        <v>0</v>
      </c>
      <c r="H27" s="35">
        <v>0</v>
      </c>
    </row>
    <row r="28" spans="1:18" ht="14.25" x14ac:dyDescent="0.2">
      <c r="A28" s="34" t="s">
        <v>315</v>
      </c>
      <c r="B28" s="35">
        <v>509</v>
      </c>
      <c r="C28" s="35" t="s">
        <v>346</v>
      </c>
      <c r="D28" s="48" t="s">
        <v>328</v>
      </c>
      <c r="E28" s="35">
        <v>26</v>
      </c>
      <c r="F28" s="35">
        <v>0</v>
      </c>
      <c r="G28" s="35">
        <v>1</v>
      </c>
      <c r="H28" s="35">
        <v>1</v>
      </c>
    </row>
    <row r="29" spans="1:18" ht="14.25" x14ac:dyDescent="0.2">
      <c r="A29" s="34" t="s">
        <v>321</v>
      </c>
      <c r="B29" s="35">
        <v>350</v>
      </c>
      <c r="C29" s="35" t="s">
        <v>347</v>
      </c>
      <c r="D29" s="48" t="s">
        <v>330</v>
      </c>
      <c r="E29" s="35">
        <v>22</v>
      </c>
      <c r="F29" s="35">
        <v>5</v>
      </c>
      <c r="G29" s="35">
        <v>4</v>
      </c>
      <c r="H29" s="35">
        <v>8</v>
      </c>
    </row>
    <row r="30" spans="1:18" ht="14.25" x14ac:dyDescent="0.2">
      <c r="A30" s="34" t="s">
        <v>321</v>
      </c>
      <c r="B30" s="35">
        <v>590</v>
      </c>
      <c r="C30" s="35" t="s">
        <v>348</v>
      </c>
      <c r="D30" s="48" t="s">
        <v>326</v>
      </c>
      <c r="E30" s="35">
        <v>19</v>
      </c>
      <c r="F30" s="35">
        <v>3</v>
      </c>
      <c r="G30" s="35">
        <v>2</v>
      </c>
      <c r="H30" s="35">
        <v>2</v>
      </c>
    </row>
    <row r="31" spans="1:18" ht="14.25" x14ac:dyDescent="0.2">
      <c r="A31" s="34" t="s">
        <v>315</v>
      </c>
      <c r="B31" s="35">
        <v>275</v>
      </c>
      <c r="C31" s="35" t="s">
        <v>349</v>
      </c>
      <c r="D31" s="48" t="s">
        <v>339</v>
      </c>
      <c r="E31" s="35">
        <v>19</v>
      </c>
      <c r="F31" s="35">
        <v>2</v>
      </c>
      <c r="G31" s="35">
        <v>2</v>
      </c>
      <c r="H31" s="35">
        <v>2</v>
      </c>
    </row>
    <row r="32" spans="1:18" ht="14.25" x14ac:dyDescent="0.2">
      <c r="A32" s="34" t="s">
        <v>321</v>
      </c>
      <c r="B32" s="35">
        <v>590</v>
      </c>
      <c r="C32" s="35" t="s">
        <v>350</v>
      </c>
      <c r="D32" s="48" t="s">
        <v>317</v>
      </c>
      <c r="E32" s="35">
        <v>21</v>
      </c>
      <c r="F32" s="35">
        <v>9</v>
      </c>
      <c r="G32" s="35">
        <v>10</v>
      </c>
      <c r="H32" s="35">
        <v>11</v>
      </c>
    </row>
    <row r="33" spans="1:11" ht="14.25" x14ac:dyDescent="0.2">
      <c r="A33" s="34" t="s">
        <v>318</v>
      </c>
      <c r="B33" s="35">
        <v>852</v>
      </c>
      <c r="C33" s="35" t="s">
        <v>351</v>
      </c>
      <c r="D33" s="48" t="s">
        <v>341</v>
      </c>
      <c r="E33" s="35">
        <v>25</v>
      </c>
      <c r="F33" s="35">
        <v>5</v>
      </c>
      <c r="G33" s="35">
        <v>8</v>
      </c>
      <c r="H33" s="35">
        <v>10</v>
      </c>
    </row>
    <row r="34" spans="1:11" ht="14.25" x14ac:dyDescent="0.2">
      <c r="A34" s="34" t="s">
        <v>321</v>
      </c>
      <c r="B34" s="35">
        <v>340</v>
      </c>
      <c r="C34" s="35" t="s">
        <v>352</v>
      </c>
      <c r="D34" s="48" t="s">
        <v>330</v>
      </c>
      <c r="E34" s="35">
        <v>24</v>
      </c>
      <c r="F34" s="35">
        <v>8</v>
      </c>
      <c r="G34" s="35">
        <v>4</v>
      </c>
      <c r="H34" s="35">
        <v>9</v>
      </c>
    </row>
    <row r="35" spans="1:11" ht="14.25" x14ac:dyDescent="0.2">
      <c r="A35" s="34" t="s">
        <v>318</v>
      </c>
      <c r="B35" s="35">
        <v>700</v>
      </c>
      <c r="C35" s="35" t="s">
        <v>353</v>
      </c>
      <c r="D35" s="48" t="s">
        <v>320</v>
      </c>
      <c r="E35" s="35">
        <v>23</v>
      </c>
      <c r="F35" s="35">
        <v>5</v>
      </c>
      <c r="G35" s="35">
        <v>2</v>
      </c>
      <c r="H35" s="35">
        <v>7</v>
      </c>
    </row>
    <row r="36" spans="1:11" ht="14.25" x14ac:dyDescent="0.2">
      <c r="A36" s="34" t="s">
        <v>321</v>
      </c>
      <c r="B36" s="35">
        <v>485</v>
      </c>
      <c r="C36" s="35" t="s">
        <v>354</v>
      </c>
      <c r="D36" s="48" t="s">
        <v>326</v>
      </c>
      <c r="E36" s="35">
        <v>21</v>
      </c>
      <c r="F36" s="35">
        <v>8</v>
      </c>
      <c r="G36" s="35">
        <v>9</v>
      </c>
      <c r="H36" s="35">
        <v>4</v>
      </c>
    </row>
    <row r="37" spans="1:11" ht="14.25" x14ac:dyDescent="0.2">
      <c r="A37" s="34" t="s">
        <v>315</v>
      </c>
      <c r="B37" s="35">
        <v>677</v>
      </c>
      <c r="C37" s="35" t="s">
        <v>355</v>
      </c>
      <c r="D37" s="48" t="s">
        <v>317</v>
      </c>
      <c r="E37" s="35">
        <v>19</v>
      </c>
      <c r="F37" s="35">
        <v>4</v>
      </c>
      <c r="G37" s="35">
        <v>3</v>
      </c>
      <c r="H37" s="35">
        <v>0</v>
      </c>
    </row>
    <row r="38" spans="1:11" ht="14.25" x14ac:dyDescent="0.2">
      <c r="A38" s="34" t="s">
        <v>321</v>
      </c>
      <c r="B38" s="35">
        <v>820</v>
      </c>
      <c r="C38" s="35" t="s">
        <v>356</v>
      </c>
      <c r="D38" s="48" t="s">
        <v>320</v>
      </c>
      <c r="E38" s="35">
        <v>20</v>
      </c>
      <c r="F38" s="35">
        <v>2</v>
      </c>
      <c r="G38" s="35">
        <v>9</v>
      </c>
      <c r="H38" s="35">
        <v>10</v>
      </c>
    </row>
    <row r="39" spans="1:11" ht="14.25" x14ac:dyDescent="0.2">
      <c r="A39" s="34" t="s">
        <v>318</v>
      </c>
      <c r="B39" s="35">
        <v>730</v>
      </c>
      <c r="C39" s="35" t="s">
        <v>357</v>
      </c>
      <c r="D39" s="48" t="s">
        <v>324</v>
      </c>
      <c r="E39" s="35">
        <v>27</v>
      </c>
      <c r="F39" s="35">
        <v>3</v>
      </c>
      <c r="G39" s="35">
        <v>8</v>
      </c>
      <c r="H39" s="35">
        <v>2</v>
      </c>
    </row>
    <row r="40" spans="1:11" ht="14.25" x14ac:dyDescent="0.2">
      <c r="A40" s="34" t="s">
        <v>321</v>
      </c>
      <c r="B40" s="35">
        <v>430</v>
      </c>
      <c r="C40" s="35" t="s">
        <v>358</v>
      </c>
      <c r="D40" s="48" t="s">
        <v>330</v>
      </c>
      <c r="E40" s="35">
        <v>25</v>
      </c>
      <c r="F40" s="35">
        <v>6</v>
      </c>
      <c r="G40" s="35">
        <v>9</v>
      </c>
      <c r="H40" s="35">
        <v>5</v>
      </c>
    </row>
    <row r="41" spans="1:11" ht="14.25" x14ac:dyDescent="0.2">
      <c r="A41" s="34" t="s">
        <v>315</v>
      </c>
      <c r="B41" s="35">
        <v>290</v>
      </c>
      <c r="C41" s="35" t="s">
        <v>359</v>
      </c>
      <c r="D41" s="48" t="s">
        <v>341</v>
      </c>
      <c r="E41" s="35">
        <v>26</v>
      </c>
      <c r="F41" s="35">
        <v>0</v>
      </c>
      <c r="G41" s="35">
        <v>1</v>
      </c>
      <c r="H41" s="35">
        <v>1</v>
      </c>
    </row>
    <row r="42" spans="1:11" ht="14.25" x14ac:dyDescent="0.2">
      <c r="A42" s="34" t="s">
        <v>321</v>
      </c>
      <c r="B42" s="35">
        <v>832</v>
      </c>
      <c r="C42" s="35" t="s">
        <v>360</v>
      </c>
      <c r="D42" s="48" t="s">
        <v>317</v>
      </c>
      <c r="E42" s="35">
        <v>24</v>
      </c>
      <c r="F42" s="35">
        <v>1</v>
      </c>
      <c r="G42" s="35">
        <v>1</v>
      </c>
      <c r="H42" s="35">
        <v>1</v>
      </c>
    </row>
    <row r="43" spans="1:11" ht="14.25" x14ac:dyDescent="0.2">
      <c r="A43" s="34" t="s">
        <v>318</v>
      </c>
      <c r="B43" s="35">
        <v>855</v>
      </c>
      <c r="C43" s="35" t="s">
        <v>361</v>
      </c>
      <c r="D43" s="48" t="s">
        <v>326</v>
      </c>
      <c r="E43" s="35">
        <v>27</v>
      </c>
      <c r="F43" s="35">
        <v>5</v>
      </c>
      <c r="G43" s="35">
        <v>8</v>
      </c>
      <c r="H43" s="35">
        <v>0</v>
      </c>
    </row>
    <row r="44" spans="1:11" ht="14.25" x14ac:dyDescent="0.2">
      <c r="A44" s="34" t="s">
        <v>321</v>
      </c>
      <c r="B44" s="35">
        <v>198</v>
      </c>
      <c r="C44" s="35" t="s">
        <v>362</v>
      </c>
      <c r="D44" s="48" t="s">
        <v>328</v>
      </c>
      <c r="E44" s="35">
        <v>25</v>
      </c>
      <c r="F44" s="35">
        <v>2</v>
      </c>
      <c r="G44" s="35">
        <v>6</v>
      </c>
      <c r="H44" s="35">
        <v>4</v>
      </c>
    </row>
    <row r="45" spans="1:11" ht="14.25" x14ac:dyDescent="0.2">
      <c r="A45" s="34" t="s">
        <v>315</v>
      </c>
      <c r="B45" s="35">
        <v>240</v>
      </c>
      <c r="C45" s="35" t="s">
        <v>363</v>
      </c>
      <c r="D45" s="48" t="s">
        <v>341</v>
      </c>
      <c r="E45" s="35">
        <v>20</v>
      </c>
      <c r="F45" s="35">
        <v>6</v>
      </c>
      <c r="G45" s="35">
        <v>8</v>
      </c>
      <c r="H45" s="35">
        <v>7</v>
      </c>
    </row>
    <row r="46" spans="1:11" ht="14.25" x14ac:dyDescent="0.2">
      <c r="A46" s="34" t="s">
        <v>318</v>
      </c>
      <c r="B46" s="35">
        <v>590</v>
      </c>
      <c r="C46" s="35" t="s">
        <v>364</v>
      </c>
      <c r="D46" s="48" t="s">
        <v>339</v>
      </c>
      <c r="E46" s="35">
        <v>23</v>
      </c>
      <c r="F46" s="35">
        <v>1</v>
      </c>
      <c r="G46" s="35">
        <v>5</v>
      </c>
      <c r="H46" s="35">
        <v>9</v>
      </c>
    </row>
    <row r="47" spans="1:11" ht="15" thickBot="1" x14ac:dyDescent="0.25">
      <c r="A47" s="36" t="s">
        <v>315</v>
      </c>
      <c r="B47" s="37">
        <v>762</v>
      </c>
      <c r="C47" s="37" t="s">
        <v>365</v>
      </c>
      <c r="D47" s="49" t="s">
        <v>317</v>
      </c>
      <c r="E47" s="37">
        <v>24</v>
      </c>
      <c r="F47" s="37">
        <v>11</v>
      </c>
      <c r="G47" s="37">
        <v>3</v>
      </c>
      <c r="H47" s="37">
        <v>9</v>
      </c>
      <c r="K47" s="31"/>
    </row>
    <row r="50" spans="1:8" x14ac:dyDescent="0.2">
      <c r="F50" s="38"/>
      <c r="G50" s="38"/>
      <c r="H50" s="38"/>
    </row>
    <row r="51" spans="1:8" x14ac:dyDescent="0.2">
      <c r="F51" s="38"/>
      <c r="G51" s="38"/>
      <c r="H51" s="38"/>
    </row>
    <row r="52" spans="1:8" ht="13.5" thickBot="1" x14ac:dyDescent="0.25">
      <c r="F52" s="38"/>
      <c r="G52" s="38"/>
      <c r="H52" s="38"/>
    </row>
    <row r="53" spans="1:8" ht="21.95" customHeight="1" thickTop="1" x14ac:dyDescent="0.25">
      <c r="A53" s="165" t="s">
        <v>377</v>
      </c>
      <c r="B53" s="166"/>
      <c r="C53" s="166"/>
      <c r="D53" s="167"/>
      <c r="E53" s="58">
        <f>SUMIFS(F8:F47, D8:D47, "=UNLAM", E8:E47, "&lt;25", A8:A47, "=NATACIÓN")</f>
        <v>23</v>
      </c>
    </row>
    <row r="54" spans="1:8" ht="21.95" customHeight="1" x14ac:dyDescent="0.25">
      <c r="A54" s="168" t="s">
        <v>380</v>
      </c>
      <c r="B54" s="169"/>
      <c r="C54" s="169"/>
      <c r="D54" s="170"/>
      <c r="E54" s="59">
        <f>AVERAGEIFS(E8:E47, A8:A47, "&lt;&gt;CICLISMO", G8:G47, "&gt;1", D8:D47, "=UBA")</f>
        <v>20.666666666666668</v>
      </c>
    </row>
    <row r="55" spans="1:8" ht="21.95" customHeight="1" thickBot="1" x14ac:dyDescent="0.3">
      <c r="A55" s="171" t="s">
        <v>392</v>
      </c>
      <c r="B55" s="172"/>
      <c r="C55" s="172"/>
      <c r="D55" s="173"/>
      <c r="E55" s="60">
        <f>COUNTIFS(D8:D47, "=UNLP", A8:A47, "=PEDESTRE", H8:H47, "&gt;0")</f>
        <v>3</v>
      </c>
    </row>
    <row r="56" spans="1:8" ht="13.5" thickTop="1" x14ac:dyDescent="0.2"/>
    <row r="59" spans="1:8" ht="21.75" customHeight="1" thickBot="1" x14ac:dyDescent="0.3">
      <c r="E59" s="160" t="s">
        <v>366</v>
      </c>
      <c r="F59" s="160"/>
      <c r="G59" s="39" t="s">
        <v>367</v>
      </c>
      <c r="H59" s="39" t="s">
        <v>368</v>
      </c>
    </row>
    <row r="60" spans="1:8" ht="21.95" customHeight="1" thickTop="1" thickBot="1" x14ac:dyDescent="0.35">
      <c r="A60" s="52" t="s">
        <v>369</v>
      </c>
      <c r="B60" s="53"/>
      <c r="C60" s="53"/>
      <c r="D60" s="40" t="s">
        <v>370</v>
      </c>
      <c r="E60" s="40"/>
      <c r="F60" s="41">
        <f>SMALL($B$8:$B$47, 1)</f>
        <v>197</v>
      </c>
      <c r="G60" s="61" t="str">
        <f>VLOOKUP(F60, $B$7:$H$47, 2, 0)</f>
        <v>DEPORTISTA 10</v>
      </c>
      <c r="H60" s="64" t="str">
        <f>VLOOKUP(F60, $B$7:$H$47, 3, 0)</f>
        <v>UNLAM</v>
      </c>
    </row>
    <row r="61" spans="1:8" ht="21.95" customHeight="1" thickTop="1" x14ac:dyDescent="0.25">
      <c r="A61" s="42"/>
      <c r="B61" s="42"/>
      <c r="C61" s="42"/>
      <c r="D61" s="54" t="s">
        <v>371</v>
      </c>
      <c r="E61" s="55"/>
      <c r="F61" s="56">
        <f>SMALL($B$8:$B$47, 2)</f>
        <v>198</v>
      </c>
      <c r="G61" s="62" t="str">
        <f>VLOOKUP(F61, $B$7:$H$47, 2, 0)</f>
        <v>DEPORTISTA 37</v>
      </c>
      <c r="H61" s="65" t="str">
        <f>VLOOKUP(F61, $B$7:$H$47, 3, 0)</f>
        <v>UNSAM</v>
      </c>
    </row>
    <row r="62" spans="1:8" ht="21.95" customHeight="1" thickBot="1" x14ac:dyDescent="0.3">
      <c r="A62" s="42"/>
      <c r="B62" s="42"/>
      <c r="C62" s="42"/>
      <c r="D62" s="57" t="s">
        <v>372</v>
      </c>
      <c r="E62" s="43"/>
      <c r="F62" s="44">
        <f>SMALL($B$8:$B$47, 3)</f>
        <v>200</v>
      </c>
      <c r="G62" s="63" t="str">
        <f>VLOOKUP(F62, $B$7:$H$47, 2, 0)</f>
        <v>DEPORTISTA 11</v>
      </c>
      <c r="H62" s="66" t="str">
        <f>VLOOKUP(F62, $B$7:$H$47, 3, 0)</f>
        <v>UBA</v>
      </c>
    </row>
    <row r="63" spans="1:8" ht="21.95" customHeight="1" thickTop="1" x14ac:dyDescent="0.2">
      <c r="D63" s="45"/>
      <c r="E63" s="46"/>
    </row>
    <row r="64" spans="1:8" ht="21.95" customHeight="1" thickBot="1" x14ac:dyDescent="0.3">
      <c r="D64" s="45"/>
      <c r="E64" s="160" t="s">
        <v>366</v>
      </c>
      <c r="F64" s="160"/>
      <c r="G64" s="39" t="s">
        <v>367</v>
      </c>
      <c r="H64" s="39" t="s">
        <v>368</v>
      </c>
    </row>
    <row r="65" spans="1:8" ht="21.95" customHeight="1" thickTop="1" thickBot="1" x14ac:dyDescent="0.35">
      <c r="A65" s="52" t="s">
        <v>373</v>
      </c>
      <c r="B65" s="53"/>
      <c r="C65" s="53"/>
      <c r="D65" s="40" t="s">
        <v>374</v>
      </c>
      <c r="E65" s="40"/>
      <c r="F65" s="41">
        <f>LARGE($B$8:$B$47, 1)</f>
        <v>855</v>
      </c>
      <c r="G65" s="61" t="str">
        <f>VLOOKUP(F65, $B$7:$H$47, 2, 0)</f>
        <v>DEPORTISTA 36</v>
      </c>
      <c r="H65" s="64" t="str">
        <f>VLOOKUP(F65, $B$7:$H$47, 3, 0)</f>
        <v>UNLP</v>
      </c>
    </row>
    <row r="66" spans="1:8" ht="21.95" customHeight="1" thickTop="1" x14ac:dyDescent="0.25">
      <c r="A66" s="42"/>
      <c r="B66" s="42"/>
      <c r="C66" s="42"/>
      <c r="D66" s="54" t="s">
        <v>375</v>
      </c>
      <c r="E66" s="55"/>
      <c r="F66" s="56">
        <f>LARGE($B$8:$B$47, 2)</f>
        <v>852</v>
      </c>
      <c r="G66" s="62" t="str">
        <f>VLOOKUP(F66, $B$7:$H$47, 2, 0)</f>
        <v>DEPORTISTA 26</v>
      </c>
      <c r="H66" s="65" t="str">
        <f>VLOOKUP(F66, $B$7:$H$47, 3, 0)</f>
        <v>UNLU</v>
      </c>
    </row>
    <row r="67" spans="1:8" ht="21.95" customHeight="1" thickBot="1" x14ac:dyDescent="0.3">
      <c r="A67" s="42"/>
      <c r="B67" s="42"/>
      <c r="C67" s="42"/>
      <c r="D67" s="57" t="s">
        <v>376</v>
      </c>
      <c r="E67" s="43"/>
      <c r="F67" s="44">
        <f>LARGE($B$8:$B$47, 3)</f>
        <v>850</v>
      </c>
      <c r="G67" s="63" t="str">
        <f>VLOOKUP(F67, $B$7:$H$47, 2, 0)</f>
        <v>DEPORTISTA 12</v>
      </c>
      <c r="H67" s="66" t="str">
        <f>VLOOKUP(F67, $B$7:$H$47, 3, 0)</f>
        <v>UNLP</v>
      </c>
    </row>
    <row r="68" spans="1:8" ht="21.95" customHeight="1" thickTop="1" x14ac:dyDescent="0.2"/>
    <row r="2017" spans="21:21" x14ac:dyDescent="0.2">
      <c r="U2017" s="30" t="s">
        <v>381</v>
      </c>
    </row>
  </sheetData>
  <mergeCells count="8">
    <mergeCell ref="E59:F59"/>
    <mergeCell ref="E64:F64"/>
    <mergeCell ref="B3:H3"/>
    <mergeCell ref="B4:H4"/>
    <mergeCell ref="E6:H6"/>
    <mergeCell ref="A53:D53"/>
    <mergeCell ref="A54:D54"/>
    <mergeCell ref="A55:D55"/>
  </mergeCells>
  <pageMargins left="0.7" right="0.7" top="0.75" bottom="0.75" header="0.3" footer="0.3"/>
  <pageSetup paperSize="5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11</vt:i4>
      </vt:variant>
      <vt:variant>
        <vt:lpstr>Rangos con nombre</vt:lpstr>
      </vt:variant>
      <vt:variant>
        <vt:i4>2</vt:i4>
      </vt:variant>
    </vt:vector>
  </HeadingPairs>
  <TitlesOfParts>
    <vt:vector size="13" baseType="lpstr">
      <vt:lpstr>Ejercicio 1</vt:lpstr>
      <vt:lpstr>Ejercicio 2</vt:lpstr>
      <vt:lpstr>Ejercicio 3</vt:lpstr>
      <vt:lpstr>Ejercicio 3.1</vt:lpstr>
      <vt:lpstr>Ejercicio 3.2</vt:lpstr>
      <vt:lpstr>Ejercicio 3.3</vt:lpstr>
      <vt:lpstr>Ejercicio 4</vt:lpstr>
      <vt:lpstr>Ejercicio 4.1</vt:lpstr>
      <vt:lpstr>Ejercicio 4.2</vt:lpstr>
      <vt:lpstr>Ejercicio 4.3</vt:lpstr>
      <vt:lpstr>Ejercicio 5</vt:lpstr>
      <vt:lpstr>'Ejercicio 3.1'!Área_de_extracción</vt:lpstr>
      <vt:lpstr>'Ejercicio 3.1'!Criterios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Corporation;MV</dc:creator>
  <cp:lastModifiedBy>Santi</cp:lastModifiedBy>
  <cp:lastPrinted>2005-02-11T20:38:37Z</cp:lastPrinted>
  <dcterms:created xsi:type="dcterms:W3CDTF">1996-11-27T10:00:04Z</dcterms:created>
  <dcterms:modified xsi:type="dcterms:W3CDTF">2017-10-14T00:06:36Z</dcterms:modified>
</cp:coreProperties>
</file>