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05" windowHeight="7785"/>
  </bookViews>
  <sheets>
    <sheet name="前面板" sheetId="2" r:id="rId1"/>
    <sheet name="计算过程" sheetId="1" state="hidden" r:id="rId2"/>
  </sheets>
  <calcPr calcId="144525"/>
</workbook>
</file>

<file path=xl/sharedStrings.xml><?xml version="1.0" encoding="utf-8"?>
<sst xmlns="http://schemas.openxmlformats.org/spreadsheetml/2006/main" count="53" uniqueCount="35">
  <si>
    <t>输入</t>
  </si>
  <si>
    <t>备注</t>
  </si>
  <si>
    <t>光腰位置(mm)</t>
  </si>
  <si>
    <t>光腰半径(mm)</t>
  </si>
  <si>
    <t>发散角(mrad)</t>
  </si>
  <si>
    <t>波长(nm)</t>
  </si>
  <si>
    <t>透镜位置(mm)</t>
  </si>
  <si>
    <t>透镜焦距(mm)</t>
  </si>
  <si>
    <t>lensless_final</t>
  </si>
  <si>
    <t>计算结果</t>
  </si>
  <si>
    <t>lens_01</t>
  </si>
  <si>
    <t>瑞利尺寸(mm)</t>
  </si>
  <si>
    <t>M2因子</t>
  </si>
  <si>
    <t>使用方法：</t>
  </si>
  <si>
    <t>本表格用于协助光束质量分析软件，在使用透镜将光腰聚焦在测量范围内，并测量出经过透镜后的光束质量参数后，计算出激光器自身的光束质量参数</t>
  </si>
  <si>
    <t>光束质量分析软件中可以读取到光腰位置，光腰半径，远场发散角；用户需自行确定激光的波长，以及透镜的摆放位置和焦距</t>
  </si>
  <si>
    <t>将相关参数输入到上方的黄框中后，下方的粗线框中会输出激光器的光束质量参数</t>
  </si>
  <si>
    <t>光斑半径(mm)</t>
  </si>
  <si>
    <t>计算过程</t>
  </si>
  <si>
    <t>经过透镜后的参数：</t>
  </si>
  <si>
    <t>瑞利尺寸</t>
  </si>
  <si>
    <t>光束质量因子</t>
  </si>
  <si>
    <t>透镜后的q参数：</t>
  </si>
  <si>
    <t>等相位面曲率半径</t>
  </si>
  <si>
    <t>束宽（半径）</t>
  </si>
  <si>
    <t>1/q2</t>
  </si>
  <si>
    <t>q2</t>
  </si>
  <si>
    <t>透镜前的q参数：</t>
  </si>
  <si>
    <t>q1</t>
  </si>
  <si>
    <t>re(q1)</t>
  </si>
  <si>
    <t>无透镜时的光腰位置：</t>
  </si>
  <si>
    <t>位置</t>
  </si>
  <si>
    <t>q3</t>
  </si>
  <si>
    <t>1/q3</t>
  </si>
  <si>
    <t>发散角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</si>
</sst>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1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7" fillId="17" borderId="13" applyNumberFormat="0" applyAlignment="0" applyProtection="0">
      <alignment vertical="center"/>
    </xf>
    <xf numFmtId="0" fontId="18" fillId="33" borderId="1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6" sqref="F6"/>
    </sheetView>
  </sheetViews>
  <sheetFormatPr defaultColWidth="9" defaultRowHeight="13.5" outlineLevelCol="6"/>
  <cols>
    <col min="1" max="6" width="14" customWidth="1"/>
  </cols>
  <sheetData>
    <row r="1" spans="1:7">
      <c r="A1" t="s">
        <v>0</v>
      </c>
      <c r="G1" t="s">
        <v>1</v>
      </c>
    </row>
    <row r="2" spans="1:6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>
      <c r="A3" s="11">
        <v>513.207</v>
      </c>
      <c r="B3" s="11">
        <v>0.283506</v>
      </c>
      <c r="C3" s="11">
        <v>1.42361</v>
      </c>
      <c r="D3" s="1">
        <v>632.8</v>
      </c>
      <c r="E3" s="1">
        <v>660</v>
      </c>
      <c r="F3" s="1">
        <v>200</v>
      </c>
      <c r="G3" t="s">
        <v>8</v>
      </c>
    </row>
    <row r="5" ht="14.25"/>
    <row r="6" spans="1:7">
      <c r="A6" s="2" t="s">
        <v>9</v>
      </c>
      <c r="B6" s="3"/>
      <c r="C6" s="3"/>
      <c r="D6" s="3"/>
      <c r="E6" s="3"/>
      <c r="F6" s="4"/>
      <c r="G6" t="s">
        <v>10</v>
      </c>
    </row>
    <row r="7" spans="1:6">
      <c r="A7" s="5" t="s">
        <v>2</v>
      </c>
      <c r="B7" s="6" t="s">
        <v>3</v>
      </c>
      <c r="C7" s="6" t="s">
        <v>4</v>
      </c>
      <c r="D7" s="6" t="s">
        <v>11</v>
      </c>
      <c r="E7" s="6" t="s">
        <v>12</v>
      </c>
      <c r="F7" s="7"/>
    </row>
    <row r="8" ht="14.25" spans="1:6">
      <c r="A8" s="8">
        <f>计算过程!A8</f>
        <v>509.631893201509</v>
      </c>
      <c r="B8" s="9">
        <f>计算过程!B8</f>
        <v>0.107252522192525</v>
      </c>
      <c r="C8" s="9" t="e">
        <f>计算过程!B11C8</f>
        <v>#NAME?</v>
      </c>
      <c r="D8" s="9">
        <f>计算过程!D8</f>
        <v>28.5011079773487</v>
      </c>
      <c r="E8" s="9">
        <f>计算过程!E8</f>
        <v>2.00371840210078</v>
      </c>
      <c r="F8" s="10"/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selection activeCell="A1" sqref="$A1:$XFD1048576"/>
    </sheetView>
  </sheetViews>
  <sheetFormatPr defaultColWidth="9" defaultRowHeight="13.5" outlineLevelCol="5"/>
  <cols>
    <col min="1" max="1" width="16.25" customWidth="1"/>
    <col min="2" max="2" width="12.5" customWidth="1"/>
    <col min="3" max="3" width="13.5" customWidth="1"/>
    <col min="4" max="4" width="13.875" customWidth="1"/>
    <col min="5" max="5" width="12.875" customWidth="1"/>
    <col min="6" max="6" width="13.375" customWidth="1"/>
  </cols>
  <sheetData>
    <row r="1" spans="1:1">
      <c r="A1" t="s">
        <v>0</v>
      </c>
    </row>
    <row r="2" spans="1:6">
      <c r="A2" t="s">
        <v>2</v>
      </c>
      <c r="B2" t="s">
        <v>17</v>
      </c>
      <c r="C2" t="s">
        <v>4</v>
      </c>
      <c r="D2" t="s">
        <v>5</v>
      </c>
      <c r="E2" t="s">
        <v>6</v>
      </c>
      <c r="F2" t="s">
        <v>7</v>
      </c>
    </row>
    <row r="3" spans="1:6">
      <c r="A3" s="1">
        <f>前面板!A3</f>
        <v>513.207</v>
      </c>
      <c r="B3" s="1">
        <f>前面板!B3</f>
        <v>0.283506</v>
      </c>
      <c r="C3" s="1">
        <f>前面板!C3</f>
        <v>1.42361</v>
      </c>
      <c r="D3" s="1">
        <f>前面板!D3</f>
        <v>632.8</v>
      </c>
      <c r="E3" s="1">
        <f>前面板!E3</f>
        <v>660</v>
      </c>
      <c r="F3" s="1">
        <f>前面板!F3</f>
        <v>200</v>
      </c>
    </row>
    <row r="5" ht="14.25"/>
    <row r="6" spans="1:6">
      <c r="A6" s="2" t="s">
        <v>9</v>
      </c>
      <c r="B6" s="3"/>
      <c r="C6" s="3"/>
      <c r="D6" s="3"/>
      <c r="E6" s="3"/>
      <c r="F6" s="4"/>
    </row>
    <row r="7" spans="1:6">
      <c r="A7" s="5" t="s">
        <v>2</v>
      </c>
      <c r="B7" s="6" t="s">
        <v>3</v>
      </c>
      <c r="C7" s="6" t="s">
        <v>4</v>
      </c>
      <c r="D7" s="6" t="s">
        <v>11</v>
      </c>
      <c r="E7" s="6" t="s">
        <v>12</v>
      </c>
      <c r="F7" s="7"/>
    </row>
    <row r="8" ht="14.25" spans="1:6">
      <c r="A8" s="8">
        <f>B36*1000</f>
        <v>509.631893201509</v>
      </c>
      <c r="B8" s="9">
        <f>B39*1000</f>
        <v>0.107252522192525</v>
      </c>
      <c r="C8" s="9">
        <f>B41*1000</f>
        <v>3.76310009694233</v>
      </c>
      <c r="D8" s="9">
        <f>B42*1000</f>
        <v>28.5011079773487</v>
      </c>
      <c r="E8" s="9">
        <f>B40</f>
        <v>2.00371840210078</v>
      </c>
      <c r="F8" s="10"/>
    </row>
    <row r="19" hidden="1" spans="1:1">
      <c r="A19" t="s">
        <v>18</v>
      </c>
    </row>
    <row r="20" hidden="1"/>
    <row r="21" hidden="1" spans="1:1">
      <c r="A21" t="s">
        <v>19</v>
      </c>
    </row>
    <row r="22" hidden="1" spans="1:2">
      <c r="A22" t="s">
        <v>20</v>
      </c>
      <c r="B22">
        <f>PI()*B3*B3/1000/1000/D3*1000000000</f>
        <v>0.399032171244923</v>
      </c>
    </row>
    <row r="23" hidden="1" spans="1:2">
      <c r="A23" t="s">
        <v>21</v>
      </c>
      <c r="B23">
        <f>PI()/D3*1000000000*B3/1000*C3/1000</f>
        <v>2.00371840210078</v>
      </c>
    </row>
    <row r="24" hidden="1"/>
    <row r="25" hidden="1" spans="1:1">
      <c r="A25" t="s">
        <v>22</v>
      </c>
    </row>
    <row r="26" hidden="1" spans="1:2">
      <c r="A26" t="s">
        <v>23</v>
      </c>
      <c r="B26">
        <f>B22*((E3-A3)/1000/B22+B22/(E3-A3)*1000)</f>
        <v>1.23149508857668</v>
      </c>
    </row>
    <row r="27" hidden="1" spans="1:2">
      <c r="A27" t="s">
        <v>24</v>
      </c>
      <c r="B27">
        <f>B3/1000*SQRT(1+((E3-A3)/1000/B22)^2)</f>
        <v>0.000302080963919598</v>
      </c>
    </row>
    <row r="28" hidden="1" spans="1:2">
      <c r="A28" t="s">
        <v>25</v>
      </c>
      <c r="B28" t="str">
        <f>COMPLEX(1/B26,-D3/1000000000/PI()/B27/B27,"j")</f>
        <v>0.812021102865917-2.20734329139185j</v>
      </c>
    </row>
    <row r="29" hidden="1" spans="1:2">
      <c r="A29" t="s">
        <v>26</v>
      </c>
      <c r="B29" t="str">
        <f>IMDIV(1,B28)</f>
        <v>0.146793+0.399032171244923j</v>
      </c>
    </row>
    <row r="30" hidden="1"/>
    <row r="31" hidden="1" spans="1:1">
      <c r="A31" t="s">
        <v>27</v>
      </c>
    </row>
    <row r="32" hidden="1" spans="1:2">
      <c r="A32" t="s">
        <v>28</v>
      </c>
      <c r="B32" t="str">
        <f>IMDIV(B29,IMSUM(IMDIV(B29,F3/1000),1))</f>
        <v>0.150368106798491+0.057108194534475j</v>
      </c>
    </row>
    <row r="33" hidden="1" spans="1:2">
      <c r="A33" t="s">
        <v>29</v>
      </c>
      <c r="B33">
        <f>IMREAL(B32)</f>
        <v>0.150368106798491</v>
      </c>
    </row>
    <row r="34" hidden="1"/>
    <row r="35" hidden="1" spans="1:1">
      <c r="A35" t="s">
        <v>30</v>
      </c>
    </row>
    <row r="36" hidden="1" spans="1:2">
      <c r="A36" t="s">
        <v>31</v>
      </c>
      <c r="B36">
        <f>E3/1000-B33</f>
        <v>0.509631893201509</v>
      </c>
    </row>
    <row r="37" hidden="1" spans="1:2">
      <c r="A37" t="s">
        <v>32</v>
      </c>
      <c r="B37" t="str">
        <f>IMSUB(B32,B33)</f>
        <v>0.057108194534475j</v>
      </c>
    </row>
    <row r="38" hidden="1" spans="1:2">
      <c r="A38" t="s">
        <v>33</v>
      </c>
      <c r="B38" t="str">
        <f>IMDIV(1,B37)</f>
        <v>-17.5106218669953j</v>
      </c>
    </row>
    <row r="39" hidden="1" spans="1:2">
      <c r="A39" t="s">
        <v>24</v>
      </c>
      <c r="B39">
        <f>SQRT(-D3/1000000000/PI()/IMAGINARY(B38))</f>
        <v>0.000107252522192525</v>
      </c>
    </row>
    <row r="40" hidden="1" spans="1:2">
      <c r="A40" t="s">
        <v>21</v>
      </c>
      <c r="B40">
        <f>B23</f>
        <v>2.00371840210078</v>
      </c>
    </row>
    <row r="41" hidden="1" spans="1:2">
      <c r="A41" t="s">
        <v>34</v>
      </c>
      <c r="B41">
        <f>B40/PI()*D3/1000000000/B39</f>
        <v>0.00376310009694233</v>
      </c>
    </row>
    <row r="42" hidden="1" spans="1:2">
      <c r="A42" t="s">
        <v>20</v>
      </c>
      <c r="B42">
        <f>B39/B41</f>
        <v>0.0285011079773487</v>
      </c>
    </row>
  </sheetData>
  <sheetProtection password="DEA1" sheet="1" selectLockedCells="1" selectUnlockedCells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前面板</vt:lpstr>
      <vt:lpstr>计算过程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2019-07-25T02:28:00Z</dcterms:created>
  <dcterms:modified xsi:type="dcterms:W3CDTF">2019-03-19T13:51:08Z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