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uildup\桌面清理\courses\大三\近代物理实验\03_氦氖激光综合实验\D8-OriginalData\实验四\"/>
    </mc:Choice>
  </mc:AlternateContent>
  <xr:revisionPtr revIDLastSave="0" documentId="13_ncr:1_{3F5DE3D7-B066-4D06-BDE5-5AC782A72D00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计算" sheetId="1" r:id="rId1"/>
    <sheet name="结果保存" sheetId="2" r:id="rId2"/>
    <sheet name="手动拟合光束参数（一）" sheetId="3" r:id="rId3"/>
  </sheets>
  <definedNames>
    <definedName name="solver_adj" localSheetId="2" hidden="1">'手动拟合光束参数（一）'!$G$3:$I$3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'手动拟合光束参数（一）'!$G$3</definedName>
    <definedName name="solver_lhs2" localSheetId="2" hidden="1">'手动拟合光束参数（一）'!$G$3</definedName>
    <definedName name="solver_lhs3" localSheetId="2" hidden="1">'手动拟合光束参数（一）'!$H$3</definedName>
    <definedName name="solver_lhs4" localSheetId="2" hidden="1">'手动拟合光束参数（一）'!$H$3</definedName>
    <definedName name="solver_lhs5" localSheetId="2" hidden="1">'手动拟合光束参数（一）'!$I$3</definedName>
    <definedName name="solver_lhs6" localSheetId="2" hidden="1">'手动拟合光束参数（一）'!$I$3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'手动拟合光束参数（一）'!$F$7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hs1" localSheetId="2" hidden="1">3000</definedName>
    <definedName name="solver_rhs2" localSheetId="2" hidden="1">900</definedName>
    <definedName name="solver_rhs3" localSheetId="2" hidden="1">1</definedName>
    <definedName name="solver_rhs4" localSheetId="2" hidden="1">0</definedName>
    <definedName name="solver_rhs5" localSheetId="2" hidden="1">10000</definedName>
    <definedName name="solver_rhs6" localSheetId="2" hidden="1">500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B25" i="1"/>
  <c r="C25" i="1"/>
  <c r="C19" i="3"/>
  <c r="D19" i="3" s="1"/>
  <c r="C18" i="3"/>
  <c r="D18" i="3" s="1"/>
  <c r="C9" i="3"/>
  <c r="D9" i="3" s="1"/>
  <c r="F7" i="1"/>
  <c r="D7" i="1"/>
  <c r="C7" i="1"/>
  <c r="A7" i="1"/>
  <c r="B7" i="1"/>
  <c r="E7" i="1"/>
  <c r="C8" i="3" l="1"/>
  <c r="D8" i="3" s="1"/>
  <c r="C7" i="3"/>
  <c r="D7" i="3" s="1"/>
  <c r="C6" i="3"/>
  <c r="D6" i="3" s="1"/>
  <c r="C5" i="3"/>
  <c r="D5" i="3" s="1"/>
  <c r="C4" i="3"/>
  <c r="D4" i="3" s="1"/>
  <c r="C3" i="3"/>
  <c r="D3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11" i="1"/>
  <c r="B11" i="1"/>
  <c r="A13" i="1" s="1"/>
  <c r="A11" i="1"/>
  <c r="F7" i="3" l="1"/>
  <c r="B15" i="1"/>
  <c r="A15" i="1"/>
  <c r="B21" i="1" s="1"/>
  <c r="A17" i="1" l="1"/>
  <c r="A21" i="1" s="1"/>
  <c r="C21" i="1"/>
</calcChain>
</file>

<file path=xl/sharedStrings.xml><?xml version="1.0" encoding="utf-8"?>
<sst xmlns="http://schemas.openxmlformats.org/spreadsheetml/2006/main" count="97" uniqueCount="60">
  <si>
    <t>备注</t>
  </si>
  <si>
    <t>光腰位置(mm)</t>
  </si>
  <si>
    <t>光腰半径(mm)</t>
  </si>
  <si>
    <t>发散角(mrad)</t>
  </si>
  <si>
    <t>波长(nm)</t>
  </si>
  <si>
    <t>透镜位置(mm)</t>
  </si>
  <si>
    <t>透镜焦距(mm)</t>
  </si>
  <si>
    <t>lensless_final</t>
  </si>
  <si>
    <t>SI制</t>
    <phoneticPr fontId="1" type="noConversion"/>
  </si>
  <si>
    <t>计算过程参数</t>
    <phoneticPr fontId="1" type="noConversion"/>
  </si>
  <si>
    <t>Z_R</t>
    <phoneticPr fontId="1" type="noConversion"/>
  </si>
  <si>
    <t>l-F</t>
    <phoneticPr fontId="1" type="noConversion"/>
  </si>
  <si>
    <t>l'</t>
    <phoneticPr fontId="1" type="noConversion"/>
  </si>
  <si>
    <t>w'</t>
    <phoneticPr fontId="1" type="noConversion"/>
  </si>
  <si>
    <t>计算结果(SI)</t>
    <phoneticPr fontId="1" type="noConversion"/>
  </si>
  <si>
    <t>光腰位置</t>
    <phoneticPr fontId="1" type="noConversion"/>
  </si>
  <si>
    <t>光腰半径</t>
    <phoneticPr fontId="1" type="noConversion"/>
  </si>
  <si>
    <t>发散角</t>
    <phoneticPr fontId="1" type="noConversion"/>
  </si>
  <si>
    <t>Z_R'</t>
    <phoneticPr fontId="1" type="noConversion"/>
  </si>
  <si>
    <t>备注</t>
    <phoneticPr fontId="1" type="noConversion"/>
  </si>
  <si>
    <t>lens</t>
    <phoneticPr fontId="1" type="noConversion"/>
  </si>
  <si>
    <t>测量序号</t>
    <phoneticPr fontId="1" type="noConversion"/>
  </si>
  <si>
    <t>1a</t>
    <phoneticPr fontId="1" type="noConversion"/>
  </si>
  <si>
    <t>可靠性鉴定</t>
    <phoneticPr fontId="1" type="noConversion"/>
  </si>
  <si>
    <t>4b</t>
    <phoneticPr fontId="1" type="noConversion"/>
  </si>
  <si>
    <t>实验三a</t>
    <phoneticPr fontId="1" type="noConversion"/>
  </si>
  <si>
    <t>实验三b</t>
    <phoneticPr fontId="1" type="noConversion"/>
  </si>
  <si>
    <t>1b</t>
    <phoneticPr fontId="1" type="noConversion"/>
  </si>
  <si>
    <t>输出-beam_parameter（无透镜）的预测值</t>
    <phoneticPr fontId="1" type="noConversion"/>
  </si>
  <si>
    <t>输入-beam_parameter（无透镜）的拟合值</t>
    <phoneticPr fontId="1" type="noConversion"/>
  </si>
  <si>
    <t>beam_parameter（无透镜）来源：测量软件自带拟合</t>
    <phoneticPr fontId="1" type="noConversion"/>
  </si>
  <si>
    <t>beam_parameter（加透镜）来源：测量软件自带拟合</t>
    <phoneticPr fontId="1" type="noConversion"/>
  </si>
  <si>
    <t>abs(l)</t>
    <phoneticPr fontId="1" type="noConversion"/>
  </si>
  <si>
    <t>sgn(l)</t>
    <phoneticPr fontId="1" type="noConversion"/>
  </si>
  <si>
    <t>误差50%</t>
    <phoneticPr fontId="1" type="noConversion"/>
  </si>
  <si>
    <t>z(mm)</t>
    <phoneticPr fontId="1" type="noConversion"/>
  </si>
  <si>
    <t>w(mm)</t>
    <phoneticPr fontId="1" type="noConversion"/>
  </si>
  <si>
    <t>测量值</t>
    <phoneticPr fontId="1" type="noConversion"/>
  </si>
  <si>
    <t>残差</t>
    <phoneticPr fontId="1" type="noConversion"/>
  </si>
  <si>
    <t>Z_R(mm)</t>
    <phoneticPr fontId="1" type="noConversion"/>
  </si>
  <si>
    <t>发散角(mrad)</t>
    <phoneticPr fontId="1" type="noConversion"/>
  </si>
  <si>
    <t>光腰位置Z_0(mm)</t>
    <phoneticPr fontId="1" type="noConversion"/>
  </si>
  <si>
    <t>光腰半径w_0(mm)</t>
    <phoneticPr fontId="1" type="noConversion"/>
  </si>
  <si>
    <t>优化函数</t>
    <phoneticPr fontId="1" type="noConversion"/>
  </si>
  <si>
    <t>残差绝对值</t>
    <phoneticPr fontId="1" type="noConversion"/>
  </si>
  <si>
    <t>2a</t>
    <phoneticPr fontId="1" type="noConversion"/>
  </si>
  <si>
    <t>2b</t>
    <phoneticPr fontId="1" type="noConversion"/>
  </si>
  <si>
    <t>规划求解拟合参数</t>
    <phoneticPr fontId="1" type="noConversion"/>
  </si>
  <si>
    <t>4a</t>
    <phoneticPr fontId="1" type="noConversion"/>
  </si>
  <si>
    <t>beam_parameter（无透镜）来源：Excel手动拟合(一)</t>
    <phoneticPr fontId="1" type="noConversion"/>
  </si>
  <si>
    <t>预测结果（加上透镜后）</t>
    <phoneticPr fontId="1" type="noConversion"/>
  </si>
  <si>
    <t>结论：加透镜组数据拟合结果基本可靠。</t>
    <phoneticPr fontId="1" type="noConversion"/>
  </si>
  <si>
    <t>结论：无透镜组现有数据完全不支持可靠的拟合结果，仅有1a组预测值与实验结果偏差在50%以内。</t>
    <phoneticPr fontId="1" type="noConversion"/>
  </si>
  <si>
    <t>备注</t>
    <phoneticPr fontId="1" type="noConversion"/>
  </si>
  <si>
    <t>光腰半径拟合达到约束最大值，数据无效</t>
  </si>
  <si>
    <t>光腰半径拟合达到约束最大值，数据无效</t>
    <phoneticPr fontId="1" type="noConversion"/>
  </si>
  <si>
    <t>光腰位置拟合值超过合理范围，数据无效</t>
    <phoneticPr fontId="1" type="noConversion"/>
  </si>
  <si>
    <t>数据范围合理</t>
    <phoneticPr fontId="1" type="noConversion"/>
  </si>
  <si>
    <t>光腰位置拟合值达到约束最小值，数据无效</t>
  </si>
  <si>
    <t>光腰位置拟合值达到约束最小值，数据无效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</si>
</sst>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E+00"/>
    <numFmt numFmtId="177" formatCode="0.00_ "/>
    <numFmt numFmtId="178" formatCode="0.00_);[Red]\(0.00\)"/>
    <numFmt numFmtId="179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25" sqref="A25:C25"/>
    </sheetView>
  </sheetViews>
  <sheetFormatPr defaultRowHeight="14" x14ac:dyDescent="0.3"/>
  <cols>
    <col min="1" max="6" width="12.83203125" customWidth="1"/>
    <col min="7" max="7" width="18.08203125" customWidth="1"/>
  </cols>
  <sheetData>
    <row r="1" spans="1:7" x14ac:dyDescent="0.3">
      <c r="A1" s="11" t="s">
        <v>29</v>
      </c>
      <c r="B1" s="11"/>
      <c r="C1" s="11"/>
      <c r="D1" s="11"/>
      <c r="E1" s="11"/>
      <c r="F1" s="11"/>
      <c r="G1" s="1" t="s">
        <v>0</v>
      </c>
    </row>
    <row r="2" spans="1:7" x14ac:dyDescent="0.3">
      <c r="A2" s="4" t="s">
        <v>3</v>
      </c>
      <c r="B2" s="4" t="s">
        <v>1</v>
      </c>
      <c r="C2" s="4" t="s">
        <v>2</v>
      </c>
      <c r="D2" s="4" t="s">
        <v>5</v>
      </c>
      <c r="E2" s="4" t="s">
        <v>4</v>
      </c>
      <c r="F2" s="4" t="s">
        <v>6</v>
      </c>
      <c r="G2" s="1"/>
    </row>
    <row r="3" spans="1:7" x14ac:dyDescent="0.3">
      <c r="A3" s="5">
        <v>0.37362200000000001</v>
      </c>
      <c r="B3" s="5">
        <v>1253.1699871569638</v>
      </c>
      <c r="C3" s="4">
        <v>1</v>
      </c>
      <c r="D3" s="6">
        <v>670</v>
      </c>
      <c r="E3" s="6">
        <v>632.79999999999995</v>
      </c>
      <c r="F3" s="6">
        <v>200</v>
      </c>
      <c r="G3" s="1" t="s">
        <v>7</v>
      </c>
    </row>
    <row r="4" spans="1:7" x14ac:dyDescent="0.3">
      <c r="A4" s="4"/>
      <c r="B4" s="5"/>
      <c r="C4" s="5"/>
      <c r="D4" s="6"/>
      <c r="E4" s="5"/>
      <c r="F4" s="6"/>
      <c r="G4" s="1"/>
    </row>
    <row r="5" spans="1:7" x14ac:dyDescent="0.3">
      <c r="A5" s="5"/>
      <c r="B5" s="5"/>
      <c r="C5" s="5"/>
      <c r="D5" s="5"/>
      <c r="E5" s="5"/>
      <c r="F5" s="5"/>
    </row>
    <row r="6" spans="1:7" x14ac:dyDescent="0.3">
      <c r="A6" s="5" t="s">
        <v>8</v>
      </c>
      <c r="B6" s="5"/>
      <c r="C6" s="5"/>
      <c r="D6" s="5"/>
      <c r="E6" s="5"/>
      <c r="F6" s="5"/>
    </row>
    <row r="7" spans="1:7" x14ac:dyDescent="0.3">
      <c r="A7" s="7">
        <f>A3/1000</f>
        <v>3.7362199999999999E-4</v>
      </c>
      <c r="B7" s="7">
        <f>B3/1000</f>
        <v>1.2531699871569637</v>
      </c>
      <c r="C7" s="7">
        <f>C3/1000</f>
        <v>1E-3</v>
      </c>
      <c r="D7" s="7">
        <f>D3/1000</f>
        <v>0.67</v>
      </c>
      <c r="E7" s="7">
        <f>E3/1000000000</f>
        <v>6.328E-7</v>
      </c>
      <c r="F7" s="7">
        <f>F3/1000</f>
        <v>0.2</v>
      </c>
    </row>
    <row r="8" spans="1:7" x14ac:dyDescent="0.3">
      <c r="A8" s="5"/>
      <c r="B8" s="5"/>
      <c r="C8" s="5"/>
      <c r="D8" s="5"/>
      <c r="E8" s="5"/>
      <c r="F8" s="5"/>
    </row>
    <row r="9" spans="1:7" x14ac:dyDescent="0.3">
      <c r="A9" s="5" t="s">
        <v>9</v>
      </c>
      <c r="B9" s="5"/>
      <c r="C9" s="5"/>
      <c r="D9" s="5"/>
      <c r="E9" s="5"/>
      <c r="F9" s="5"/>
    </row>
    <row r="10" spans="1:7" x14ac:dyDescent="0.3">
      <c r="A10" s="5" t="s">
        <v>10</v>
      </c>
      <c r="B10" s="5" t="s">
        <v>32</v>
      </c>
      <c r="C10" s="5" t="s">
        <v>33</v>
      </c>
      <c r="D10" s="5"/>
      <c r="E10" s="5"/>
      <c r="F10" s="5"/>
    </row>
    <row r="11" spans="1:7" x14ac:dyDescent="0.3">
      <c r="A11" s="7">
        <f>PI()*C7^2/E7</f>
        <v>4.9645901605401281</v>
      </c>
      <c r="B11" s="7">
        <f>ABS(B7-D7)</f>
        <v>0.58316998715696367</v>
      </c>
      <c r="C11" s="5">
        <f>SIGN(B7-D7)</f>
        <v>1</v>
      </c>
      <c r="D11" s="5"/>
      <c r="E11" s="5"/>
      <c r="F11" s="5"/>
    </row>
    <row r="12" spans="1:7" x14ac:dyDescent="0.3">
      <c r="A12" s="7" t="s">
        <v>11</v>
      </c>
      <c r="B12" s="7"/>
      <c r="C12" s="5"/>
      <c r="D12" s="5"/>
      <c r="E12" s="5"/>
      <c r="F12" s="5"/>
    </row>
    <row r="13" spans="1:7" x14ac:dyDescent="0.3">
      <c r="A13" s="7">
        <f>B11-F7</f>
        <v>0.38316998715696365</v>
      </c>
      <c r="B13" s="7"/>
      <c r="C13" s="5"/>
      <c r="D13" s="5"/>
      <c r="E13" s="5"/>
      <c r="F13" s="5"/>
    </row>
    <row r="14" spans="1:7" x14ac:dyDescent="0.3">
      <c r="A14" s="5" t="s">
        <v>12</v>
      </c>
      <c r="B14" s="5" t="s">
        <v>13</v>
      </c>
      <c r="C14" s="5"/>
      <c r="D14" s="5"/>
      <c r="E14" s="5"/>
      <c r="F14" s="5"/>
    </row>
    <row r="15" spans="1:7" x14ac:dyDescent="0.3">
      <c r="A15" s="7">
        <f>F7+F7^2*A13/(A13^2+A11^2)</f>
        <v>0.20061816629527912</v>
      </c>
      <c r="B15" s="7">
        <f>C7*F7/SQRT(A11^2+A13^2)</f>
        <v>4.0165846000072513E-5</v>
      </c>
      <c r="C15" s="5"/>
      <c r="D15" s="5"/>
      <c r="E15" s="5"/>
      <c r="F15" s="5"/>
    </row>
    <row r="16" spans="1:7" x14ac:dyDescent="0.3">
      <c r="A16" s="7" t="s">
        <v>18</v>
      </c>
      <c r="B16" s="7"/>
      <c r="C16" s="5"/>
      <c r="D16" s="5"/>
      <c r="E16" s="5"/>
      <c r="F16" s="5"/>
    </row>
    <row r="17" spans="1:7" x14ac:dyDescent="0.3">
      <c r="A17" s="7">
        <f>PI()*B15^2/E7</f>
        <v>8.0093494010089576E-3</v>
      </c>
      <c r="B17" s="5"/>
      <c r="C17" s="5"/>
      <c r="D17" s="5"/>
      <c r="E17" s="5"/>
      <c r="F17" s="5"/>
    </row>
    <row r="18" spans="1:7" x14ac:dyDescent="0.3">
      <c r="A18" s="7"/>
      <c r="B18" s="5"/>
      <c r="C18" s="5"/>
      <c r="D18" s="5"/>
      <c r="E18" s="5"/>
      <c r="F18" s="5"/>
    </row>
    <row r="19" spans="1:7" x14ac:dyDescent="0.3">
      <c r="A19" s="5" t="s">
        <v>14</v>
      </c>
      <c r="B19" s="5"/>
      <c r="C19" s="5"/>
      <c r="D19" s="5"/>
      <c r="E19" s="5"/>
      <c r="F19" s="5"/>
    </row>
    <row r="20" spans="1:7" x14ac:dyDescent="0.3">
      <c r="A20" s="4" t="s">
        <v>17</v>
      </c>
      <c r="B20" s="4" t="s">
        <v>15</v>
      </c>
      <c r="C20" s="4" t="s">
        <v>16</v>
      </c>
      <c r="D20" s="5"/>
      <c r="E20" s="5"/>
      <c r="F20" s="4"/>
    </row>
    <row r="21" spans="1:7" x14ac:dyDescent="0.3">
      <c r="A21" s="7">
        <f>B15/A17</f>
        <v>5.0148699961838003E-3</v>
      </c>
      <c r="B21" s="7">
        <f>-C11*A15+D7</f>
        <v>0.46938183370472092</v>
      </c>
      <c r="C21" s="7">
        <f>B15</f>
        <v>4.0165846000072513E-5</v>
      </c>
      <c r="D21" s="5"/>
      <c r="E21" s="5"/>
      <c r="F21" s="5"/>
    </row>
    <row r="22" spans="1:7" x14ac:dyDescent="0.3">
      <c r="A22" s="5"/>
      <c r="B22" s="5"/>
      <c r="C22" s="5"/>
      <c r="D22" s="5"/>
      <c r="E22" s="5"/>
      <c r="F22" s="5"/>
    </row>
    <row r="23" spans="1:7" x14ac:dyDescent="0.3">
      <c r="A23" s="12" t="s">
        <v>28</v>
      </c>
      <c r="B23" s="12"/>
      <c r="C23" s="12"/>
      <c r="E23" s="5"/>
      <c r="F23" s="5"/>
      <c r="G23" s="5" t="s">
        <v>19</v>
      </c>
    </row>
    <row r="24" spans="1:7" x14ac:dyDescent="0.3">
      <c r="A24" s="4" t="s">
        <v>3</v>
      </c>
      <c r="B24" s="4" t="s">
        <v>1</v>
      </c>
      <c r="C24" s="4" t="s">
        <v>2</v>
      </c>
      <c r="E24" s="5"/>
      <c r="F24" s="5"/>
      <c r="G24" s="4" t="s">
        <v>20</v>
      </c>
    </row>
    <row r="25" spans="1:7" x14ac:dyDescent="0.3">
      <c r="A25" s="8">
        <f>A21*1000</f>
        <v>5.0148699961838004</v>
      </c>
      <c r="B25" s="8">
        <f>B21*1000</f>
        <v>469.38183370472092</v>
      </c>
      <c r="C25" s="8">
        <f>C21*1000</f>
        <v>4.016584600007251E-2</v>
      </c>
      <c r="D25" s="5"/>
      <c r="E25" s="5"/>
      <c r="F25" s="5"/>
    </row>
  </sheetData>
  <mergeCells count="2">
    <mergeCell ref="A1:F1"/>
    <mergeCell ref="A23:C23"/>
  </mergeCells>
  <phoneticPr fontId="1" type="noConversion"/>
  <pageMargins left="0.7" right="0.7" top="0.75" bottom="0.75" header="0.3" footer="0.3"/>
  <ignoredErrors>
    <ignoredError sqref="E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05BE-D594-4021-8249-81D88C63D905}">
  <dimension ref="A1:J28"/>
  <sheetViews>
    <sheetView tabSelected="1" workbookViewId="0">
      <selection activeCell="G20" sqref="G20"/>
    </sheetView>
  </sheetViews>
  <sheetFormatPr defaultRowHeight="14" x14ac:dyDescent="0.3"/>
  <cols>
    <col min="1" max="1" width="16.25" style="2" bestFit="1" customWidth="1"/>
    <col min="2" max="2" width="12" style="2" bestFit="1" customWidth="1"/>
    <col min="3" max="3" width="12.9140625" style="2" bestFit="1" customWidth="1"/>
    <col min="4" max="4" width="12.9140625" style="2" customWidth="1"/>
    <col min="5" max="5" width="12.9140625" style="2" bestFit="1" customWidth="1"/>
    <col min="6" max="6" width="22.1640625" style="3" bestFit="1" customWidth="1"/>
    <col min="7" max="7" width="12.9140625" style="3" bestFit="1" customWidth="1"/>
    <col min="8" max="8" width="12.9140625" style="10" bestFit="1" customWidth="1"/>
    <col min="9" max="9" width="10.4140625" style="2" bestFit="1" customWidth="1"/>
    <col min="10" max="10" width="44.25" customWidth="1"/>
  </cols>
  <sheetData>
    <row r="1" spans="1:10" x14ac:dyDescent="0.3">
      <c r="A1" s="13" t="s">
        <v>30</v>
      </c>
      <c r="B1" s="13"/>
      <c r="C1" s="13"/>
      <c r="D1" s="13"/>
      <c r="E1" s="13"/>
      <c r="F1" s="3" t="s">
        <v>50</v>
      </c>
      <c r="I1" s="2" t="s">
        <v>23</v>
      </c>
      <c r="J1" t="s">
        <v>53</v>
      </c>
    </row>
    <row r="2" spans="1:10" x14ac:dyDescent="0.3">
      <c r="A2" s="2" t="s">
        <v>21</v>
      </c>
      <c r="B2" t="s">
        <v>3</v>
      </c>
      <c r="C2" t="s">
        <v>1</v>
      </c>
      <c r="D2" t="s">
        <v>2</v>
      </c>
      <c r="E2" t="s">
        <v>5</v>
      </c>
      <c r="F2" s="3" t="s">
        <v>3</v>
      </c>
      <c r="G2" s="3" t="s">
        <v>1</v>
      </c>
      <c r="H2" s="10" t="s">
        <v>2</v>
      </c>
    </row>
    <row r="3" spans="1:10" x14ac:dyDescent="0.3">
      <c r="A3" s="2" t="s">
        <v>22</v>
      </c>
      <c r="B3">
        <v>0.37362200000000001</v>
      </c>
      <c r="C3">
        <v>1253.17</v>
      </c>
      <c r="D3">
        <v>0.35378100000000001</v>
      </c>
      <c r="E3" s="2">
        <v>670</v>
      </c>
      <c r="F3" s="3">
        <v>2.0781869832275643</v>
      </c>
      <c r="G3" s="3">
        <v>441.2401614533577</v>
      </c>
      <c r="H3" s="10">
        <v>9.6924144748647148E-2</v>
      </c>
      <c r="I3" s="9" t="s">
        <v>34</v>
      </c>
      <c r="J3" t="s">
        <v>57</v>
      </c>
    </row>
    <row r="4" spans="1:10" x14ac:dyDescent="0.3">
      <c r="A4" s="2" t="s">
        <v>24</v>
      </c>
      <c r="B4" s="1">
        <v>1.42361</v>
      </c>
      <c r="C4" s="1">
        <v>513.20699999999999</v>
      </c>
      <c r="D4" s="1">
        <v>0.28350599999999998</v>
      </c>
      <c r="E4" s="2">
        <v>660</v>
      </c>
      <c r="F4" s="3">
        <v>1.4300760304216014</v>
      </c>
      <c r="G4" s="3">
        <v>846.86714334140322</v>
      </c>
      <c r="H4" s="10">
        <v>0.14085020075311666</v>
      </c>
      <c r="I4" s="9" t="b">
        <v>0</v>
      </c>
      <c r="J4" t="s">
        <v>56</v>
      </c>
    </row>
    <row r="5" spans="1:10" x14ac:dyDescent="0.3">
      <c r="B5" s="1"/>
      <c r="C5" s="1"/>
      <c r="D5" s="1"/>
      <c r="I5" s="9"/>
    </row>
    <row r="6" spans="1:10" x14ac:dyDescent="0.3">
      <c r="A6" s="13" t="s">
        <v>49</v>
      </c>
      <c r="B6" s="13"/>
      <c r="C6" s="13"/>
      <c r="D6" s="13"/>
      <c r="E6" s="13"/>
      <c r="F6" s="3" t="s">
        <v>50</v>
      </c>
      <c r="I6" s="2" t="s">
        <v>23</v>
      </c>
      <c r="J6" t="s">
        <v>53</v>
      </c>
    </row>
    <row r="7" spans="1:10" x14ac:dyDescent="0.3">
      <c r="A7" s="2" t="s">
        <v>21</v>
      </c>
      <c r="B7" t="s">
        <v>3</v>
      </c>
      <c r="C7" t="s">
        <v>1</v>
      </c>
      <c r="D7" t="s">
        <v>2</v>
      </c>
      <c r="E7" t="s">
        <v>5</v>
      </c>
      <c r="F7" s="3" t="s">
        <v>3</v>
      </c>
      <c r="G7" s="3" t="s">
        <v>1</v>
      </c>
      <c r="H7" s="10" t="s">
        <v>2</v>
      </c>
    </row>
    <row r="8" spans="1:10" x14ac:dyDescent="0.3">
      <c r="A8" s="3" t="s">
        <v>22</v>
      </c>
      <c r="B8" s="3">
        <v>1.5722679528492021</v>
      </c>
      <c r="C8" s="3">
        <v>0</v>
      </c>
      <c r="D8" s="3">
        <v>1.1449038901059256</v>
      </c>
      <c r="E8" s="2">
        <v>670</v>
      </c>
      <c r="F8" s="3">
        <v>5.7388031364368066</v>
      </c>
      <c r="G8" s="3">
        <v>860.43232496131884</v>
      </c>
      <c r="H8" s="10">
        <v>3.5099042638038189E-2</v>
      </c>
      <c r="I8" s="9" t="b">
        <v>0</v>
      </c>
      <c r="J8" t="s">
        <v>59</v>
      </c>
    </row>
    <row r="9" spans="1:10" x14ac:dyDescent="0.3">
      <c r="A9" s="3" t="s">
        <v>27</v>
      </c>
      <c r="B9" s="3">
        <v>3.5453934674155017</v>
      </c>
      <c r="C9" s="3">
        <v>0</v>
      </c>
      <c r="D9" s="3">
        <v>1.4979415389543309</v>
      </c>
      <c r="E9" s="2">
        <v>670</v>
      </c>
      <c r="F9" s="3">
        <v>7.4960906126368148</v>
      </c>
      <c r="G9" s="3">
        <v>860.14802383220058</v>
      </c>
      <c r="H9" s="10">
        <v>2.6870872616926552E-2</v>
      </c>
      <c r="I9" s="9" t="b">
        <v>0</v>
      </c>
      <c r="J9" t="s">
        <v>58</v>
      </c>
    </row>
    <row r="10" spans="1:10" x14ac:dyDescent="0.3">
      <c r="A10" s="3" t="s">
        <v>45</v>
      </c>
      <c r="B10" s="3">
        <v>0.37362200000000001</v>
      </c>
      <c r="C10" s="3">
        <v>1253.1699871569638</v>
      </c>
      <c r="D10" s="3">
        <v>1</v>
      </c>
      <c r="E10" s="2">
        <v>670</v>
      </c>
      <c r="F10" s="3">
        <v>5.0148699961838004</v>
      </c>
      <c r="G10" s="3">
        <v>469.38183370472092</v>
      </c>
      <c r="H10" s="10">
        <v>4.016584600007251E-2</v>
      </c>
      <c r="I10" s="9" t="b">
        <v>0</v>
      </c>
      <c r="J10" t="s">
        <v>55</v>
      </c>
    </row>
    <row r="11" spans="1:10" x14ac:dyDescent="0.3">
      <c r="A11" s="3" t="s">
        <v>46</v>
      </c>
      <c r="B11" s="3">
        <v>0.37362200000000001</v>
      </c>
      <c r="C11" s="3">
        <v>1253.1699871569638</v>
      </c>
      <c r="D11" s="3">
        <v>1</v>
      </c>
      <c r="E11" s="2">
        <v>670</v>
      </c>
      <c r="F11" s="3">
        <v>5.0148699961838004</v>
      </c>
      <c r="G11" s="3">
        <v>469.38183370472092</v>
      </c>
      <c r="H11" s="10">
        <v>4.016584600007251E-2</v>
      </c>
      <c r="I11" s="9" t="b">
        <v>0</v>
      </c>
      <c r="J11" t="s">
        <v>55</v>
      </c>
    </row>
    <row r="12" spans="1:10" x14ac:dyDescent="0.3">
      <c r="A12" s="3" t="s">
        <v>48</v>
      </c>
      <c r="B12" s="3">
        <v>0.77343040917814521</v>
      </c>
      <c r="C12" s="3">
        <v>1472.9427186417752</v>
      </c>
      <c r="D12" s="3">
        <v>1</v>
      </c>
      <c r="E12" s="2">
        <v>660</v>
      </c>
      <c r="F12" s="3">
        <v>5.0379635982126514</v>
      </c>
      <c r="G12" s="3">
        <v>459.02018736503771</v>
      </c>
      <c r="H12" s="10">
        <v>3.9981729135272835E-2</v>
      </c>
      <c r="I12" s="9" t="b">
        <v>0</v>
      </c>
      <c r="J12" t="s">
        <v>55</v>
      </c>
    </row>
    <row r="13" spans="1:10" x14ac:dyDescent="0.3">
      <c r="A13" s="3" t="s">
        <v>24</v>
      </c>
      <c r="B13" s="3">
        <v>1.5151515151515151</v>
      </c>
      <c r="C13" s="3">
        <v>1472.9427186417752</v>
      </c>
      <c r="D13" s="3">
        <v>1</v>
      </c>
      <c r="E13" s="2">
        <v>660</v>
      </c>
      <c r="F13" s="3">
        <v>5.0379635982126514</v>
      </c>
      <c r="G13" s="3">
        <v>459.02018736503771</v>
      </c>
      <c r="H13" s="10">
        <v>3.9981729135272835E-2</v>
      </c>
      <c r="I13" s="9" t="b">
        <v>0</v>
      </c>
      <c r="J13" t="s">
        <v>54</v>
      </c>
    </row>
    <row r="14" spans="1:10" x14ac:dyDescent="0.3">
      <c r="A14" s="3"/>
      <c r="B14" s="3"/>
      <c r="C14" s="3"/>
      <c r="D14" s="3"/>
    </row>
    <row r="15" spans="1:10" x14ac:dyDescent="0.3">
      <c r="A15" s="3"/>
      <c r="B15" s="3"/>
      <c r="C15" s="3"/>
      <c r="D15" s="3"/>
    </row>
    <row r="16" spans="1:10" x14ac:dyDescent="0.3">
      <c r="A16" s="13" t="s">
        <v>52</v>
      </c>
      <c r="B16" s="13"/>
      <c r="C16" s="13"/>
      <c r="D16" s="13"/>
      <c r="E16" s="13"/>
      <c r="F16" s="13"/>
      <c r="G16" s="13"/>
      <c r="H16" s="13"/>
      <c r="I16" s="13"/>
    </row>
    <row r="21" spans="1:10" x14ac:dyDescent="0.3">
      <c r="A21" s="13" t="s">
        <v>31</v>
      </c>
      <c r="B21" s="13"/>
      <c r="C21" s="13"/>
      <c r="D21" s="13"/>
      <c r="E21" s="13"/>
    </row>
    <row r="22" spans="1:10" x14ac:dyDescent="0.3">
      <c r="A22" s="2" t="s">
        <v>21</v>
      </c>
      <c r="B22" t="s">
        <v>3</v>
      </c>
      <c r="C22" t="s">
        <v>1</v>
      </c>
      <c r="D22" t="s">
        <v>2</v>
      </c>
      <c r="E22" t="s">
        <v>5</v>
      </c>
      <c r="F22" s="2"/>
      <c r="I22" s="2" t="s">
        <v>23</v>
      </c>
    </row>
    <row r="23" spans="1:10" x14ac:dyDescent="0.3">
      <c r="A23" s="2" t="s">
        <v>25</v>
      </c>
      <c r="B23" s="1">
        <v>1.3114399999999999</v>
      </c>
      <c r="C23" s="1">
        <v>283.74799999999999</v>
      </c>
      <c r="D23" s="1">
        <v>0.19089600000000001</v>
      </c>
      <c r="E23" s="2">
        <v>670</v>
      </c>
      <c r="F23" s="2"/>
      <c r="I23" s="2" t="b">
        <v>1</v>
      </c>
      <c r="J23" t="s">
        <v>57</v>
      </c>
    </row>
    <row r="24" spans="1:10" x14ac:dyDescent="0.3">
      <c r="A24" s="2" t="s">
        <v>26</v>
      </c>
      <c r="B24" s="1">
        <v>1.1419900000000001</v>
      </c>
      <c r="C24" s="1">
        <v>280.77600000000001</v>
      </c>
      <c r="D24" s="1">
        <v>0.26875500000000002</v>
      </c>
      <c r="E24" s="2">
        <v>670</v>
      </c>
      <c r="F24" s="2"/>
      <c r="I24" s="2" t="b">
        <v>1</v>
      </c>
      <c r="J24" t="s">
        <v>57</v>
      </c>
    </row>
    <row r="25" spans="1:10" x14ac:dyDescent="0.3">
      <c r="A25" s="2" t="s">
        <v>22</v>
      </c>
      <c r="B25" s="1">
        <v>1.3107599999999999</v>
      </c>
      <c r="C25" s="1">
        <v>266.82799999999997</v>
      </c>
      <c r="D25" s="1">
        <v>0.19606799999999999</v>
      </c>
      <c r="E25" s="2">
        <v>660</v>
      </c>
      <c r="F25" s="2"/>
      <c r="I25" s="2" t="b">
        <v>1</v>
      </c>
      <c r="J25" t="s">
        <v>57</v>
      </c>
    </row>
    <row r="26" spans="1:10" x14ac:dyDescent="0.3">
      <c r="A26" s="2" t="s">
        <v>27</v>
      </c>
      <c r="B26" s="1">
        <v>0.92540699999999998</v>
      </c>
      <c r="C26" s="1">
        <v>300.89600000000002</v>
      </c>
      <c r="D26" s="1">
        <v>0.24723999999999999</v>
      </c>
      <c r="E26" s="2">
        <v>660</v>
      </c>
      <c r="F26" s="2"/>
      <c r="I26" s="2" t="b">
        <v>1</v>
      </c>
      <c r="J26" t="s">
        <v>57</v>
      </c>
    </row>
    <row r="28" spans="1:10" x14ac:dyDescent="0.3">
      <c r="A28" s="13" t="s">
        <v>51</v>
      </c>
      <c r="B28" s="13"/>
      <c r="C28" s="13"/>
      <c r="D28" s="13"/>
      <c r="E28" s="13"/>
      <c r="F28" s="13"/>
      <c r="G28" s="13"/>
      <c r="H28" s="13"/>
      <c r="I28" s="13"/>
    </row>
  </sheetData>
  <mergeCells count="5">
    <mergeCell ref="A1:E1"/>
    <mergeCell ref="A21:E21"/>
    <mergeCell ref="A6:E6"/>
    <mergeCell ref="A16:I16"/>
    <mergeCell ref="A28:I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E5AC-248E-44DE-917D-A3256524304F}">
  <dimension ref="A1:I19"/>
  <sheetViews>
    <sheetView workbookViewId="0">
      <selection activeCell="F3" sqref="F3:H3"/>
    </sheetView>
  </sheetViews>
  <sheetFormatPr defaultRowHeight="14" x14ac:dyDescent="0.3"/>
  <cols>
    <col min="6" max="6" width="12.33203125" bestFit="1" customWidth="1"/>
    <col min="7" max="7" width="15.9140625" bestFit="1" customWidth="1"/>
    <col min="8" max="8" width="16.08203125" bestFit="1" customWidth="1"/>
    <col min="9" max="9" width="12.33203125" bestFit="1" customWidth="1"/>
  </cols>
  <sheetData>
    <row r="1" spans="1:9" x14ac:dyDescent="0.3">
      <c r="A1" t="s">
        <v>37</v>
      </c>
      <c r="C1" t="s">
        <v>38</v>
      </c>
      <c r="D1" t="s">
        <v>44</v>
      </c>
      <c r="F1" s="11" t="s">
        <v>47</v>
      </c>
      <c r="G1" s="11"/>
      <c r="H1" s="11"/>
      <c r="I1" s="11"/>
    </row>
    <row r="2" spans="1:9" x14ac:dyDescent="0.3">
      <c r="A2" s="1" t="s">
        <v>35</v>
      </c>
      <c r="B2" s="1" t="s">
        <v>36</v>
      </c>
      <c r="F2" s="4" t="s">
        <v>40</v>
      </c>
      <c r="G2" s="4" t="s">
        <v>41</v>
      </c>
      <c r="H2" s="4" t="s">
        <v>42</v>
      </c>
      <c r="I2" t="s">
        <v>39</v>
      </c>
    </row>
    <row r="3" spans="1:9" x14ac:dyDescent="0.3">
      <c r="A3" s="1">
        <v>0</v>
      </c>
      <c r="B3" s="1">
        <v>1.1408799999999999</v>
      </c>
      <c r="C3">
        <f t="shared" ref="C3:C17" si="0">-((A3-$G$3)/$I$3)^2+(B3/$H$3)^2-1</f>
        <v>1.2410328255893868</v>
      </c>
      <c r="D3">
        <f>ABS(C3)</f>
        <v>1.2410328255893868</v>
      </c>
      <c r="F3">
        <v>0.37362200000000001</v>
      </c>
      <c r="G3">
        <v>1253.1699871569638</v>
      </c>
      <c r="H3">
        <v>1</v>
      </c>
      <c r="I3" s="5">
        <v>1292.9412098820897</v>
      </c>
    </row>
    <row r="4" spans="1:9" x14ac:dyDescent="0.3">
      <c r="A4" s="1">
        <v>30</v>
      </c>
      <c r="B4" s="1">
        <v>1.18872</v>
      </c>
      <c r="C4">
        <f t="shared" si="0"/>
        <v>1.3080408980931137</v>
      </c>
      <c r="D4">
        <f t="shared" ref="D4:D18" si="1">ABS(C4)</f>
        <v>1.3080408980931137</v>
      </c>
    </row>
    <row r="5" spans="1:9" x14ac:dyDescent="0.3">
      <c r="A5" s="1">
        <v>60</v>
      </c>
      <c r="B5" s="1">
        <v>1.1365499999999999</v>
      </c>
      <c r="C5">
        <f t="shared" si="0"/>
        <v>1.1433683208674292</v>
      </c>
      <c r="D5">
        <f t="shared" si="1"/>
        <v>1.1433683208674292</v>
      </c>
    </row>
    <row r="6" spans="1:9" x14ac:dyDescent="0.3">
      <c r="A6" s="1">
        <v>90</v>
      </c>
      <c r="B6" s="1">
        <v>1.0960799999999999</v>
      </c>
      <c r="C6">
        <f t="shared" si="0"/>
        <v>1.0107272936123324</v>
      </c>
      <c r="D6">
        <f t="shared" si="1"/>
        <v>1.0107272936123324</v>
      </c>
      <c r="F6" t="s">
        <v>43</v>
      </c>
    </row>
    <row r="7" spans="1:9" x14ac:dyDescent="0.3">
      <c r="A7" s="1">
        <v>120</v>
      </c>
      <c r="B7" s="1">
        <v>1.0937399999999999</v>
      </c>
      <c r="C7">
        <f t="shared" si="0"/>
        <v>0.96439337382782364</v>
      </c>
      <c r="D7">
        <f t="shared" si="1"/>
        <v>0.96439337382782364</v>
      </c>
      <c r="F7">
        <f>SUM(D3:D19)</f>
        <v>9.6878536132036803</v>
      </c>
    </row>
    <row r="8" spans="1:9" x14ac:dyDescent="0.3">
      <c r="A8" s="1">
        <v>150</v>
      </c>
      <c r="B8" s="1">
        <v>1.0818000000000001</v>
      </c>
      <c r="C8">
        <f t="shared" si="0"/>
        <v>0.89828443541390302</v>
      </c>
      <c r="D8">
        <f t="shared" si="1"/>
        <v>0.89828443541390302</v>
      </c>
    </row>
    <row r="9" spans="1:9" x14ac:dyDescent="0.3">
      <c r="A9" s="1">
        <v>180</v>
      </c>
      <c r="B9" s="1">
        <v>1.0013000000000001</v>
      </c>
      <c r="C9">
        <f t="shared" si="0"/>
        <v>0.69153864477057003</v>
      </c>
      <c r="D9">
        <f t="shared" si="1"/>
        <v>0.69153864477057003</v>
      </c>
    </row>
    <row r="10" spans="1:9" x14ac:dyDescent="0.3">
      <c r="A10" s="1">
        <v>210</v>
      </c>
      <c r="B10" s="1">
        <v>0.96708099999999997</v>
      </c>
      <c r="C10">
        <f t="shared" si="0"/>
        <v>0.58620312485882509</v>
      </c>
      <c r="D10">
        <f t="shared" si="1"/>
        <v>0.58620312485882509</v>
      </c>
    </row>
    <row r="11" spans="1:9" x14ac:dyDescent="0.3">
      <c r="A11" s="1">
        <v>240</v>
      </c>
      <c r="B11" s="1">
        <v>0.89005900000000004</v>
      </c>
      <c r="C11">
        <f t="shared" si="0"/>
        <v>0.40625974747666849</v>
      </c>
      <c r="D11">
        <f t="shared" si="1"/>
        <v>0.40625974747666849</v>
      </c>
    </row>
    <row r="12" spans="1:9" x14ac:dyDescent="0.3">
      <c r="A12" s="1">
        <v>270</v>
      </c>
      <c r="B12" s="1">
        <v>0.84989099999999995</v>
      </c>
      <c r="C12">
        <f t="shared" si="0"/>
        <v>0.30054344574509928</v>
      </c>
      <c r="D12">
        <f t="shared" si="1"/>
        <v>0.30054344574509928</v>
      </c>
    </row>
    <row r="13" spans="1:9" x14ac:dyDescent="0.3">
      <c r="A13" s="1">
        <v>300</v>
      </c>
      <c r="B13" s="1">
        <v>0.79358200000000001</v>
      </c>
      <c r="C13">
        <f t="shared" si="0"/>
        <v>0.17325188462711871</v>
      </c>
      <c r="D13">
        <f t="shared" si="1"/>
        <v>0.17325188462711871</v>
      </c>
    </row>
    <row r="14" spans="1:9" x14ac:dyDescent="0.3">
      <c r="A14" s="1">
        <v>330</v>
      </c>
      <c r="B14" s="1">
        <v>0.76072600000000001</v>
      </c>
      <c r="C14">
        <f t="shared" si="0"/>
        <v>8.8511051188725709E-2</v>
      </c>
      <c r="D14">
        <f t="shared" si="1"/>
        <v>8.8511051188725709E-2</v>
      </c>
    </row>
    <row r="15" spans="1:9" x14ac:dyDescent="0.3">
      <c r="A15" s="1">
        <v>360</v>
      </c>
      <c r="B15" s="1">
        <v>0.70136100000000001</v>
      </c>
      <c r="C15">
        <f t="shared" si="0"/>
        <v>-3.0881483186079306E-2</v>
      </c>
      <c r="D15">
        <f t="shared" si="1"/>
        <v>3.0881483186079306E-2</v>
      </c>
    </row>
    <row r="16" spans="1:9" x14ac:dyDescent="0.3">
      <c r="A16" s="1">
        <v>390</v>
      </c>
      <c r="B16" s="1">
        <v>0.68111699999999997</v>
      </c>
      <c r="C16">
        <f t="shared" si="0"/>
        <v>-9.0387357267296187E-2</v>
      </c>
      <c r="D16">
        <f t="shared" si="1"/>
        <v>9.0387357267296187E-2</v>
      </c>
    </row>
    <row r="17" spans="1:4" x14ac:dyDescent="0.3">
      <c r="A17" s="1">
        <v>420</v>
      </c>
      <c r="B17" s="1">
        <v>0.62376100000000001</v>
      </c>
      <c r="C17">
        <f t="shared" si="0"/>
        <v>-0.1956721791139252</v>
      </c>
      <c r="D17">
        <f t="shared" si="1"/>
        <v>0.1956721791139252</v>
      </c>
    </row>
    <row r="18" spans="1:4" x14ac:dyDescent="0.3">
      <c r="A18" s="1">
        <v>450</v>
      </c>
      <c r="B18" s="1">
        <v>0.56209699999999996</v>
      </c>
      <c r="C18">
        <f t="shared" ref="C18" si="2">-((A18-$G$3)/$I$3)^2+(B18/$H$3)^2-1</f>
        <v>-0.29816241593396631</v>
      </c>
      <c r="D18">
        <f t="shared" si="1"/>
        <v>0.29816241593396631</v>
      </c>
    </row>
    <row r="19" spans="1:4" x14ac:dyDescent="0.3">
      <c r="A19" s="1">
        <v>480</v>
      </c>
      <c r="B19" s="1">
        <v>0.61790699999999998</v>
      </c>
      <c r="C19">
        <f t="shared" ref="C19" si="3">-((A19-$G$3)/$I$3)^2+(B19/$H$3)^2-1</f>
        <v>-0.26059513163141923</v>
      </c>
      <c r="D19">
        <f t="shared" ref="D19" si="4">ABS(C19)</f>
        <v>0.26059513163141923</v>
      </c>
    </row>
  </sheetData>
  <mergeCells count="1"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</vt:lpstr>
      <vt:lpstr>结果保存</vt:lpstr>
      <vt:lpstr>手动拟合光束参数（一）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Z</dc:creator>
  <cp:lastModifiedBy>zx Z</cp:lastModifiedBy>
  <dcterms:created xsi:type="dcterms:W3CDTF">2015-06-05T18:19:34Z</dcterms:created>
  <dcterms:modified xsi:type="dcterms:W3CDTF">2024-10-24T18:55:47Z</dcterms:modified>
</cp:coreProperties>
</file>