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"/>
    </mc:Choice>
  </mc:AlternateContent>
  <bookViews>
    <workbookView xWindow="0" yWindow="0" windowWidth="0" windowHeight="0" activeTab="2"/>
  </bookViews>
  <sheets>
    <sheet name="Printz" sheetId="1" r:id="rId1"/>
    <sheet name="Pravenec" sheetId="2" r:id="rId2"/>
    <sheet name="Sheet3" sheetId="3" r:id="rId3"/>
    <sheet name="Sheet1" sheetId="4" r:id="rId4"/>
  </sheets>
  <calcPr calcId="152511"/>
</workbook>
</file>

<file path=xl/calcChain.xml><?xml version="1.0" encoding="utf-8"?>
<calcChain xmlns="http://schemas.openxmlformats.org/spreadsheetml/2006/main">
  <c r="B61" i="4" l="1"/>
  <c r="B60" i="4"/>
  <c r="B35" i="3"/>
  <c r="B36" i="3"/>
  <c r="B37" i="3"/>
  <c r="B38" i="3"/>
  <c r="B39" i="3"/>
  <c r="B40" i="3"/>
  <c r="B41" i="3"/>
  <c r="B34" i="3"/>
  <c r="B26" i="3"/>
  <c r="B27" i="3"/>
  <c r="B28" i="3"/>
  <c r="B29" i="3"/>
  <c r="B30" i="3"/>
  <c r="B31" i="3"/>
  <c r="B32" i="3"/>
  <c r="B25" i="3"/>
  <c r="A35" i="3"/>
  <c r="A36" i="3"/>
  <c r="A37" i="3"/>
  <c r="A38" i="3"/>
  <c r="A39" i="3"/>
  <c r="A40" i="3"/>
  <c r="A41" i="3"/>
  <c r="A34" i="3"/>
  <c r="A26" i="3"/>
  <c r="A27" i="3"/>
  <c r="A28" i="3"/>
  <c r="A29" i="3"/>
  <c r="A30" i="3"/>
  <c r="A31" i="3"/>
  <c r="A32" i="3"/>
  <c r="A25" i="3"/>
  <c r="C14" i="3"/>
  <c r="C5" i="3"/>
  <c r="B15" i="3"/>
  <c r="B16" i="3"/>
  <c r="B17" i="3"/>
  <c r="B18" i="3"/>
  <c r="B19" i="3"/>
  <c r="B20" i="3"/>
  <c r="B21" i="3"/>
  <c r="B14" i="3"/>
  <c r="B12" i="3"/>
  <c r="B5" i="3"/>
  <c r="A15" i="3"/>
  <c r="A16" i="3"/>
  <c r="A17" i="3"/>
  <c r="A18" i="3"/>
  <c r="A19" i="3"/>
  <c r="A20" i="3"/>
  <c r="A21" i="3"/>
  <c r="A14" i="3"/>
  <c r="A6" i="3"/>
  <c r="A7" i="3"/>
  <c r="A8" i="3"/>
  <c r="A9" i="3"/>
  <c r="A10" i="3"/>
  <c r="A11" i="3"/>
  <c r="A12" i="3"/>
  <c r="A5" i="3"/>
  <c r="B6" i="3"/>
  <c r="B7" i="3"/>
  <c r="B8" i="3"/>
  <c r="B9" i="3"/>
  <c r="B10" i="3"/>
  <c r="B11" i="3"/>
  <c r="D41" i="4" l="1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40" i="4"/>
  <c r="C55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40" i="4"/>
  <c r="C17" i="4" l="1"/>
  <c r="B17" i="4"/>
  <c r="C16" i="4"/>
  <c r="B16" i="4"/>
  <c r="C17" i="3" l="1"/>
  <c r="C20" i="3"/>
  <c r="C21" i="3"/>
  <c r="C12" i="3"/>
  <c r="C16" i="3"/>
  <c r="C10" i="3"/>
  <c r="C9" i="3"/>
  <c r="C8" i="3"/>
  <c r="C6" i="3"/>
  <c r="C19" i="3"/>
  <c r="C18" i="3"/>
  <c r="C15" i="3"/>
  <c r="C11" i="3"/>
  <c r="C7" i="3"/>
  <c r="C36" i="4" l="1"/>
  <c r="C31" i="4"/>
  <c r="C32" i="4"/>
  <c r="C33" i="4"/>
  <c r="C34" i="4"/>
  <c r="C35" i="4"/>
  <c r="C30" i="4"/>
  <c r="G4" i="4"/>
  <c r="F5" i="4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H4" i="4"/>
  <c r="G5" i="4"/>
  <c r="G6" i="4" l="1"/>
  <c r="H5" i="4"/>
  <c r="C15" i="4"/>
  <c r="B15" i="4"/>
  <c r="C20" i="4" s="1"/>
  <c r="D20" i="4" s="1"/>
  <c r="E15" i="4" l="1"/>
  <c r="H6" i="4"/>
  <c r="G7" i="4"/>
  <c r="H7" i="4" s="1"/>
  <c r="G8" i="4" s="1"/>
  <c r="H8" i="4"/>
  <c r="G9" i="4" s="1"/>
  <c r="C34" i="3"/>
  <c r="C41" i="3"/>
  <c r="C26" i="3"/>
  <c r="C27" i="3"/>
  <c r="C28" i="3"/>
  <c r="C30" i="3"/>
  <c r="C32" i="3"/>
  <c r="C36" i="3"/>
  <c r="C38" i="3"/>
  <c r="C40" i="3"/>
  <c r="C25" i="3"/>
  <c r="C39" i="3" l="1"/>
  <c r="C37" i="3"/>
  <c r="C35" i="3"/>
  <c r="C31" i="3"/>
  <c r="C29" i="3"/>
  <c r="H9" i="4"/>
  <c r="G10" i="4" s="1"/>
  <c r="H10" i="4" l="1"/>
  <c r="G11" i="4" s="1"/>
  <c r="H11" i="4" l="1"/>
  <c r="G12" i="4" s="1"/>
  <c r="H12" i="4" l="1"/>
  <c r="G13" i="4" s="1"/>
  <c r="H13" i="4" l="1"/>
  <c r="G14" i="4" s="1"/>
  <c r="H14" i="4" l="1"/>
  <c r="G15" i="4" s="1"/>
  <c r="H15" i="4" l="1"/>
  <c r="G16" i="4" s="1"/>
  <c r="H16" i="4" l="1"/>
  <c r="G17" i="4" s="1"/>
  <c r="H17" i="4" l="1"/>
  <c r="G18" i="4" s="1"/>
  <c r="H18" i="4" l="1"/>
  <c r="G19" i="4" s="1"/>
  <c r="P3" i="1"/>
  <c r="H19" i="4" l="1"/>
  <c r="G20" i="4" s="1"/>
  <c r="G2" i="2"/>
  <c r="H20" i="4" l="1"/>
  <c r="G21" i="4" s="1"/>
  <c r="G3" i="2"/>
  <c r="G4" i="2"/>
  <c r="G5" i="2"/>
  <c r="G6" i="2"/>
  <c r="G7" i="2"/>
  <c r="H21" i="4" l="1"/>
  <c r="G22" i="4" s="1"/>
  <c r="J3" i="1"/>
  <c r="H22" i="4" l="1"/>
  <c r="G23" i="4" s="1"/>
  <c r="J8" i="1"/>
  <c r="K8" i="1" s="1"/>
  <c r="J7" i="1"/>
  <c r="J6" i="1"/>
  <c r="K6" i="1" s="1"/>
  <c r="J5" i="1"/>
  <c r="K5" i="1" s="1"/>
  <c r="J4" i="1"/>
  <c r="K7" i="1"/>
  <c r="K4" i="1"/>
  <c r="K3" i="1"/>
  <c r="P4" i="1"/>
  <c r="Q4" i="1" s="1"/>
  <c r="P6" i="1"/>
  <c r="P7" i="1"/>
  <c r="Q7" i="1" s="1"/>
  <c r="P8" i="1"/>
  <c r="Q8" i="1" s="1"/>
  <c r="Q3" i="1"/>
  <c r="Q6" i="1"/>
  <c r="H23" i="4" l="1"/>
  <c r="G24" i="4" s="1"/>
  <c r="E9" i="1"/>
  <c r="E3" i="1"/>
  <c r="E4" i="1"/>
  <c r="E6" i="1"/>
  <c r="E7" i="1"/>
  <c r="E8" i="1"/>
  <c r="E5" i="1"/>
  <c r="H24" i="4" l="1"/>
  <c r="G25" i="4" s="1"/>
  <c r="F5" i="1"/>
  <c r="G5" i="1" s="1"/>
  <c r="F7" i="1"/>
  <c r="F6" i="1"/>
  <c r="F4" i="1"/>
  <c r="F3" i="1"/>
  <c r="F8" i="1"/>
  <c r="G8" i="1" s="1"/>
  <c r="F9" i="1"/>
  <c r="G9" i="1" s="1"/>
  <c r="H25" i="4" l="1"/>
  <c r="G26" i="4" s="1"/>
  <c r="H26" i="4" s="1"/>
  <c r="G27" i="4" s="1"/>
  <c r="H27" i="4" s="1"/>
  <c r="G28" i="4" s="1"/>
  <c r="H28" i="4" s="1"/>
  <c r="G29" i="4" s="1"/>
  <c r="H29" i="4" s="1"/>
  <c r="G30" i="4" s="1"/>
  <c r="H30" i="4" s="1"/>
  <c r="G31" i="4" s="1"/>
  <c r="H31" i="4" s="1"/>
  <c r="G32" i="4" s="1"/>
  <c r="G7" i="1"/>
  <c r="G6" i="1"/>
  <c r="G4" i="1"/>
  <c r="G3" i="1"/>
  <c r="H32" i="4" l="1"/>
  <c r="G33" i="4" s="1"/>
  <c r="H33" i="4" l="1"/>
  <c r="G35" i="4"/>
</calcChain>
</file>

<file path=xl/sharedStrings.xml><?xml version="1.0" encoding="utf-8"?>
<sst xmlns="http://schemas.openxmlformats.org/spreadsheetml/2006/main" count="801" uniqueCount="249">
  <si>
    <t>Sample Name</t>
  </si>
  <si>
    <t>Vol. of H2O</t>
  </si>
  <si>
    <t>SHR_H 2 brain total RNA 01292014</t>
  </si>
  <si>
    <t>SHR_H 4 brain total RNA 01292014</t>
  </si>
  <si>
    <t>BN_LX 1 brain total RNA 01292014</t>
  </si>
  <si>
    <t>BN_LX 2 brain total RNA 01292014</t>
  </si>
  <si>
    <t>BN_LX 3 brain total RNA 01292014</t>
  </si>
  <si>
    <t>SHR_H 1 liver total RNA 02052014</t>
  </si>
  <si>
    <t>SHR_H 5 liver total RNA 02052014</t>
  </si>
  <si>
    <t>BN_LX 1 liver total RNA 02052014</t>
  </si>
  <si>
    <t>BN_LX 2 liver total RNA 02052014</t>
  </si>
  <si>
    <t>BN_LX 3 liver total RNA 02052014</t>
  </si>
  <si>
    <t>BN_LX 5 liver total RNA 02052014</t>
  </si>
  <si>
    <t>+</t>
  </si>
  <si>
    <t>Source of 
sample</t>
  </si>
  <si>
    <t>Pravenec</t>
  </si>
  <si>
    <t>Printz</t>
  </si>
  <si>
    <t>n/a</t>
  </si>
  <si>
    <t>vol for 1ug small RNA</t>
  </si>
  <si>
    <t>vol for 1ug
cleaned total RNA</t>
  </si>
  <si>
    <t>Mix 1/Mix 2</t>
  </si>
  <si>
    <t>vol. of ERCC
spike control (1:100)</t>
  </si>
  <si>
    <t>SHR_H L25 liver total RNA 09302010</t>
  </si>
  <si>
    <t>cDNA concentration measurement
(ng/uL)</t>
  </si>
  <si>
    <t>library preped on 2/24/2014</t>
  </si>
  <si>
    <t>library preped on 2/21/2014</t>
  </si>
  <si>
    <t>Tissue type</t>
  </si>
  <si>
    <t>half brain</t>
  </si>
  <si>
    <t>left ventricle heart</t>
  </si>
  <si>
    <t>Vol. of H2O2</t>
  </si>
  <si>
    <t>Cleaned total RNA Concentration
(ng/uL)</t>
  </si>
  <si>
    <t>Vol. of H2O3</t>
  </si>
  <si>
    <t>Cleaned Total RNA
concentration
(ng/uL)</t>
  </si>
  <si>
    <t>Total RNA concentration
(ng/uL)</t>
  </si>
  <si>
    <t>ug of total RNA
 eluted</t>
  </si>
  <si>
    <t>Sample Vol. for
100 ug total RNA</t>
  </si>
  <si>
    <t>Small RNA 
concentration
(ng/uL)</t>
  </si>
  <si>
    <t>Total RNA library
 Adaptor Index</t>
  </si>
  <si>
    <t>Sample name</t>
  </si>
  <si>
    <t>Small RNA library 
Adapter Index</t>
  </si>
  <si>
    <t>Total RNA cDNA concentration 
measurement (ng/uL)</t>
  </si>
  <si>
    <t>Small RNA cDNA concentration measurement
(ng/uL)4</t>
  </si>
  <si>
    <t>Date of extraction</t>
  </si>
  <si>
    <t xml:space="preserve">SHR_H 1 LV total RNA </t>
  </si>
  <si>
    <t xml:space="preserve">SHR_H 2 LV total RNA </t>
  </si>
  <si>
    <t xml:space="preserve">SHR_H 3 LV total RNA </t>
  </si>
  <si>
    <t xml:space="preserve">SHR_H 4 LV total RNA </t>
  </si>
  <si>
    <t xml:space="preserve">BN_LX 1 LV total RNA </t>
  </si>
  <si>
    <t xml:space="preserve">BN_LX 2 LV total RNA </t>
  </si>
  <si>
    <t xml:space="preserve">BN_LX 3 LV total RNA </t>
  </si>
  <si>
    <t xml:space="preserve">BN_LX 4 LV total RNA </t>
  </si>
  <si>
    <t xml:space="preserve">SHR_H 1 LV small RNA </t>
  </si>
  <si>
    <t xml:space="preserve">SHR_H 2 LV small RNA </t>
  </si>
  <si>
    <t xml:space="preserve">SHR_H 3 LV small RNA </t>
  </si>
  <si>
    <t xml:space="preserve">SHR_H 4 LV small RNA </t>
  </si>
  <si>
    <t xml:space="preserve">BN_LX 1 LV small RNA </t>
  </si>
  <si>
    <t xml:space="preserve">BN_LX 2 LV small RNA </t>
  </si>
  <si>
    <t xml:space="preserve">BN_LX 3 LV small RNA </t>
  </si>
  <si>
    <t xml:space="preserve">BN_LX 4 LV small RNA </t>
  </si>
  <si>
    <t>Date of RNA 
clean up</t>
  </si>
  <si>
    <t>RNA 
concentration
(ng/uL)</t>
  </si>
  <si>
    <t>Adapater Index
for cDNA library</t>
  </si>
  <si>
    <t>&lt;1</t>
  </si>
  <si>
    <t xml:space="preserve">HXB2_1 brain total RNA </t>
  </si>
  <si>
    <t xml:space="preserve">HXB2_2 brain total RNA </t>
  </si>
  <si>
    <t xml:space="preserve">HXB7_1 brain total RNA </t>
  </si>
  <si>
    <t xml:space="preserve">HXB7_2 brain total RNA </t>
  </si>
  <si>
    <t xml:space="preserve">HXB13_1 brain total RNA </t>
  </si>
  <si>
    <t xml:space="preserve">HXB13_2 brain total RNA </t>
  </si>
  <si>
    <t xml:space="preserve">HXB17_1 brain total RNA </t>
  </si>
  <si>
    <t xml:space="preserve">HXB17_2 brain total RNA </t>
  </si>
  <si>
    <t xml:space="preserve">HXB25_1 brain total RNA </t>
  </si>
  <si>
    <t xml:space="preserve">HXB25_2 brain total RNA </t>
  </si>
  <si>
    <t xml:space="preserve">HXB27_1 brain total RNA </t>
  </si>
  <si>
    <t xml:space="preserve">HXB27_2 brain total RNA </t>
  </si>
  <si>
    <t xml:space="preserve">BXH12_1 brain total RNA </t>
  </si>
  <si>
    <t xml:space="preserve">BXH12_2 brain total RNA </t>
  </si>
  <si>
    <t xml:space="preserve">SHR_1 brain total RNA </t>
  </si>
  <si>
    <t xml:space="preserve">SHR_1(2) brain total RNA </t>
  </si>
  <si>
    <t xml:space="preserve">HXB2_1 brain small RNA </t>
  </si>
  <si>
    <t xml:space="preserve">HXB2_2 brain small RNA </t>
  </si>
  <si>
    <t xml:space="preserve">HXB7_1 brain small RNA </t>
  </si>
  <si>
    <t xml:space="preserve">HXB7_2 brain small RNA </t>
  </si>
  <si>
    <t xml:space="preserve">HXB13_1 brain small RNA </t>
  </si>
  <si>
    <t xml:space="preserve">HXB13_2 brain small RNA </t>
  </si>
  <si>
    <t xml:space="preserve">HXB17_1 brain small RNA </t>
  </si>
  <si>
    <t xml:space="preserve">HXB17_2 brain small RNA </t>
  </si>
  <si>
    <t xml:space="preserve">HXB25_1 brain small RNA </t>
  </si>
  <si>
    <t xml:space="preserve">HXB25_2 brain small RNA </t>
  </si>
  <si>
    <t xml:space="preserve">HXB27_1 brain small RNA </t>
  </si>
  <si>
    <t xml:space="preserve">HXB27_2 brain small RNA </t>
  </si>
  <si>
    <t xml:space="preserve">BXH12_1 brain small RNA </t>
  </si>
  <si>
    <t xml:space="preserve">BXH12_2 brain small RNA </t>
  </si>
  <si>
    <t xml:space="preserve">SHR_1 brain small RNA </t>
  </si>
  <si>
    <t xml:space="preserve">SHR_1(2) brain small RNA </t>
  </si>
  <si>
    <t>Sex</t>
  </si>
  <si>
    <t>M</t>
  </si>
  <si>
    <t>F</t>
  </si>
  <si>
    <t xml:space="preserve">SHR_2 brain total RNA </t>
  </si>
  <si>
    <t xml:space="preserve">SHR_3 brain total RNA </t>
  </si>
  <si>
    <t xml:space="preserve">SHR_4 brain total RNA </t>
  </si>
  <si>
    <t>BN_LX_1 brain total RNA</t>
  </si>
  <si>
    <t>BN_LX_2 brain total RNA</t>
  </si>
  <si>
    <t>BN_LX_3 brain total RNA</t>
  </si>
  <si>
    <t>BN_LX_4 brain total RNA</t>
  </si>
  <si>
    <t xml:space="preserve">SHR_2 brain small RNA </t>
  </si>
  <si>
    <t xml:space="preserve">SHR_3 brain small RNA </t>
  </si>
  <si>
    <t xml:space="preserve">SHR_4 brain small RNA </t>
  </si>
  <si>
    <t>BN_LX_1 brain small RNA</t>
  </si>
  <si>
    <t>BN_LX_2 brain small RNA</t>
  </si>
  <si>
    <t>BN_LX_3 brain small RNA</t>
  </si>
  <si>
    <t>BN_LX_4 brain small RNA</t>
  </si>
  <si>
    <t xml:space="preserve">  </t>
  </si>
  <si>
    <t xml:space="preserve"> </t>
  </si>
  <si>
    <t>Vol. of water</t>
  </si>
  <si>
    <t>Spike-in mix 1/2</t>
  </si>
  <si>
    <t>Lane #</t>
  </si>
  <si>
    <t>SHR_2 brain small RNA</t>
  </si>
  <si>
    <t>Adapter Index
Small RNA</t>
  </si>
  <si>
    <t>HXB1_1 brain total RNA</t>
  </si>
  <si>
    <t>HXB3_1 brain total RNA</t>
  </si>
  <si>
    <t>HXB4_1 brain total RNA</t>
  </si>
  <si>
    <t>HXB5_1 brain total RNA</t>
  </si>
  <si>
    <t>HXB10_1 brain total RNA</t>
  </si>
  <si>
    <t>HXB15_1 brain total RNA</t>
  </si>
  <si>
    <t>HXB18_1 brain total RNA</t>
  </si>
  <si>
    <t>HXB20_1 brain total RNA</t>
  </si>
  <si>
    <t>HXB21_1 brain total RNA</t>
  </si>
  <si>
    <t>HXB22_1 brain total RNA</t>
  </si>
  <si>
    <t>HXB23_1 brain total RNA</t>
  </si>
  <si>
    <t>HXB24_1 brain total RNA</t>
  </si>
  <si>
    <t>HXB29_1 brain total RNA</t>
  </si>
  <si>
    <t>HXB31_1 brain total RNA</t>
  </si>
  <si>
    <t>BXH2_1 brain total RNA</t>
  </si>
  <si>
    <t>HXB3_1 brain small RNA</t>
  </si>
  <si>
    <t>HXB4_1 brain small RNA</t>
  </si>
  <si>
    <t>HXB5_1 brain small RNA</t>
  </si>
  <si>
    <t>HXB10_1 brain small RNA</t>
  </si>
  <si>
    <t>HXB15_1 brain small RNA</t>
  </si>
  <si>
    <t>HXB18_1 brain small RNA</t>
  </si>
  <si>
    <t>HXB20_1 brain small RNA</t>
  </si>
  <si>
    <t>HXB21_1 brain small RNA</t>
  </si>
  <si>
    <t>HXB22_1 brain small RNA</t>
  </si>
  <si>
    <t>HXB1_1 brain small RNA</t>
  </si>
  <si>
    <t>HXB23_1 brain small RNA</t>
  </si>
  <si>
    <t>HXB24_1 brain small RNA</t>
  </si>
  <si>
    <t>HXB29_1 brain small RNA</t>
  </si>
  <si>
    <t>HXB31_1 brain small RNA</t>
  </si>
  <si>
    <t>BXH2_1 brain small RNA</t>
  </si>
  <si>
    <t>B7</t>
  </si>
  <si>
    <t>Nonmember</t>
  </si>
  <si>
    <t>Member</t>
  </si>
  <si>
    <t>C1</t>
  </si>
  <si>
    <t>C2</t>
  </si>
  <si>
    <t>C3</t>
  </si>
  <si>
    <t>C4</t>
  </si>
  <si>
    <t>E1</t>
  </si>
  <si>
    <t>E2</t>
  </si>
  <si>
    <t>E3</t>
  </si>
  <si>
    <t>E4</t>
  </si>
  <si>
    <t>E5</t>
  </si>
  <si>
    <t>Core</t>
  </si>
  <si>
    <t>Elective</t>
  </si>
  <si>
    <t>total cost</t>
  </si>
  <si>
    <t>BXH3_1 brain total RNA</t>
  </si>
  <si>
    <t>BXH3_2 brain total RNA</t>
  </si>
  <si>
    <t>BXH5_1 brain total RNA</t>
  </si>
  <si>
    <t>BXH6_1 brain total RNA</t>
  </si>
  <si>
    <t>BXH6_2 brain total RNA</t>
  </si>
  <si>
    <t>BXH8_1 brain total RNA</t>
  </si>
  <si>
    <t>BXH9_1 brain total RNA</t>
  </si>
  <si>
    <t>BXH9_2 brain total RNA</t>
  </si>
  <si>
    <t>BXH10_1 brain total RNA</t>
  </si>
  <si>
    <t>BXH10_2 brain total RNA</t>
  </si>
  <si>
    <t>BXH11_1 brain total RNA</t>
  </si>
  <si>
    <t>BXH11_2 brain total RNA</t>
  </si>
  <si>
    <t>BXH13_1 brain total RNA</t>
  </si>
  <si>
    <t>BXH3_1 brain small RNA</t>
  </si>
  <si>
    <t>BXH3_2 brain small RNA</t>
  </si>
  <si>
    <t>BXH5_1 brain small RNA</t>
  </si>
  <si>
    <t>BXH6_1 brain small RNA</t>
  </si>
  <si>
    <t>BXH6_2 brain small RNA</t>
  </si>
  <si>
    <t>BXH8_1 brain small RNA</t>
  </si>
  <si>
    <t>BXH9_1 brain small RNA</t>
  </si>
  <si>
    <t>BXH9_2 brain small RNA</t>
  </si>
  <si>
    <t>BXH10_1 brain small RNA</t>
  </si>
  <si>
    <t>BXH10_2 brain small RNA</t>
  </si>
  <si>
    <t>BXH11_1 brain small RNA</t>
  </si>
  <si>
    <t>BXH11_2 brain small RNA</t>
  </si>
  <si>
    <t>BXH13_1 brain small RNA</t>
  </si>
  <si>
    <t>Also serves as loading control</t>
  </si>
  <si>
    <t>[]o</t>
  </si>
  <si>
    <t>liver</t>
  </si>
  <si>
    <t>ng of RNA used for cDNA library</t>
  </si>
  <si>
    <t>HXB27_1 liver total RNA</t>
  </si>
  <si>
    <t>Liver</t>
  </si>
  <si>
    <t>SHR_1 liver total RNA</t>
  </si>
  <si>
    <t>HXB7_1 liver total RNA</t>
  </si>
  <si>
    <t>SHR_2 liver total RNA</t>
  </si>
  <si>
    <t>HXB25_2 liver total RNA</t>
  </si>
  <si>
    <t>HXB25_1 liver total RNA</t>
  </si>
  <si>
    <t>HXB7_2 liver total RNA</t>
  </si>
  <si>
    <t>HXB27_2 liver total RNA</t>
  </si>
  <si>
    <t>HXB17_1 liver total RNA</t>
  </si>
  <si>
    <t>HXB2_2 liver total RNA</t>
  </si>
  <si>
    <t>HXB13_2 liver total RNA</t>
  </si>
  <si>
    <t>BXH12_1 liver total RNA</t>
  </si>
  <si>
    <t>HXB2_1 liver total RNA</t>
  </si>
  <si>
    <t>BXH12_2 liver total RNA</t>
  </si>
  <si>
    <t>HXB13_1 liver total RNA</t>
  </si>
  <si>
    <t>HXB17_2 liver total RNA</t>
  </si>
  <si>
    <t>HXB27_1 liver small RNA</t>
  </si>
  <si>
    <t>SHR_1 liver small RNA</t>
  </si>
  <si>
    <t>HXB7_1 liver small RNA</t>
  </si>
  <si>
    <t>SHR_2 liver small RNA</t>
  </si>
  <si>
    <t>HXB25_2 liver small RNA</t>
  </si>
  <si>
    <t>HXB25_1 liver small RNA</t>
  </si>
  <si>
    <t>HXB7_2 liver small RNA</t>
  </si>
  <si>
    <t>HXB27_2 liver small RNA</t>
  </si>
  <si>
    <t>HXB17_1 liver small RNA</t>
  </si>
  <si>
    <t>HXB2_2 liver small RNA</t>
  </si>
  <si>
    <t>HXB13_2 liver small RNA</t>
  </si>
  <si>
    <t>BXH12_1 liver small RNA</t>
  </si>
  <si>
    <t>HXB2_1 liver small RNA</t>
  </si>
  <si>
    <t>BXH12_2 liver small RNA</t>
  </si>
  <si>
    <t>HXB13_1 liver small RNA</t>
  </si>
  <si>
    <t>HXB17_2 liver small RNA</t>
  </si>
  <si>
    <t>vol. for 100ug</t>
  </si>
  <si>
    <t>total RNA
concentration (ng/uL)</t>
  </si>
  <si>
    <t>H2O vol</t>
  </si>
  <si>
    <t>vol. for 100ng
 small RNA 
(51x pre-diluted)</t>
  </si>
  <si>
    <t>Vol. of sample
for 1ug total RNA</t>
  </si>
  <si>
    <t>Adapter Index
(Adapter plate)</t>
  </si>
  <si>
    <t>D501-D701</t>
  </si>
  <si>
    <t>D501-D702</t>
  </si>
  <si>
    <t>D501-D703</t>
  </si>
  <si>
    <t>D501-D704</t>
  </si>
  <si>
    <t>D502-D702</t>
  </si>
  <si>
    <t>D502-D701</t>
  </si>
  <si>
    <t>D502-D703</t>
  </si>
  <si>
    <t>D502-D704</t>
  </si>
  <si>
    <t>D501-D705</t>
  </si>
  <si>
    <t>D501-D706</t>
  </si>
  <si>
    <t>D501-D707</t>
  </si>
  <si>
    <t>D501-D708</t>
  </si>
  <si>
    <t>D501-D709</t>
  </si>
  <si>
    <t>D501-D710</t>
  </si>
  <si>
    <t>D501-D711</t>
  </si>
  <si>
    <t>D501-D712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</si>
</sst>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name val="Calibri"/>
      <scheme val="minor"/>
    </font>
    <font>
      <u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2" fontId="0" fillId="0" borderId="1" xfId="0" applyNumberFormat="1" applyBorder="1"/>
    <xf numFmtId="0" fontId="0" fillId="0" borderId="0" xfId="0" applyFill="1" applyBorder="1"/>
    <xf numFmtId="0" fontId="1" fillId="0" borderId="1" xfId="0" applyFont="1" applyFill="1" applyBorder="1" applyAlignment="1">
      <alignment horizontal="center" wrapText="1"/>
    </xf>
    <xf numFmtId="0" fontId="0" fillId="3" borderId="0" xfId="0" applyFill="1"/>
    <xf numFmtId="0" fontId="0" fillId="4" borderId="0" xfId="0" applyFill="1"/>
    <xf numFmtId="0" fontId="2" fillId="0" borderId="1" xfId="0" applyFont="1" applyBorder="1"/>
    <xf numFmtId="14" fontId="2" fillId="0" borderId="1" xfId="0" applyNumberFormat="1" applyFont="1" applyBorder="1"/>
    <xf numFmtId="2" fontId="2" fillId="0" borderId="1" xfId="0" applyNumberFormat="1" applyFont="1" applyBorder="1"/>
    <xf numFmtId="0" fontId="2" fillId="0" borderId="0" xfId="0" applyFont="1"/>
    <xf numFmtId="0" fontId="2" fillId="0" borderId="3" xfId="0" applyFont="1" applyBorder="1"/>
    <xf numFmtId="14" fontId="2" fillId="0" borderId="3" xfId="0" applyNumberFormat="1" applyFont="1" applyBorder="1"/>
    <xf numFmtId="2" fontId="2" fillId="0" borderId="3" xfId="0" applyNumberFormat="1" applyFont="1" applyBorder="1"/>
    <xf numFmtId="0" fontId="1" fillId="0" borderId="4" xfId="0" applyFont="1" applyBorder="1" applyAlignment="1">
      <alignment horizontal="center" wrapText="1"/>
    </xf>
    <xf numFmtId="2" fontId="0" fillId="0" borderId="0" xfId="0" applyNumberFormat="1" applyBorder="1"/>
    <xf numFmtId="0" fontId="0" fillId="0" borderId="7" xfId="0" applyBorder="1"/>
    <xf numFmtId="0" fontId="1" fillId="0" borderId="4" xfId="0" applyFont="1" applyFill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9" xfId="0" applyFont="1" applyFill="1" applyBorder="1" applyAlignment="1">
      <alignment horizontal="center" wrapText="1"/>
    </xf>
    <xf numFmtId="0" fontId="2" fillId="0" borderId="5" xfId="0" applyFont="1" applyBorder="1"/>
    <xf numFmtId="0" fontId="2" fillId="0" borderId="1" xfId="0" applyFont="1" applyFill="1" applyBorder="1"/>
    <xf numFmtId="0" fontId="3" fillId="3" borderId="1" xfId="0" applyFont="1" applyFill="1" applyBorder="1" applyAlignment="1">
      <alignment horizontal="right" vertical="center" wrapText="1"/>
    </xf>
    <xf numFmtId="2" fontId="2" fillId="0" borderId="1" xfId="0" quotePrefix="1" applyNumberFormat="1" applyFont="1" applyBorder="1"/>
    <xf numFmtId="0" fontId="2" fillId="0" borderId="6" xfId="0" applyFont="1" applyBorder="1"/>
    <xf numFmtId="0" fontId="2" fillId="4" borderId="1" xfId="0" applyFont="1" applyFill="1" applyBorder="1"/>
    <xf numFmtId="0" fontId="2" fillId="2" borderId="5" xfId="0" applyFont="1" applyFill="1" applyBorder="1"/>
    <xf numFmtId="0" fontId="2" fillId="2" borderId="1" xfId="0" applyFont="1" applyFill="1" applyBorder="1"/>
    <xf numFmtId="2" fontId="2" fillId="2" borderId="1" xfId="0" applyNumberFormat="1" applyFont="1" applyFill="1" applyBorder="1"/>
    <xf numFmtId="0" fontId="2" fillId="3" borderId="1" xfId="0" applyFont="1" applyFill="1" applyBorder="1"/>
    <xf numFmtId="0" fontId="2" fillId="0" borderId="10" xfId="0" applyFont="1" applyFill="1" applyBorder="1"/>
    <xf numFmtId="0" fontId="2" fillId="0" borderId="3" xfId="0" applyFont="1" applyFill="1" applyBorder="1"/>
    <xf numFmtId="0" fontId="2" fillId="0" borderId="3" xfId="0" applyFont="1" applyBorder="1" applyAlignment="1">
      <alignment horizontal="center"/>
    </xf>
    <xf numFmtId="0" fontId="2" fillId="0" borderId="3" xfId="0" quotePrefix="1" applyFont="1" applyBorder="1" applyAlignment="1">
      <alignment horizontal="center"/>
    </xf>
    <xf numFmtId="0" fontId="2" fillId="0" borderId="11" xfId="0" applyFont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1" xfId="0" applyNumberFormat="1" applyFont="1" applyBorder="1"/>
    <xf numFmtId="0" fontId="2" fillId="0" borderId="3" xfId="0" applyNumberFormat="1" applyFont="1" applyBorder="1"/>
    <xf numFmtId="0" fontId="2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/>
    <xf numFmtId="2" fontId="4" fillId="0" borderId="1" xfId="0" applyNumberFormat="1" applyFont="1" applyBorder="1"/>
    <xf numFmtId="0" fontId="4" fillId="0" borderId="1" xfId="0" applyNumberFormat="1" applyFont="1" applyBorder="1"/>
    <xf numFmtId="0" fontId="4" fillId="0" borderId="3" xfId="0" applyFont="1" applyBorder="1"/>
    <xf numFmtId="0" fontId="4" fillId="0" borderId="3" xfId="0" applyNumberFormat="1" applyFont="1" applyBorder="1"/>
    <xf numFmtId="0" fontId="4" fillId="6" borderId="1" xfId="0" applyFont="1" applyFill="1" applyBorder="1"/>
    <xf numFmtId="0" fontId="4" fillId="6" borderId="1" xfId="0" applyFont="1" applyFill="1" applyBorder="1" applyAlignment="1">
      <alignment horizontal="center"/>
    </xf>
    <xf numFmtId="14" fontId="4" fillId="6" borderId="1" xfId="0" applyNumberFormat="1" applyFont="1" applyFill="1" applyBorder="1"/>
    <xf numFmtId="2" fontId="4" fillId="6" borderId="1" xfId="0" applyNumberFormat="1" applyFont="1" applyFill="1" applyBorder="1"/>
    <xf numFmtId="0" fontId="4" fillId="6" borderId="1" xfId="0" applyNumberFormat="1" applyFont="1" applyFill="1" applyBorder="1"/>
    <xf numFmtId="0" fontId="2" fillId="6" borderId="1" xfId="0" applyFont="1" applyFill="1" applyBorder="1"/>
    <xf numFmtId="0" fontId="2" fillId="6" borderId="1" xfId="0" applyFont="1" applyFill="1" applyBorder="1" applyAlignment="1">
      <alignment horizontal="center"/>
    </xf>
    <xf numFmtId="14" fontId="2" fillId="6" borderId="1" xfId="0" applyNumberFormat="1" applyFont="1" applyFill="1" applyBorder="1"/>
    <xf numFmtId="2" fontId="2" fillId="6" borderId="1" xfId="0" applyNumberFormat="1" applyFont="1" applyFill="1" applyBorder="1"/>
    <xf numFmtId="0" fontId="2" fillId="6" borderId="1" xfId="0" applyNumberFormat="1" applyFont="1" applyFill="1" applyBorder="1"/>
    <xf numFmtId="14" fontId="2" fillId="0" borderId="1" xfId="0" applyNumberFormat="1" applyFont="1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14" fontId="4" fillId="0" borderId="1" xfId="0" applyNumberFormat="1" applyFont="1" applyBorder="1" applyAlignment="1">
      <alignment horizontal="center"/>
    </xf>
    <xf numFmtId="14" fontId="2" fillId="6" borderId="1" xfId="0" applyNumberFormat="1" applyFont="1" applyFill="1" applyBorder="1" applyAlignment="1">
      <alignment horizontal="center"/>
    </xf>
    <xf numFmtId="2" fontId="1" fillId="0" borderId="2" xfId="0" applyNumberFormat="1" applyFont="1" applyFill="1" applyBorder="1" applyAlignment="1">
      <alignment horizontal="center" wrapText="1"/>
    </xf>
    <xf numFmtId="0" fontId="0" fillId="7" borderId="1" xfId="0" applyFill="1" applyBorder="1"/>
    <xf numFmtId="0" fontId="0" fillId="7" borderId="1" xfId="0" applyNumberFormat="1" applyFill="1" applyBorder="1"/>
    <xf numFmtId="0" fontId="0" fillId="8" borderId="1" xfId="0" applyFill="1" applyBorder="1"/>
    <xf numFmtId="0" fontId="1" fillId="0" borderId="1" xfId="0" applyFont="1" applyFill="1" applyBorder="1"/>
    <xf numFmtId="0" fontId="2" fillId="6" borderId="0" xfId="0" applyFont="1" applyFill="1" applyBorder="1"/>
    <xf numFmtId="0" fontId="2" fillId="6" borderId="0" xfId="0" applyFont="1" applyFill="1" applyBorder="1" applyAlignment="1">
      <alignment horizontal="center"/>
    </xf>
    <xf numFmtId="14" fontId="2" fillId="6" borderId="0" xfId="0" applyNumberFormat="1" applyFont="1" applyFill="1" applyBorder="1" applyAlignment="1">
      <alignment horizontal="center"/>
    </xf>
    <xf numFmtId="14" fontId="2" fillId="6" borderId="0" xfId="0" applyNumberFormat="1" applyFont="1" applyFill="1" applyBorder="1"/>
    <xf numFmtId="0" fontId="2" fillId="6" borderId="0" xfId="0" applyNumberFormat="1" applyFont="1" applyFill="1" applyBorder="1"/>
    <xf numFmtId="0" fontId="0" fillId="6" borderId="0" xfId="0" applyFill="1"/>
    <xf numFmtId="14" fontId="2" fillId="0" borderId="1" xfId="0" applyNumberFormat="1" applyFont="1" applyFill="1" applyBorder="1"/>
    <xf numFmtId="14" fontId="2" fillId="0" borderId="1" xfId="0" applyNumberFormat="1" applyFont="1" applyFill="1" applyBorder="1" applyAlignment="1">
      <alignment horizontal="center"/>
    </xf>
    <xf numFmtId="2" fontId="2" fillId="0" borderId="1" xfId="0" applyNumberFormat="1" applyFont="1" applyFill="1" applyBorder="1"/>
    <xf numFmtId="0" fontId="2" fillId="0" borderId="1" xfId="0" applyNumberFormat="1" applyFont="1" applyFill="1" applyBorder="1"/>
    <xf numFmtId="0" fontId="0" fillId="0" borderId="0" xfId="0" applyFill="1"/>
    <xf numFmtId="0" fontId="0" fillId="0" borderId="1" xfId="0" applyFont="1" applyBorder="1"/>
    <xf numFmtId="0" fontId="0" fillId="0" borderId="1" xfId="0" applyBorder="1" applyAlignment="1">
      <alignment wrapText="1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14" fontId="4" fillId="0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/>
    <xf numFmtId="14" fontId="4" fillId="0" borderId="1" xfId="0" applyNumberFormat="1" applyFont="1" applyFill="1" applyBorder="1"/>
    <xf numFmtId="0" fontId="4" fillId="0" borderId="1" xfId="0" applyNumberFormat="1" applyFont="1" applyFill="1" applyBorder="1"/>
    <xf numFmtId="0" fontId="4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4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/>
    <xf numFmtId="2" fontId="4" fillId="4" borderId="1" xfId="0" applyNumberFormat="1" applyFont="1" applyFill="1" applyBorder="1"/>
    <xf numFmtId="14" fontId="4" fillId="4" borderId="1" xfId="0" applyNumberFormat="1" applyFont="1" applyFill="1" applyBorder="1"/>
    <xf numFmtId="0" fontId="4" fillId="4" borderId="1" xfId="0" applyNumberFormat="1" applyFont="1" applyFill="1" applyBorder="1"/>
    <xf numFmtId="2" fontId="2" fillId="4" borderId="1" xfId="0" applyNumberFormat="1" applyFont="1" applyFill="1" applyBorder="1"/>
    <xf numFmtId="14" fontId="2" fillId="4" borderId="1" xfId="0" applyNumberFormat="1" applyFont="1" applyFill="1" applyBorder="1"/>
    <xf numFmtId="0" fontId="2" fillId="4" borderId="1" xfId="0" applyNumberFormat="1" applyFont="1" applyFill="1" applyBorder="1"/>
    <xf numFmtId="14" fontId="2" fillId="4" borderId="1" xfId="0" applyNumberFormat="1" applyFont="1" applyFill="1" applyBorder="1" applyAlignment="1">
      <alignment horizontal="center"/>
    </xf>
    <xf numFmtId="0" fontId="0" fillId="0" borderId="1" xfId="0" applyFill="1" applyBorder="1"/>
    <xf numFmtId="0" fontId="0" fillId="6" borderId="1" xfId="0" applyFill="1" applyBorder="1"/>
    <xf numFmtId="14" fontId="0" fillId="6" borderId="1" xfId="0" applyNumberFormat="1" applyFill="1" applyBorder="1"/>
    <xf numFmtId="2" fontId="0" fillId="6" borderId="1" xfId="0" applyNumberFormat="1" applyFill="1" applyBorder="1"/>
    <xf numFmtId="0" fontId="1" fillId="0" borderId="4" xfId="0" applyNumberFormat="1" applyFont="1" applyBorder="1" applyAlignment="1">
      <alignment horizontal="center" wrapText="1"/>
    </xf>
    <xf numFmtId="0" fontId="2" fillId="0" borderId="0" xfId="0" applyNumberFormat="1" applyFont="1"/>
    <xf numFmtId="0" fontId="5" fillId="6" borderId="1" xfId="0" applyNumberFormat="1" applyFont="1" applyFill="1" applyBorder="1" applyAlignment="1">
      <alignment horizontal="center"/>
    </xf>
    <xf numFmtId="0" fontId="2" fillId="9" borderId="1" xfId="0" applyNumberFormat="1" applyFont="1" applyFill="1" applyBorder="1"/>
    <xf numFmtId="0" fontId="0" fillId="0" borderId="0" xfId="0" applyNumberFormat="1"/>
    <xf numFmtId="0" fontId="0" fillId="9" borderId="8" xfId="0" applyFill="1" applyBorder="1"/>
    <xf numFmtId="0" fontId="0" fillId="0" borderId="8" xfId="0" applyFill="1" applyBorder="1"/>
    <xf numFmtId="2" fontId="0" fillId="0" borderId="1" xfId="0" applyNumberFormat="1" applyFill="1" applyBorder="1"/>
    <xf numFmtId="14" fontId="0" fillId="0" borderId="1" xfId="0" applyNumberFormat="1" applyBorder="1"/>
    <xf numFmtId="0" fontId="0" fillId="0" borderId="1" xfId="0" applyNumberFormat="1" applyBorder="1"/>
    <xf numFmtId="14" fontId="2" fillId="0" borderId="1" xfId="0" applyNumberFormat="1" applyFont="1" applyBorder="1" applyAlignment="1">
      <alignment horizontal="right"/>
    </xf>
    <xf numFmtId="14" fontId="2" fillId="6" borderId="1" xfId="0" applyNumberFormat="1" applyFont="1" applyFill="1" applyBorder="1" applyAlignment="1">
      <alignment horizontal="right"/>
    </xf>
    <xf numFmtId="14" fontId="2" fillId="0" borderId="1" xfId="0" applyNumberFormat="1" applyFont="1" applyFill="1" applyBorder="1" applyAlignment="1">
      <alignment horizontal="right"/>
    </xf>
    <xf numFmtId="0" fontId="0" fillId="6" borderId="1" xfId="0" applyNumberFormat="1" applyFill="1" applyBorder="1"/>
  </cellXfs>
  <cellStyles count="1">
    <cellStyle name="Normal" xfId="0" builtinId="0"/>
  </cellStyles>
  <dxfs count="38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m/d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color auto="1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</dxf>
    <dxf>
      <font>
        <strike val="0"/>
        <outline val="0"/>
        <shadow val="0"/>
        <u val="none"/>
        <vertAlign val="baseline"/>
        <color auto="1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3" name="Table3" displayName="Table3" ref="A2:S9" totalsRowShown="0" headerRowDxfId="37" dataDxfId="36" tableBorderDxfId="35">
  <autoFilter ref="A2:S9"/>
  <tableColumns count="19">
    <tableColumn id="1" name="Sample name" dataDxfId="34"/>
    <tableColumn id="2" name="Source of _x000a_sample" dataDxfId="33"/>
    <tableColumn id="19" name="Tissue type" dataDxfId="32"/>
    <tableColumn id="3" name="Total RNA concentration_x000a_(ng/uL)" dataDxfId="31"/>
    <tableColumn id="4" name="ug of total RNA_x000a_ eluted" dataDxfId="30">
      <calculatedColumnFormula>130*D3/1000</calculatedColumnFormula>
    </tableColumn>
    <tableColumn id="5" name="Sample Vol. for_x000a_100 ug total RNA" dataDxfId="29">
      <calculatedColumnFormula>100*1000/D3</calculatedColumnFormula>
    </tableColumn>
    <tableColumn id="6" name="Vol. of H2O" dataDxfId="28">
      <calculatedColumnFormula>100-F3</calculatedColumnFormula>
    </tableColumn>
    <tableColumn id="7" name="Cleaned Total RNA_x000a_concentration_x000a_(ng/uL)" dataDxfId="27"/>
    <tableColumn id="8" name="Small RNA _x000a_concentration_x000a_(ng/uL)" dataDxfId="26"/>
    <tableColumn id="9" name="vol for 1ug_x000a_cleaned total RNA" dataDxfId="25"/>
    <tableColumn id="10" name="Vol. of H2O2" dataDxfId="24"/>
    <tableColumn id="11" name="vol. of ERCC_x000a_spike control (1:100)" dataDxfId="23"/>
    <tableColumn id="12" name="Mix 1/Mix 2" dataDxfId="22"/>
    <tableColumn id="13" name="Total RNA library_x000a_ Adaptor Index" dataDxfId="21"/>
    <tableColumn id="14" name="cDNA concentration measurement_x000a_(ng/uL)" dataDxfId="20"/>
    <tableColumn id="15" name="vol for 1ug small RNA" dataDxfId="19"/>
    <tableColumn id="16" name="Vol. of H2O3" dataDxfId="18"/>
    <tableColumn id="17" name="Small RNA library _x000a_Adapter Index" dataDxfId="17"/>
    <tableColumn id="18" name="Small RNA cDNA concentration measurement_x000a_(ng/uL)4" dataDxfId="16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M69" totalsRowShown="0" headerRowDxfId="15" dataDxfId="14" tableBorderDxfId="13">
  <autoFilter ref="A1:M69"/>
  <tableColumns count="13">
    <tableColumn id="1" name="Sample Name" dataDxfId="12"/>
    <tableColumn id="2" name="Source of _x000a_sample" dataDxfId="11"/>
    <tableColumn id="20" name="Sex" dataDxfId="10"/>
    <tableColumn id="3" name="Tissue type" dataDxfId="9"/>
    <tableColumn id="19" name="Date of extraction" dataDxfId="8"/>
    <tableColumn id="4" name="RNA _x000a_concentration_x000a_(ng/uL)" dataDxfId="7"/>
    <tableColumn id="5" name="ng of RNA used for cDNA library" dataDxfId="6">
      <calculatedColumnFormula>130*F2/1000</calculatedColumnFormula>
    </tableColumn>
    <tableColumn id="6" name="Date of RNA _x000a_clean up" dataDxfId="5"/>
    <tableColumn id="7" name="Cleaned total RNA Concentration_x000a_(ng/uL)" dataDxfId="4"/>
    <tableColumn id="12" name="vol. of ERCC_x000a_spike control (1:100)" dataDxfId="3"/>
    <tableColumn id="13" name="Mix 1/Mix 2" dataDxfId="2"/>
    <tableColumn id="14" name="Adapater Index_x000a_for cDNA library" dataDxfId="1"/>
    <tableColumn id="15" name="Total RNA cDNA concentration _x000a_measurement (ng/uL)" dataDxfId="0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4"/>
  <sheetViews>
    <sheetView zoomScale="80" zoomScaleNormal="80" workbookViewId="0">
      <selection activeCell="C22" sqref="C22"/>
    </sheetView>
  </sheetViews>
  <sheetFormatPr defaultRowHeight="14.4"/>
  <cols>
    <col min="1" max="1" width="37.5546875" customWidth="1"/>
    <col min="2" max="2" width="12.88671875" customWidth="1"/>
    <col min="3" max="3" width="13.33203125" customWidth="1"/>
    <col min="4" max="4" width="16" customWidth="1"/>
    <col min="5" max="5" width="14.33203125" customWidth="1"/>
    <col min="6" max="6" width="17.88671875" customWidth="1"/>
    <col min="7" max="7" width="13.5546875" customWidth="1"/>
    <col min="8" max="8" width="13" customWidth="1"/>
    <col min="9" max="9" width="11.5546875" customWidth="1"/>
    <col min="10" max="10" width="14" customWidth="1"/>
    <col min="11" max="11" width="11.6640625" customWidth="1"/>
    <col min="12" max="12" width="13.5546875" customWidth="1"/>
    <col min="13" max="13" width="21.5546875" customWidth="1"/>
    <col min="14" max="14" width="16.5546875" customWidth="1"/>
    <col min="15" max="15" width="21.6640625" customWidth="1"/>
    <col min="16" max="16" width="15.33203125" customWidth="1"/>
    <col min="17" max="17" width="31.33203125" customWidth="1"/>
    <col min="18" max="18" width="16.33203125" customWidth="1"/>
  </cols>
  <sheetData>
    <row r="1" spans="1:19">
      <c r="A1" s="5"/>
      <c r="B1" s="5"/>
      <c r="C1" s="5"/>
      <c r="D1" s="17"/>
      <c r="E1" s="17"/>
    </row>
    <row r="2" spans="1:19" ht="65.25" customHeight="1">
      <c r="A2" s="18" t="s">
        <v>38</v>
      </c>
      <c r="B2" s="16" t="s">
        <v>14</v>
      </c>
      <c r="C2" s="16" t="s">
        <v>26</v>
      </c>
      <c r="D2" s="16" t="s">
        <v>33</v>
      </c>
      <c r="E2" s="19" t="s">
        <v>34</v>
      </c>
      <c r="F2" s="16" t="s">
        <v>35</v>
      </c>
      <c r="G2" s="16" t="s">
        <v>1</v>
      </c>
      <c r="H2" s="19" t="s">
        <v>32</v>
      </c>
      <c r="I2" s="19" t="s">
        <v>36</v>
      </c>
      <c r="J2" s="16" t="s">
        <v>19</v>
      </c>
      <c r="K2" s="20" t="s">
        <v>29</v>
      </c>
      <c r="L2" s="16" t="s">
        <v>21</v>
      </c>
      <c r="M2" s="19" t="s">
        <v>20</v>
      </c>
      <c r="N2" s="19" t="s">
        <v>37</v>
      </c>
      <c r="O2" s="19" t="s">
        <v>23</v>
      </c>
      <c r="P2" s="19" t="s">
        <v>18</v>
      </c>
      <c r="Q2" s="16" t="s">
        <v>31</v>
      </c>
      <c r="R2" s="19" t="s">
        <v>39</v>
      </c>
      <c r="S2" s="21" t="s">
        <v>41</v>
      </c>
    </row>
    <row r="3" spans="1:19">
      <c r="A3" s="22" t="s">
        <v>7</v>
      </c>
      <c r="B3" s="41" t="s">
        <v>16</v>
      </c>
      <c r="C3" s="41" t="s">
        <v>192</v>
      </c>
      <c r="D3" s="9">
        <v>1408.76</v>
      </c>
      <c r="E3" s="9">
        <f>130*D3/1000</f>
        <v>183.13879999999997</v>
      </c>
      <c r="F3" s="11">
        <f t="shared" ref="F3:F9" si="0">100*1000/D3</f>
        <v>70.98441182316364</v>
      </c>
      <c r="G3" s="11">
        <f t="shared" ref="G3:G9" si="1">100-F3</f>
        <v>29.01558817683636</v>
      </c>
      <c r="H3" s="9">
        <v>1880.62</v>
      </c>
      <c r="I3" s="9">
        <v>434.82</v>
      </c>
      <c r="J3" s="11">
        <f t="shared" ref="J3:J8" si="2">1000/H3</f>
        <v>0.53173953270729868</v>
      </c>
      <c r="K3" s="11">
        <f>6-J3</f>
        <v>5.4682604672927013</v>
      </c>
      <c r="L3" s="9">
        <v>4</v>
      </c>
      <c r="M3" s="9">
        <v>1</v>
      </c>
      <c r="N3" s="9">
        <v>2</v>
      </c>
      <c r="O3" s="24">
        <v>9.34</v>
      </c>
      <c r="P3" s="25">
        <f>1000/I3</f>
        <v>2.2998022170093373</v>
      </c>
      <c r="Q3" s="11">
        <f>5-P3</f>
        <v>2.7001977829906627</v>
      </c>
      <c r="R3" s="9">
        <v>8</v>
      </c>
      <c r="S3" s="26">
        <v>5.51</v>
      </c>
    </row>
    <row r="4" spans="1:19">
      <c r="A4" s="22" t="s">
        <v>8</v>
      </c>
      <c r="B4" s="41" t="s">
        <v>16</v>
      </c>
      <c r="C4" s="41" t="s">
        <v>192</v>
      </c>
      <c r="D4" s="9">
        <v>2723.01</v>
      </c>
      <c r="E4" s="9">
        <f t="shared" ref="E4:E8" si="3">130*D4/1000</f>
        <v>353.99130000000002</v>
      </c>
      <c r="F4" s="11">
        <f t="shared" si="0"/>
        <v>36.724066382422393</v>
      </c>
      <c r="G4" s="11">
        <f t="shared" si="1"/>
        <v>63.275933617577607</v>
      </c>
      <c r="H4" s="9">
        <v>3106.58</v>
      </c>
      <c r="I4" s="9">
        <v>3947.19</v>
      </c>
      <c r="J4" s="11">
        <f t="shared" si="2"/>
        <v>0.32189739198733014</v>
      </c>
      <c r="K4" s="11">
        <f t="shared" ref="K4:K8" si="4">6-J4</f>
        <v>5.6781026080126695</v>
      </c>
      <c r="L4" s="9">
        <v>4</v>
      </c>
      <c r="M4" s="9">
        <v>2</v>
      </c>
      <c r="N4" s="9">
        <v>4</v>
      </c>
      <c r="O4" s="27">
        <v>3.49</v>
      </c>
      <c r="P4" s="25">
        <f>1000/I4</f>
        <v>0.25334478451759351</v>
      </c>
      <c r="Q4" s="11">
        <f t="shared" ref="Q4:Q8" si="5">5-P4</f>
        <v>4.7466552154824067</v>
      </c>
      <c r="R4" s="9">
        <v>9</v>
      </c>
      <c r="S4" s="26">
        <v>5.74</v>
      </c>
    </row>
    <row r="5" spans="1:19">
      <c r="A5" s="28" t="s">
        <v>22</v>
      </c>
      <c r="B5" s="42" t="s">
        <v>16</v>
      </c>
      <c r="C5" s="41" t="s">
        <v>192</v>
      </c>
      <c r="D5" s="29">
        <v>1986</v>
      </c>
      <c r="E5" s="29">
        <f>130*D5/1000</f>
        <v>258.18</v>
      </c>
      <c r="F5" s="30">
        <f t="shared" si="0"/>
        <v>50.352467270896277</v>
      </c>
      <c r="G5" s="30">
        <f t="shared" si="1"/>
        <v>49.647532729103723</v>
      </c>
      <c r="H5" s="9">
        <v>2581</v>
      </c>
      <c r="I5" s="9" t="s">
        <v>17</v>
      </c>
      <c r="J5" s="11">
        <f t="shared" si="2"/>
        <v>0.38744672607516467</v>
      </c>
      <c r="K5" s="11">
        <f>6-J5</f>
        <v>5.6125532739248349</v>
      </c>
      <c r="L5" s="9">
        <v>4</v>
      </c>
      <c r="M5" s="9">
        <v>2</v>
      </c>
      <c r="N5" s="9">
        <v>5</v>
      </c>
      <c r="O5" s="31">
        <v>14.17</v>
      </c>
      <c r="P5" s="9"/>
      <c r="Q5" s="9"/>
      <c r="R5" s="9"/>
      <c r="S5" s="26"/>
    </row>
    <row r="6" spans="1:19">
      <c r="A6" s="22" t="s">
        <v>9</v>
      </c>
      <c r="B6" s="41" t="s">
        <v>16</v>
      </c>
      <c r="C6" s="41" t="s">
        <v>192</v>
      </c>
      <c r="D6" s="9">
        <v>2946.86</v>
      </c>
      <c r="E6" s="9">
        <f t="shared" si="3"/>
        <v>383.09179999999998</v>
      </c>
      <c r="F6" s="11">
        <f t="shared" si="0"/>
        <v>33.934425116904094</v>
      </c>
      <c r="G6" s="11">
        <f t="shared" si="1"/>
        <v>66.065574883095906</v>
      </c>
      <c r="H6" s="9">
        <v>2215.94</v>
      </c>
      <c r="I6" s="9">
        <v>1462.35</v>
      </c>
      <c r="J6" s="11">
        <f t="shared" si="2"/>
        <v>0.45127575656380586</v>
      </c>
      <c r="K6" s="11">
        <f t="shared" si="4"/>
        <v>5.5487242434361939</v>
      </c>
      <c r="L6" s="9">
        <v>4</v>
      </c>
      <c r="M6" s="9">
        <v>1</v>
      </c>
      <c r="N6" s="9">
        <v>6</v>
      </c>
      <c r="O6" s="27">
        <v>4.1900000000000004</v>
      </c>
      <c r="P6" s="25">
        <f>1000/I6</f>
        <v>0.68383082025506892</v>
      </c>
      <c r="Q6" s="11">
        <f t="shared" si="5"/>
        <v>4.3161691797449313</v>
      </c>
      <c r="R6" s="9">
        <v>10</v>
      </c>
      <c r="S6" s="26">
        <v>5.51</v>
      </c>
    </row>
    <row r="7" spans="1:19">
      <c r="A7" s="22" t="s">
        <v>10</v>
      </c>
      <c r="B7" s="41" t="s">
        <v>16</v>
      </c>
      <c r="C7" s="41" t="s">
        <v>192</v>
      </c>
      <c r="D7" s="9">
        <v>1789.51</v>
      </c>
      <c r="E7" s="9">
        <f t="shared" si="3"/>
        <v>232.63629999999998</v>
      </c>
      <c r="F7" s="11">
        <f t="shared" si="0"/>
        <v>55.881218881146239</v>
      </c>
      <c r="G7" s="11">
        <f t="shared" si="1"/>
        <v>44.118781118853761</v>
      </c>
      <c r="H7" s="9">
        <v>1219.8599999999999</v>
      </c>
      <c r="I7" s="9">
        <v>2598.81</v>
      </c>
      <c r="J7" s="11">
        <f t="shared" si="2"/>
        <v>0.81976620267899603</v>
      </c>
      <c r="K7" s="11">
        <f t="shared" si="4"/>
        <v>5.1802337973210042</v>
      </c>
      <c r="L7" s="9">
        <v>4</v>
      </c>
      <c r="M7" s="9">
        <v>1</v>
      </c>
      <c r="N7" s="9">
        <v>7</v>
      </c>
      <c r="O7" s="27">
        <v>4.1900000000000004</v>
      </c>
      <c r="P7" s="25">
        <f>1000/I7</f>
        <v>0.38479150072533197</v>
      </c>
      <c r="Q7" s="11">
        <f t="shared" si="5"/>
        <v>4.6152084992746678</v>
      </c>
      <c r="R7" s="9">
        <v>11</v>
      </c>
      <c r="S7" s="26">
        <v>3.67</v>
      </c>
    </row>
    <row r="8" spans="1:19">
      <c r="A8" s="22" t="s">
        <v>11</v>
      </c>
      <c r="B8" s="41" t="s">
        <v>16</v>
      </c>
      <c r="C8" s="41" t="s">
        <v>192</v>
      </c>
      <c r="D8" s="9">
        <v>3329.13</v>
      </c>
      <c r="E8" s="9">
        <f t="shared" si="3"/>
        <v>432.7869</v>
      </c>
      <c r="F8" s="11">
        <f t="shared" si="0"/>
        <v>30.037877763860227</v>
      </c>
      <c r="G8" s="11">
        <f t="shared" si="1"/>
        <v>69.962122236139777</v>
      </c>
      <c r="H8" s="9">
        <v>2386.2600000000002</v>
      </c>
      <c r="I8" s="9">
        <v>3459.91</v>
      </c>
      <c r="J8" s="11">
        <f t="shared" si="2"/>
        <v>0.41906581847745</v>
      </c>
      <c r="K8" s="11">
        <f t="shared" si="4"/>
        <v>5.5809341815225499</v>
      </c>
      <c r="L8" s="9">
        <v>4</v>
      </c>
      <c r="M8" s="9">
        <v>2</v>
      </c>
      <c r="N8" s="9">
        <v>12</v>
      </c>
      <c r="O8" s="31">
        <v>11.46</v>
      </c>
      <c r="P8" s="25">
        <f>1000/I8</f>
        <v>0.28902485902812503</v>
      </c>
      <c r="Q8" s="11">
        <f t="shared" si="5"/>
        <v>4.7109751409718754</v>
      </c>
      <c r="R8" s="9">
        <v>12</v>
      </c>
      <c r="S8" s="26">
        <v>5.28</v>
      </c>
    </row>
    <row r="9" spans="1:19">
      <c r="A9" s="32" t="s">
        <v>12</v>
      </c>
      <c r="B9" s="43" t="s">
        <v>16</v>
      </c>
      <c r="C9" s="41" t="s">
        <v>192</v>
      </c>
      <c r="D9" s="33">
        <v>1912.86</v>
      </c>
      <c r="E9" s="13">
        <f>130*D9/1000</f>
        <v>248.67179999999999</v>
      </c>
      <c r="F9" s="15">
        <f t="shared" si="0"/>
        <v>52.277741183358955</v>
      </c>
      <c r="G9" s="15">
        <f t="shared" si="1"/>
        <v>47.722258816641045</v>
      </c>
      <c r="H9" s="13">
        <v>1671.86</v>
      </c>
      <c r="I9" s="13">
        <v>2098.46</v>
      </c>
      <c r="J9" s="34" t="s">
        <v>17</v>
      </c>
      <c r="K9" s="34" t="s">
        <v>17</v>
      </c>
      <c r="L9" s="13"/>
      <c r="M9" s="13"/>
      <c r="N9" s="13"/>
      <c r="O9" s="13"/>
      <c r="P9" s="35" t="s">
        <v>17</v>
      </c>
      <c r="Q9" s="34" t="s">
        <v>17</v>
      </c>
      <c r="R9" s="13"/>
      <c r="S9" s="36"/>
    </row>
    <row r="11" spans="1:19">
      <c r="N11" s="7" t="s">
        <v>24</v>
      </c>
    </row>
    <row r="12" spans="1:19">
      <c r="N12" s="8" t="s">
        <v>25</v>
      </c>
    </row>
    <row r="13" spans="1:19">
      <c r="A13" t="s">
        <v>13</v>
      </c>
    </row>
    <row r="14" spans="1:19">
      <c r="A14" t="s">
        <v>13</v>
      </c>
    </row>
  </sheetData>
  <pageMargins left="0.7" right="0.7" top="0.75" bottom="0.75" header="0.3" footer="0.3"/>
  <pageSetup scale="51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76"/>
  <sheetViews>
    <sheetView zoomScale="49" zoomScaleNormal="49" workbookViewId="0">
      <pane ySplit="7" topLeftCell="A127" activePane="bottomLeft" state="frozen"/>
      <selection pane="bottomLeft" activeCell="F161" sqref="F161"/>
    </sheetView>
  </sheetViews>
  <sheetFormatPr defaultRowHeight="14.4"/>
  <cols>
    <col min="1" max="1" width="32.109375" customWidth="1"/>
    <col min="2" max="2" width="18.33203125" customWidth="1"/>
    <col min="3" max="3" width="16.44140625" customWidth="1"/>
    <col min="4" max="5" width="20.5546875" customWidth="1"/>
    <col min="6" max="6" width="18" style="112" customWidth="1"/>
    <col min="7" max="7" width="24.6640625" customWidth="1"/>
    <col min="8" max="8" width="22.33203125" customWidth="1"/>
    <col min="9" max="9" width="18.44140625" customWidth="1"/>
    <col min="10" max="10" width="19" customWidth="1"/>
    <col min="11" max="11" width="16.109375" customWidth="1"/>
    <col min="12" max="12" width="23.77734375" customWidth="1"/>
    <col min="13" max="13" width="29.88671875" customWidth="1"/>
  </cols>
  <sheetData>
    <row r="1" spans="1:53" ht="67.2" customHeight="1">
      <c r="A1" s="1" t="s">
        <v>0</v>
      </c>
      <c r="B1" s="2" t="s">
        <v>14</v>
      </c>
      <c r="C1" s="2" t="s">
        <v>95</v>
      </c>
      <c r="D1" s="2" t="s">
        <v>26</v>
      </c>
      <c r="E1" s="16" t="s">
        <v>42</v>
      </c>
      <c r="F1" s="108" t="s">
        <v>60</v>
      </c>
      <c r="G1" s="69" t="s">
        <v>193</v>
      </c>
      <c r="H1" s="2" t="s">
        <v>59</v>
      </c>
      <c r="I1" s="6" t="s">
        <v>30</v>
      </c>
      <c r="J1" s="2" t="s">
        <v>21</v>
      </c>
      <c r="K1" s="6" t="s">
        <v>20</v>
      </c>
      <c r="L1" s="6" t="s">
        <v>61</v>
      </c>
      <c r="M1" s="6" t="s">
        <v>40</v>
      </c>
    </row>
    <row r="2" spans="1:53" hidden="1">
      <c r="A2" s="9" t="s">
        <v>2</v>
      </c>
      <c r="B2" s="39" t="s">
        <v>15</v>
      </c>
      <c r="C2" s="39"/>
      <c r="D2" s="39" t="s">
        <v>27</v>
      </c>
      <c r="E2" s="39"/>
      <c r="F2" s="44">
        <v>1752</v>
      </c>
      <c r="G2" s="9">
        <f t="shared" ref="G2:G7" si="0">130*F2/1000</f>
        <v>227.76</v>
      </c>
      <c r="H2" s="10">
        <v>41669</v>
      </c>
      <c r="I2" s="9">
        <v>1751.2</v>
      </c>
      <c r="J2" s="9"/>
      <c r="K2" s="9"/>
      <c r="L2" s="9"/>
      <c r="M2" s="9"/>
    </row>
    <row r="3" spans="1:53" hidden="1">
      <c r="A3" s="85" t="s">
        <v>149</v>
      </c>
      <c r="B3" s="39" t="s">
        <v>15</v>
      </c>
      <c r="C3" s="39"/>
      <c r="D3" s="39" t="s">
        <v>27</v>
      </c>
      <c r="E3" s="39"/>
      <c r="F3" s="44">
        <v>1703</v>
      </c>
      <c r="G3" s="9">
        <f t="shared" si="0"/>
        <v>221.39</v>
      </c>
      <c r="H3" s="10">
        <v>41669</v>
      </c>
      <c r="I3" s="9">
        <v>560.47</v>
      </c>
      <c r="J3" s="9"/>
      <c r="K3" s="9"/>
      <c r="L3" s="9"/>
      <c r="M3" s="9"/>
    </row>
    <row r="4" spans="1:53" hidden="1">
      <c r="A4" s="9" t="s">
        <v>3</v>
      </c>
      <c r="B4" s="39" t="s">
        <v>15</v>
      </c>
      <c r="C4" s="39"/>
      <c r="D4" s="39" t="s">
        <v>27</v>
      </c>
      <c r="E4" s="39"/>
      <c r="F4" s="44">
        <v>1693</v>
      </c>
      <c r="G4" s="9">
        <f t="shared" si="0"/>
        <v>220.09</v>
      </c>
      <c r="H4" s="10">
        <v>41669</v>
      </c>
      <c r="I4" s="9">
        <v>1463.96</v>
      </c>
      <c r="J4" s="9"/>
      <c r="K4" s="9"/>
      <c r="L4" s="9"/>
      <c r="M4" s="9"/>
    </row>
    <row r="5" spans="1:53" hidden="1">
      <c r="A5" s="9" t="s">
        <v>4</v>
      </c>
      <c r="B5" s="39" t="s">
        <v>15</v>
      </c>
      <c r="C5" s="39"/>
      <c r="D5" s="39" t="s">
        <v>27</v>
      </c>
      <c r="E5" s="39"/>
      <c r="F5" s="44">
        <v>1834</v>
      </c>
      <c r="G5" s="9">
        <f t="shared" si="0"/>
        <v>238.42</v>
      </c>
      <c r="H5" s="10">
        <v>41669</v>
      </c>
      <c r="I5" s="9">
        <v>1653.09</v>
      </c>
      <c r="J5" s="9"/>
      <c r="K5" s="9"/>
      <c r="L5" s="9"/>
      <c r="M5" s="9"/>
    </row>
    <row r="6" spans="1:53" hidden="1">
      <c r="A6" s="9" t="s">
        <v>5</v>
      </c>
      <c r="B6" s="39" t="s">
        <v>15</v>
      </c>
      <c r="C6" s="39"/>
      <c r="D6" s="39" t="s">
        <v>27</v>
      </c>
      <c r="E6" s="39"/>
      <c r="F6" s="44">
        <v>1379</v>
      </c>
      <c r="G6" s="9">
        <f t="shared" si="0"/>
        <v>179.27</v>
      </c>
      <c r="H6" s="10">
        <v>41669</v>
      </c>
      <c r="I6" s="9">
        <v>1440.16</v>
      </c>
      <c r="J6" s="9"/>
      <c r="K6" s="9"/>
      <c r="L6" s="9"/>
      <c r="M6" s="9"/>
    </row>
    <row r="7" spans="1:53" hidden="1">
      <c r="A7" s="9" t="s">
        <v>6</v>
      </c>
      <c r="B7" s="39" t="s">
        <v>15</v>
      </c>
      <c r="C7" s="39"/>
      <c r="D7" s="39" t="s">
        <v>27</v>
      </c>
      <c r="E7" s="39"/>
      <c r="F7" s="44">
        <v>1418</v>
      </c>
      <c r="G7" s="9">
        <f t="shared" si="0"/>
        <v>184.34</v>
      </c>
      <c r="H7" s="10">
        <v>41669</v>
      </c>
      <c r="I7" s="9">
        <v>1280.8499999999999</v>
      </c>
      <c r="J7" s="9"/>
      <c r="K7" s="9"/>
      <c r="L7" s="9"/>
      <c r="M7" s="9"/>
    </row>
    <row r="8" spans="1:53">
      <c r="A8" s="12"/>
      <c r="B8" s="40"/>
      <c r="C8" s="40"/>
      <c r="D8" s="40"/>
      <c r="E8" s="40"/>
      <c r="F8" s="109"/>
      <c r="G8" s="12"/>
      <c r="H8" s="12"/>
      <c r="I8" s="12"/>
      <c r="J8" s="12"/>
      <c r="K8" s="12"/>
      <c r="L8" s="12"/>
      <c r="M8" s="12"/>
    </row>
    <row r="9" spans="1:53">
      <c r="A9" s="9" t="s">
        <v>43</v>
      </c>
      <c r="B9" s="39" t="s">
        <v>15</v>
      </c>
      <c r="C9" s="39" t="s">
        <v>96</v>
      </c>
      <c r="D9" s="39" t="s">
        <v>28</v>
      </c>
      <c r="E9" s="64">
        <v>41737</v>
      </c>
      <c r="F9" s="44">
        <v>405.81</v>
      </c>
      <c r="G9" s="11">
        <v>1000</v>
      </c>
      <c r="H9" s="10">
        <v>41738</v>
      </c>
      <c r="I9" s="9">
        <v>810.24</v>
      </c>
      <c r="J9" s="9">
        <v>4</v>
      </c>
      <c r="K9" s="9">
        <v>1</v>
      </c>
      <c r="L9" s="9">
        <v>6</v>
      </c>
      <c r="M9" s="11">
        <v>2.0455000000000001</v>
      </c>
    </row>
    <row r="10" spans="1:53">
      <c r="A10" s="9" t="s">
        <v>44</v>
      </c>
      <c r="B10" s="39" t="s">
        <v>15</v>
      </c>
      <c r="C10" s="39" t="s">
        <v>96</v>
      </c>
      <c r="D10" s="39" t="s">
        <v>28</v>
      </c>
      <c r="E10" s="64">
        <v>41737</v>
      </c>
      <c r="F10" s="44">
        <v>507.47</v>
      </c>
      <c r="G10" s="11">
        <v>1000</v>
      </c>
      <c r="H10" s="10">
        <v>41738</v>
      </c>
      <c r="I10" s="9">
        <v>690.74</v>
      </c>
      <c r="J10" s="9">
        <v>4</v>
      </c>
      <c r="K10" s="9">
        <v>2</v>
      </c>
      <c r="L10" s="9">
        <v>5</v>
      </c>
      <c r="M10" s="11">
        <v>17.131499999999999</v>
      </c>
    </row>
    <row r="11" spans="1:53">
      <c r="A11" s="9" t="s">
        <v>45</v>
      </c>
      <c r="B11" s="39" t="s">
        <v>15</v>
      </c>
      <c r="C11" s="39" t="s">
        <v>96</v>
      </c>
      <c r="D11" s="39" t="s">
        <v>28</v>
      </c>
      <c r="E11" s="64">
        <v>41737</v>
      </c>
      <c r="F11" s="44">
        <v>437.13</v>
      </c>
      <c r="G11" s="11">
        <v>1000</v>
      </c>
      <c r="H11" s="10">
        <v>41738</v>
      </c>
      <c r="I11" s="9">
        <v>930.31</v>
      </c>
      <c r="J11" s="9">
        <v>4</v>
      </c>
      <c r="K11" s="9">
        <v>1</v>
      </c>
      <c r="L11" s="9">
        <v>2</v>
      </c>
      <c r="M11" s="11">
        <v>10.739000000000001</v>
      </c>
    </row>
    <row r="12" spans="1:53">
      <c r="A12" s="9" t="s">
        <v>46</v>
      </c>
      <c r="B12" s="39" t="s">
        <v>15</v>
      </c>
      <c r="C12" s="39" t="s">
        <v>96</v>
      </c>
      <c r="D12" s="39" t="s">
        <v>28</v>
      </c>
      <c r="E12" s="64">
        <v>41737</v>
      </c>
      <c r="F12" s="44">
        <v>474.67</v>
      </c>
      <c r="G12" s="11">
        <v>1000</v>
      </c>
      <c r="H12" s="10">
        <v>41738</v>
      </c>
      <c r="I12" s="9">
        <v>760.92</v>
      </c>
      <c r="J12" s="9">
        <v>4</v>
      </c>
      <c r="K12" s="9">
        <v>2</v>
      </c>
      <c r="L12" s="9">
        <v>4</v>
      </c>
      <c r="M12" s="11">
        <v>19.688500000000001</v>
      </c>
    </row>
    <row r="13" spans="1:53">
      <c r="A13" s="9" t="s">
        <v>47</v>
      </c>
      <c r="B13" s="39" t="s">
        <v>15</v>
      </c>
      <c r="C13" s="39" t="s">
        <v>96</v>
      </c>
      <c r="D13" s="39" t="s">
        <v>28</v>
      </c>
      <c r="E13" s="64">
        <v>41737</v>
      </c>
      <c r="F13" s="44">
        <v>336.74</v>
      </c>
      <c r="G13" s="11">
        <v>1000</v>
      </c>
      <c r="H13" s="10">
        <v>41738</v>
      </c>
      <c r="I13" s="9">
        <v>715.63</v>
      </c>
      <c r="J13" s="9">
        <v>4</v>
      </c>
      <c r="K13" s="9">
        <v>2</v>
      </c>
      <c r="L13" s="9">
        <v>12</v>
      </c>
      <c r="M13" s="11">
        <v>30.939</v>
      </c>
    </row>
    <row r="14" spans="1:53">
      <c r="A14" s="9" t="s">
        <v>48</v>
      </c>
      <c r="B14" s="39" t="s">
        <v>15</v>
      </c>
      <c r="C14" s="39" t="s">
        <v>96</v>
      </c>
      <c r="D14" s="39" t="s">
        <v>28</v>
      </c>
      <c r="E14" s="64">
        <v>41737</v>
      </c>
      <c r="F14" s="44">
        <v>539.13</v>
      </c>
      <c r="G14" s="11">
        <v>1000</v>
      </c>
      <c r="H14" s="10">
        <v>41738</v>
      </c>
      <c r="I14" s="9">
        <v>1042.52</v>
      </c>
      <c r="J14" s="9">
        <v>4</v>
      </c>
      <c r="K14" s="9">
        <v>1</v>
      </c>
      <c r="L14" s="9">
        <v>19</v>
      </c>
      <c r="M14" s="11">
        <v>8.6935000000000002</v>
      </c>
    </row>
    <row r="15" spans="1:53">
      <c r="A15" s="9" t="s">
        <v>49</v>
      </c>
      <c r="B15" s="39" t="s">
        <v>15</v>
      </c>
      <c r="C15" s="39" t="s">
        <v>96</v>
      </c>
      <c r="D15" s="39" t="s">
        <v>28</v>
      </c>
      <c r="E15" s="64">
        <v>41737</v>
      </c>
      <c r="F15" s="44">
        <v>428.25</v>
      </c>
      <c r="G15" s="11">
        <v>1000</v>
      </c>
      <c r="H15" s="10">
        <v>41738</v>
      </c>
      <c r="I15" s="9">
        <v>799.13</v>
      </c>
      <c r="J15" s="9">
        <v>4</v>
      </c>
      <c r="K15" s="9">
        <v>2</v>
      </c>
      <c r="L15" s="9">
        <v>7</v>
      </c>
      <c r="M15" s="11">
        <v>5.6254999999999997</v>
      </c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</row>
    <row r="16" spans="1:53" s="9" customFormat="1">
      <c r="A16" s="13" t="s">
        <v>50</v>
      </c>
      <c r="B16" s="34" t="s">
        <v>15</v>
      </c>
      <c r="C16" s="39" t="s">
        <v>96</v>
      </c>
      <c r="D16" s="34" t="s">
        <v>28</v>
      </c>
      <c r="E16" s="64">
        <v>41737</v>
      </c>
      <c r="F16" s="45">
        <v>377.85</v>
      </c>
      <c r="G16" s="11">
        <v>1000</v>
      </c>
      <c r="H16" s="14">
        <v>41738</v>
      </c>
      <c r="I16" s="13">
        <v>924.11</v>
      </c>
      <c r="J16" s="13">
        <v>4</v>
      </c>
      <c r="K16" s="13">
        <v>1</v>
      </c>
      <c r="L16" s="13">
        <v>16</v>
      </c>
      <c r="M16" s="15">
        <v>3.3239999999999998</v>
      </c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</row>
    <row r="17" spans="1:13" s="65" customFormat="1">
      <c r="A17" s="9" t="s">
        <v>51</v>
      </c>
      <c r="B17" s="39" t="s">
        <v>15</v>
      </c>
      <c r="C17" s="39" t="s">
        <v>96</v>
      </c>
      <c r="D17" s="39" t="s">
        <v>28</v>
      </c>
      <c r="E17" s="64"/>
      <c r="F17" s="44">
        <v>424.29</v>
      </c>
      <c r="G17" s="11">
        <v>100</v>
      </c>
      <c r="H17" s="10">
        <v>41738</v>
      </c>
      <c r="I17" s="9"/>
      <c r="J17" s="9"/>
      <c r="K17" s="9"/>
      <c r="L17" s="44">
        <v>5</v>
      </c>
      <c r="M17" s="44" t="s">
        <v>62</v>
      </c>
    </row>
    <row r="18" spans="1:13" s="65" customFormat="1">
      <c r="A18" s="9" t="s">
        <v>52</v>
      </c>
      <c r="B18" s="39" t="s">
        <v>15</v>
      </c>
      <c r="C18" s="39" t="s">
        <v>96</v>
      </c>
      <c r="D18" s="39" t="s">
        <v>28</v>
      </c>
      <c r="E18" s="64"/>
      <c r="F18" s="44">
        <v>904.5</v>
      </c>
      <c r="G18" s="11">
        <v>100</v>
      </c>
      <c r="H18" s="10">
        <v>41738</v>
      </c>
      <c r="I18" s="9"/>
      <c r="J18" s="9"/>
      <c r="K18" s="9"/>
      <c r="L18" s="44">
        <v>10</v>
      </c>
      <c r="M18" s="44" t="s">
        <v>62</v>
      </c>
    </row>
    <row r="19" spans="1:13" s="65" customFormat="1">
      <c r="A19" s="9" t="s">
        <v>53</v>
      </c>
      <c r="B19" s="39" t="s">
        <v>15</v>
      </c>
      <c r="C19" s="39" t="s">
        <v>96</v>
      </c>
      <c r="D19" s="39" t="s">
        <v>28</v>
      </c>
      <c r="E19" s="64"/>
      <c r="F19" s="44">
        <v>684.14</v>
      </c>
      <c r="G19" s="11">
        <v>100</v>
      </c>
      <c r="H19" s="10">
        <v>41738</v>
      </c>
      <c r="I19" s="9"/>
      <c r="J19" s="9"/>
      <c r="K19" s="9"/>
      <c r="L19" s="44">
        <v>12</v>
      </c>
      <c r="M19" s="44" t="s">
        <v>62</v>
      </c>
    </row>
    <row r="20" spans="1:13" s="65" customFormat="1">
      <c r="A20" s="9" t="s">
        <v>54</v>
      </c>
      <c r="B20" s="39" t="s">
        <v>15</v>
      </c>
      <c r="C20" s="39" t="s">
        <v>96</v>
      </c>
      <c r="D20" s="39" t="s">
        <v>28</v>
      </c>
      <c r="E20" s="64"/>
      <c r="F20" s="44">
        <v>762.44</v>
      </c>
      <c r="G20" s="11">
        <v>100</v>
      </c>
      <c r="H20" s="10">
        <v>41738</v>
      </c>
      <c r="I20" s="9"/>
      <c r="J20" s="9"/>
      <c r="K20" s="9"/>
      <c r="L20" s="44">
        <v>7</v>
      </c>
      <c r="M20" s="44" t="s">
        <v>62</v>
      </c>
    </row>
    <row r="21" spans="1:13" s="65" customFormat="1">
      <c r="A21" s="9" t="s">
        <v>55</v>
      </c>
      <c r="B21" s="39" t="s">
        <v>15</v>
      </c>
      <c r="C21" s="39" t="s">
        <v>96</v>
      </c>
      <c r="D21" s="39" t="s">
        <v>28</v>
      </c>
      <c r="E21" s="64"/>
      <c r="F21" s="44">
        <v>437.67</v>
      </c>
      <c r="G21" s="11">
        <v>100</v>
      </c>
      <c r="H21" s="10">
        <v>41738</v>
      </c>
      <c r="I21" s="9"/>
      <c r="J21" s="9"/>
      <c r="K21" s="9"/>
      <c r="L21" s="44">
        <v>11</v>
      </c>
      <c r="M21" s="44" t="s">
        <v>62</v>
      </c>
    </row>
    <row r="22" spans="1:13" s="65" customFormat="1">
      <c r="A22" s="9" t="s">
        <v>56</v>
      </c>
      <c r="B22" s="39" t="s">
        <v>15</v>
      </c>
      <c r="C22" s="39" t="s">
        <v>96</v>
      </c>
      <c r="D22" s="39" t="s">
        <v>28</v>
      </c>
      <c r="E22" s="64"/>
      <c r="F22" s="44">
        <v>718.53</v>
      </c>
      <c r="G22" s="11">
        <v>100</v>
      </c>
      <c r="H22" s="10">
        <v>41738</v>
      </c>
      <c r="I22" s="9"/>
      <c r="J22" s="9"/>
      <c r="K22" s="9"/>
      <c r="L22" s="44">
        <v>8</v>
      </c>
      <c r="M22" s="44" t="s">
        <v>62</v>
      </c>
    </row>
    <row r="23" spans="1:13" s="65" customFormat="1">
      <c r="A23" s="9" t="s">
        <v>57</v>
      </c>
      <c r="B23" s="39" t="s">
        <v>15</v>
      </c>
      <c r="C23" s="39" t="s">
        <v>96</v>
      </c>
      <c r="D23" s="39" t="s">
        <v>28</v>
      </c>
      <c r="E23" s="64"/>
      <c r="F23" s="44">
        <v>593.73</v>
      </c>
      <c r="G23" s="11">
        <v>100</v>
      </c>
      <c r="H23" s="10">
        <v>41738</v>
      </c>
      <c r="I23" s="9"/>
      <c r="J23" s="9"/>
      <c r="K23" s="9"/>
      <c r="L23" s="44">
        <v>6</v>
      </c>
      <c r="M23" s="44" t="s">
        <v>62</v>
      </c>
    </row>
    <row r="24" spans="1:13">
      <c r="A24" s="13" t="s">
        <v>58</v>
      </c>
      <c r="B24" s="34" t="s">
        <v>15</v>
      </c>
      <c r="C24" s="39" t="s">
        <v>96</v>
      </c>
      <c r="D24" s="34" t="s">
        <v>28</v>
      </c>
      <c r="E24" s="64"/>
      <c r="F24" s="45">
        <v>572.14</v>
      </c>
      <c r="G24" s="11">
        <v>100</v>
      </c>
      <c r="H24" s="14">
        <v>41738</v>
      </c>
      <c r="I24" s="9"/>
      <c r="J24" s="9"/>
      <c r="K24" s="9"/>
      <c r="L24" s="45">
        <v>9</v>
      </c>
      <c r="M24" s="44" t="s">
        <v>62</v>
      </c>
    </row>
    <row r="25" spans="1:13">
      <c r="A25" s="9"/>
      <c r="B25" s="39"/>
      <c r="C25" s="39"/>
      <c r="D25" s="39"/>
      <c r="E25" s="64"/>
      <c r="F25" s="44"/>
      <c r="G25" s="11"/>
      <c r="H25" s="10"/>
      <c r="I25" s="9"/>
      <c r="J25" s="9"/>
      <c r="K25" s="9"/>
      <c r="L25" s="9"/>
      <c r="M25" s="44"/>
    </row>
    <row r="26" spans="1:13">
      <c r="A26" s="54"/>
      <c r="B26" s="55"/>
      <c r="C26" s="55"/>
      <c r="D26" s="55"/>
      <c r="E26" s="55"/>
      <c r="F26" s="58"/>
      <c r="G26" s="57"/>
      <c r="H26" s="56"/>
      <c r="I26" s="54"/>
      <c r="J26" s="54"/>
      <c r="K26" s="54"/>
      <c r="L26" s="54"/>
      <c r="M26" s="58"/>
    </row>
    <row r="27" spans="1:13">
      <c r="A27" s="9" t="s">
        <v>63</v>
      </c>
      <c r="B27" s="48" t="s">
        <v>15</v>
      </c>
      <c r="C27" s="39" t="s">
        <v>96</v>
      </c>
      <c r="D27" s="48" t="s">
        <v>27</v>
      </c>
      <c r="E27" s="67">
        <v>41753</v>
      </c>
      <c r="F27" s="51">
        <v>1145.18</v>
      </c>
      <c r="G27" s="50">
        <v>1000</v>
      </c>
      <c r="H27" s="49">
        <v>41754</v>
      </c>
      <c r="I27" s="47">
        <v>1316.31</v>
      </c>
      <c r="J27" s="47">
        <v>4</v>
      </c>
      <c r="K27" s="47">
        <v>1</v>
      </c>
      <c r="L27" s="47">
        <v>18</v>
      </c>
      <c r="M27" s="51">
        <v>17.260000000000002</v>
      </c>
    </row>
    <row r="28" spans="1:13">
      <c r="A28" s="9" t="s">
        <v>64</v>
      </c>
      <c r="B28" s="48" t="s">
        <v>15</v>
      </c>
      <c r="C28" s="39" t="s">
        <v>96</v>
      </c>
      <c r="D28" s="48" t="s">
        <v>27</v>
      </c>
      <c r="E28" s="67">
        <v>41753</v>
      </c>
      <c r="F28" s="51">
        <v>1460.56</v>
      </c>
      <c r="G28" s="50">
        <v>1000</v>
      </c>
      <c r="H28" s="49">
        <v>41754</v>
      </c>
      <c r="I28" s="47">
        <v>1948.15</v>
      </c>
      <c r="J28" s="47">
        <v>4</v>
      </c>
      <c r="K28" s="47">
        <v>2</v>
      </c>
      <c r="L28" s="47">
        <v>12</v>
      </c>
      <c r="M28" s="51">
        <v>26.01</v>
      </c>
    </row>
    <row r="29" spans="1:13">
      <c r="A29" s="9" t="s">
        <v>65</v>
      </c>
      <c r="B29" s="48" t="s">
        <v>15</v>
      </c>
      <c r="C29" s="39" t="s">
        <v>96</v>
      </c>
      <c r="D29" s="48" t="s">
        <v>27</v>
      </c>
      <c r="E29" s="67">
        <v>41753</v>
      </c>
      <c r="F29" s="51">
        <v>1091.01</v>
      </c>
      <c r="G29" s="50">
        <v>1000</v>
      </c>
      <c r="H29" s="49">
        <v>41754</v>
      </c>
      <c r="I29" s="47">
        <v>1751.64</v>
      </c>
      <c r="J29" s="47">
        <v>4</v>
      </c>
      <c r="K29" s="47">
        <v>1</v>
      </c>
      <c r="L29" s="47">
        <v>5</v>
      </c>
      <c r="M29" s="51">
        <v>3.89</v>
      </c>
    </row>
    <row r="30" spans="1:13">
      <c r="A30" s="9" t="s">
        <v>66</v>
      </c>
      <c r="B30" s="48" t="s">
        <v>15</v>
      </c>
      <c r="C30" s="39" t="s">
        <v>96</v>
      </c>
      <c r="D30" s="48" t="s">
        <v>27</v>
      </c>
      <c r="E30" s="67">
        <v>41753</v>
      </c>
      <c r="F30" s="51">
        <v>1395.52</v>
      </c>
      <c r="G30" s="50">
        <v>1000</v>
      </c>
      <c r="H30" s="49">
        <v>41754</v>
      </c>
      <c r="I30" s="47">
        <v>1970.07</v>
      </c>
      <c r="J30" s="47">
        <v>4</v>
      </c>
      <c r="K30" s="47">
        <v>2</v>
      </c>
      <c r="L30" s="47">
        <v>13</v>
      </c>
      <c r="M30" s="51">
        <v>16.05</v>
      </c>
    </row>
    <row r="31" spans="1:13">
      <c r="A31" s="9" t="s">
        <v>67</v>
      </c>
      <c r="B31" s="48" t="s">
        <v>15</v>
      </c>
      <c r="C31" s="39" t="s">
        <v>96</v>
      </c>
      <c r="D31" s="48" t="s">
        <v>27</v>
      </c>
      <c r="E31" s="67">
        <v>41753</v>
      </c>
      <c r="F31" s="51">
        <v>1351.87</v>
      </c>
      <c r="G31" s="50">
        <v>1000</v>
      </c>
      <c r="H31" s="49">
        <v>41754</v>
      </c>
      <c r="I31" s="47">
        <v>1549.86</v>
      </c>
      <c r="J31" s="47">
        <v>4</v>
      </c>
      <c r="K31" s="47">
        <v>1</v>
      </c>
      <c r="L31" s="47">
        <v>15</v>
      </c>
      <c r="M31" s="51">
        <v>14.1</v>
      </c>
    </row>
    <row r="32" spans="1:13">
      <c r="A32" s="9" t="s">
        <v>68</v>
      </c>
      <c r="B32" s="48" t="s">
        <v>15</v>
      </c>
      <c r="C32" s="39" t="s">
        <v>96</v>
      </c>
      <c r="D32" s="48" t="s">
        <v>27</v>
      </c>
      <c r="E32" s="67">
        <v>41753</v>
      </c>
      <c r="F32" s="51">
        <v>1314.02</v>
      </c>
      <c r="G32" s="50">
        <v>1000</v>
      </c>
      <c r="H32" s="49">
        <v>41754</v>
      </c>
      <c r="I32" s="47">
        <v>1797.21</v>
      </c>
      <c r="J32" s="47">
        <v>4</v>
      </c>
      <c r="K32" s="47">
        <v>2</v>
      </c>
      <c r="L32" s="47">
        <v>19</v>
      </c>
      <c r="M32" s="51">
        <v>44.9</v>
      </c>
    </row>
    <row r="33" spans="1:15">
      <c r="A33" s="9" t="s">
        <v>69</v>
      </c>
      <c r="B33" s="48" t="s">
        <v>15</v>
      </c>
      <c r="C33" s="39" t="s">
        <v>96</v>
      </c>
      <c r="D33" s="48" t="s">
        <v>27</v>
      </c>
      <c r="E33" s="67">
        <v>41753</v>
      </c>
      <c r="F33" s="51">
        <v>1146.56</v>
      </c>
      <c r="G33" s="50">
        <v>1000</v>
      </c>
      <c r="H33" s="49">
        <v>41754</v>
      </c>
      <c r="I33" s="47">
        <v>1293.79</v>
      </c>
      <c r="J33" s="47">
        <v>4</v>
      </c>
      <c r="K33" s="47">
        <v>1</v>
      </c>
      <c r="L33" s="47">
        <v>16</v>
      </c>
      <c r="M33" s="51">
        <v>79.849999999999994</v>
      </c>
    </row>
    <row r="34" spans="1:15">
      <c r="A34" s="9" t="s">
        <v>70</v>
      </c>
      <c r="B34" s="48" t="s">
        <v>15</v>
      </c>
      <c r="C34" s="39" t="s">
        <v>96</v>
      </c>
      <c r="D34" s="48" t="s">
        <v>27</v>
      </c>
      <c r="E34" s="67">
        <v>41753</v>
      </c>
      <c r="F34" s="51">
        <v>1064.83</v>
      </c>
      <c r="G34" s="50">
        <v>1000</v>
      </c>
      <c r="H34" s="49">
        <v>41754</v>
      </c>
      <c r="I34" s="47">
        <v>1181.19</v>
      </c>
      <c r="J34" s="47">
        <v>4</v>
      </c>
      <c r="K34" s="47">
        <v>2</v>
      </c>
      <c r="L34" s="47">
        <v>15</v>
      </c>
      <c r="M34" s="51">
        <v>31.85</v>
      </c>
    </row>
    <row r="35" spans="1:15">
      <c r="A35" s="9" t="s">
        <v>71</v>
      </c>
      <c r="B35" s="48" t="s">
        <v>15</v>
      </c>
      <c r="C35" s="39" t="s">
        <v>96</v>
      </c>
      <c r="D35" s="48" t="s">
        <v>27</v>
      </c>
      <c r="E35" s="67">
        <v>41753</v>
      </c>
      <c r="F35" s="51">
        <v>1149.72</v>
      </c>
      <c r="G35" s="50">
        <v>1000</v>
      </c>
      <c r="H35" s="49">
        <v>41754</v>
      </c>
      <c r="I35" s="47">
        <v>1444.45</v>
      </c>
      <c r="J35" s="47">
        <v>4</v>
      </c>
      <c r="K35" s="47">
        <v>1</v>
      </c>
      <c r="L35" s="47">
        <v>14</v>
      </c>
      <c r="M35" s="51">
        <v>2.67</v>
      </c>
    </row>
    <row r="36" spans="1:15">
      <c r="A36" s="9" t="s">
        <v>72</v>
      </c>
      <c r="B36" s="48" t="s">
        <v>15</v>
      </c>
      <c r="C36" s="39" t="s">
        <v>96</v>
      </c>
      <c r="D36" s="48" t="s">
        <v>27</v>
      </c>
      <c r="E36" s="67">
        <v>41753</v>
      </c>
      <c r="F36" s="51">
        <v>1219.6500000000001</v>
      </c>
      <c r="G36" s="50">
        <v>1000</v>
      </c>
      <c r="H36" s="49">
        <v>41754</v>
      </c>
      <c r="I36" s="47">
        <v>1841.77</v>
      </c>
      <c r="J36" s="47">
        <v>4</v>
      </c>
      <c r="K36" s="47">
        <v>2</v>
      </c>
      <c r="L36" s="47">
        <v>13</v>
      </c>
      <c r="M36" s="51">
        <v>3.4</v>
      </c>
    </row>
    <row r="37" spans="1:15">
      <c r="A37" s="9" t="s">
        <v>73</v>
      </c>
      <c r="B37" s="48" t="s">
        <v>15</v>
      </c>
      <c r="C37" s="39" t="s">
        <v>96</v>
      </c>
      <c r="D37" s="48" t="s">
        <v>27</v>
      </c>
      <c r="E37" s="67">
        <v>41753</v>
      </c>
      <c r="F37" s="51">
        <v>1180.0899999999999</v>
      </c>
      <c r="G37" s="50">
        <v>1000</v>
      </c>
      <c r="H37" s="49">
        <v>41754</v>
      </c>
      <c r="I37" s="47">
        <v>1577.51</v>
      </c>
      <c r="J37" s="47">
        <v>4</v>
      </c>
      <c r="K37" s="47">
        <v>1</v>
      </c>
      <c r="L37" s="47">
        <v>2</v>
      </c>
      <c r="M37" s="51">
        <v>2.67</v>
      </c>
    </row>
    <row r="38" spans="1:15">
      <c r="A38" s="9" t="s">
        <v>74</v>
      </c>
      <c r="B38" s="48" t="s">
        <v>15</v>
      </c>
      <c r="C38" s="39" t="s">
        <v>96</v>
      </c>
      <c r="D38" s="48" t="s">
        <v>27</v>
      </c>
      <c r="E38" s="67">
        <v>41753</v>
      </c>
      <c r="F38" s="51">
        <v>1139.51</v>
      </c>
      <c r="G38" s="50">
        <v>1000</v>
      </c>
      <c r="H38" s="49">
        <v>41754</v>
      </c>
      <c r="I38" s="47">
        <v>1936.06</v>
      </c>
      <c r="J38" s="47">
        <v>4</v>
      </c>
      <c r="K38" s="47">
        <v>2</v>
      </c>
      <c r="L38" s="47">
        <v>14</v>
      </c>
      <c r="M38" s="51">
        <v>6.32</v>
      </c>
    </row>
    <row r="39" spans="1:15">
      <c r="A39" s="9" t="s">
        <v>75</v>
      </c>
      <c r="B39" s="48" t="s">
        <v>15</v>
      </c>
      <c r="C39" s="39" t="s">
        <v>96</v>
      </c>
      <c r="D39" s="48" t="s">
        <v>27</v>
      </c>
      <c r="E39" s="67">
        <v>41753</v>
      </c>
      <c r="F39" s="51">
        <v>1245.1300000000001</v>
      </c>
      <c r="G39" s="50">
        <v>1000</v>
      </c>
      <c r="H39" s="49">
        <v>41754</v>
      </c>
      <c r="I39" s="47">
        <v>1824.07</v>
      </c>
      <c r="J39" s="47">
        <v>4</v>
      </c>
      <c r="K39" s="47">
        <v>1</v>
      </c>
      <c r="L39" s="47">
        <v>18</v>
      </c>
      <c r="M39" s="51">
        <v>33.31</v>
      </c>
    </row>
    <row r="40" spans="1:15">
      <c r="A40" s="9" t="s">
        <v>76</v>
      </c>
      <c r="B40" s="48" t="s">
        <v>15</v>
      </c>
      <c r="C40" s="39" t="s">
        <v>96</v>
      </c>
      <c r="D40" s="48" t="s">
        <v>27</v>
      </c>
      <c r="E40" s="67">
        <v>41753</v>
      </c>
      <c r="F40" s="51">
        <v>1137.77</v>
      </c>
      <c r="G40" s="50">
        <v>1000</v>
      </c>
      <c r="H40" s="49">
        <v>41754</v>
      </c>
      <c r="I40" s="47">
        <v>1379.06</v>
      </c>
      <c r="J40" s="47">
        <v>4</v>
      </c>
      <c r="K40" s="47">
        <v>2</v>
      </c>
      <c r="L40" s="47">
        <v>7</v>
      </c>
      <c r="M40" s="51">
        <v>23.83</v>
      </c>
    </row>
    <row r="41" spans="1:15">
      <c r="A41" s="27" t="s">
        <v>77</v>
      </c>
      <c r="B41" s="93" t="s">
        <v>15</v>
      </c>
      <c r="C41" s="94" t="s">
        <v>96</v>
      </c>
      <c r="D41" s="93" t="s">
        <v>27</v>
      </c>
      <c r="E41" s="95">
        <v>41753</v>
      </c>
      <c r="F41" s="99">
        <v>983.6</v>
      </c>
      <c r="G41" s="97">
        <v>1000</v>
      </c>
      <c r="H41" s="98">
        <v>41754</v>
      </c>
      <c r="I41" s="96">
        <v>1715.4</v>
      </c>
      <c r="J41" s="96">
        <v>4</v>
      </c>
      <c r="K41" s="96">
        <v>1</v>
      </c>
      <c r="L41" s="96">
        <v>6</v>
      </c>
      <c r="M41" s="99">
        <v>2.92</v>
      </c>
      <c r="O41" t="s">
        <v>190</v>
      </c>
    </row>
    <row r="42" spans="1:15">
      <c r="A42" s="9" t="s">
        <v>78</v>
      </c>
      <c r="B42" s="48" t="s">
        <v>15</v>
      </c>
      <c r="C42" s="39" t="s">
        <v>96</v>
      </c>
      <c r="D42" s="48" t="s">
        <v>27</v>
      </c>
      <c r="E42" s="67">
        <v>41753</v>
      </c>
      <c r="F42" s="51">
        <v>1212.8</v>
      </c>
      <c r="G42" s="50"/>
      <c r="H42" s="49">
        <v>41754</v>
      </c>
      <c r="I42" s="47">
        <v>1902.31</v>
      </c>
      <c r="J42" s="47"/>
      <c r="K42" s="47"/>
      <c r="L42" s="47"/>
      <c r="M42" s="51"/>
      <c r="O42" t="s">
        <v>191</v>
      </c>
    </row>
    <row r="43" spans="1:15">
      <c r="A43" s="87" t="s">
        <v>98</v>
      </c>
      <c r="B43" s="88" t="s">
        <v>15</v>
      </c>
      <c r="C43" s="41" t="s">
        <v>96</v>
      </c>
      <c r="D43" s="88" t="s">
        <v>27</v>
      </c>
      <c r="E43" s="89">
        <v>41668</v>
      </c>
      <c r="F43" s="92">
        <v>1751.68</v>
      </c>
      <c r="G43" s="90">
        <v>1000</v>
      </c>
      <c r="H43" s="91">
        <v>41669</v>
      </c>
      <c r="I43" s="87">
        <v>1751.2</v>
      </c>
      <c r="J43" s="87">
        <v>4</v>
      </c>
      <c r="K43" s="87">
        <v>2</v>
      </c>
      <c r="L43" s="87">
        <v>4</v>
      </c>
      <c r="M43" s="92">
        <v>6.32</v>
      </c>
    </row>
    <row r="44" spans="1:15">
      <c r="A44" s="9" t="s">
        <v>79</v>
      </c>
      <c r="B44" s="48" t="s">
        <v>15</v>
      </c>
      <c r="C44" s="39" t="s">
        <v>96</v>
      </c>
      <c r="D44" s="48" t="s">
        <v>27</v>
      </c>
      <c r="E44" s="64">
        <v>41754</v>
      </c>
      <c r="F44" s="51">
        <v>208.38</v>
      </c>
      <c r="G44" s="11">
        <v>100</v>
      </c>
      <c r="H44" s="49">
        <v>41754</v>
      </c>
      <c r="I44" s="9"/>
      <c r="J44" s="9"/>
      <c r="K44" s="9"/>
      <c r="L44" s="9">
        <v>37</v>
      </c>
      <c r="M44" s="44"/>
    </row>
    <row r="45" spans="1:15">
      <c r="A45" s="9" t="s">
        <v>80</v>
      </c>
      <c r="B45" s="48" t="s">
        <v>15</v>
      </c>
      <c r="C45" s="39" t="s">
        <v>96</v>
      </c>
      <c r="D45" s="48" t="s">
        <v>27</v>
      </c>
      <c r="E45" s="64">
        <v>41754</v>
      </c>
      <c r="F45" s="44">
        <v>364.78</v>
      </c>
      <c r="G45" s="11">
        <v>100</v>
      </c>
      <c r="H45" s="49">
        <v>41754</v>
      </c>
      <c r="I45" s="9"/>
      <c r="J45" s="9"/>
      <c r="K45" s="9"/>
      <c r="L45" s="9">
        <v>10</v>
      </c>
      <c r="M45" s="44"/>
    </row>
    <row r="46" spans="1:15">
      <c r="A46" s="9" t="s">
        <v>81</v>
      </c>
      <c r="B46" s="48" t="s">
        <v>15</v>
      </c>
      <c r="C46" s="39" t="s">
        <v>96</v>
      </c>
      <c r="D46" s="48" t="s">
        <v>27</v>
      </c>
      <c r="E46" s="64">
        <v>41754</v>
      </c>
      <c r="F46" s="44">
        <v>555.11</v>
      </c>
      <c r="G46" s="11">
        <v>100</v>
      </c>
      <c r="H46" s="49">
        <v>41754</v>
      </c>
      <c r="I46" s="9"/>
      <c r="J46" s="9"/>
      <c r="K46" s="9"/>
      <c r="L46" s="9">
        <v>3</v>
      </c>
      <c r="M46" s="44"/>
    </row>
    <row r="47" spans="1:15">
      <c r="A47" s="9" t="s">
        <v>82</v>
      </c>
      <c r="B47" s="48" t="s">
        <v>15</v>
      </c>
      <c r="C47" s="39" t="s">
        <v>96</v>
      </c>
      <c r="D47" s="48" t="s">
        <v>27</v>
      </c>
      <c r="E47" s="64">
        <v>41754</v>
      </c>
      <c r="F47" s="44">
        <v>450.39</v>
      </c>
      <c r="G47" s="11">
        <v>100</v>
      </c>
      <c r="H47" s="49">
        <v>41754</v>
      </c>
      <c r="I47" s="9"/>
      <c r="J47" s="9"/>
      <c r="K47" s="9"/>
      <c r="L47" s="9">
        <v>7</v>
      </c>
      <c r="M47" s="44"/>
    </row>
    <row r="48" spans="1:15">
      <c r="A48" s="9" t="s">
        <v>83</v>
      </c>
      <c r="B48" s="48" t="s">
        <v>15</v>
      </c>
      <c r="C48" s="39" t="s">
        <v>96</v>
      </c>
      <c r="D48" s="48" t="s">
        <v>27</v>
      </c>
      <c r="E48" s="64">
        <v>41754</v>
      </c>
      <c r="F48" s="44">
        <v>183.36</v>
      </c>
      <c r="G48" s="11">
        <v>100</v>
      </c>
      <c r="H48" s="49">
        <v>41754</v>
      </c>
      <c r="I48" s="9"/>
      <c r="J48" s="9"/>
      <c r="K48" s="9"/>
      <c r="L48" s="9">
        <v>39</v>
      </c>
      <c r="M48" s="44"/>
    </row>
    <row r="49" spans="1:13">
      <c r="A49" s="9" t="s">
        <v>84</v>
      </c>
      <c r="B49" s="48" t="s">
        <v>15</v>
      </c>
      <c r="C49" s="39" t="s">
        <v>96</v>
      </c>
      <c r="D49" s="48" t="s">
        <v>27</v>
      </c>
      <c r="E49" s="64">
        <v>41754</v>
      </c>
      <c r="F49" s="44">
        <v>167.67</v>
      </c>
      <c r="G49" s="11">
        <v>100</v>
      </c>
      <c r="H49" s="49">
        <v>41754</v>
      </c>
      <c r="I49" s="9"/>
      <c r="J49" s="9"/>
      <c r="K49" s="9"/>
      <c r="L49" s="9">
        <v>11</v>
      </c>
      <c r="M49" s="44"/>
    </row>
    <row r="50" spans="1:13">
      <c r="A50" s="9" t="s">
        <v>85</v>
      </c>
      <c r="B50" s="48" t="s">
        <v>15</v>
      </c>
      <c r="C50" s="39" t="s">
        <v>96</v>
      </c>
      <c r="D50" s="48" t="s">
        <v>27</v>
      </c>
      <c r="E50" s="64">
        <v>41754</v>
      </c>
      <c r="F50" s="44">
        <v>307.32</v>
      </c>
      <c r="G50" s="11">
        <v>100</v>
      </c>
      <c r="H50" s="49">
        <v>41754</v>
      </c>
      <c r="I50" s="9"/>
      <c r="J50" s="9"/>
      <c r="K50" s="9"/>
      <c r="L50" s="9">
        <v>9</v>
      </c>
      <c r="M50" s="44"/>
    </row>
    <row r="51" spans="1:13">
      <c r="A51" s="9" t="s">
        <v>86</v>
      </c>
      <c r="B51" s="48" t="s">
        <v>15</v>
      </c>
      <c r="C51" s="39" t="s">
        <v>96</v>
      </c>
      <c r="D51" s="48" t="s">
        <v>27</v>
      </c>
      <c r="E51" s="64">
        <v>41754</v>
      </c>
      <c r="F51" s="44">
        <v>677.27</v>
      </c>
      <c r="G51" s="11">
        <v>100</v>
      </c>
      <c r="H51" s="49">
        <v>41754</v>
      </c>
      <c r="I51" s="9"/>
      <c r="J51" s="9"/>
      <c r="K51" s="9"/>
      <c r="L51" s="9">
        <v>40</v>
      </c>
      <c r="M51" s="44"/>
    </row>
    <row r="52" spans="1:13">
      <c r="A52" s="9" t="s">
        <v>87</v>
      </c>
      <c r="B52" s="48" t="s">
        <v>15</v>
      </c>
      <c r="C52" s="39" t="s">
        <v>96</v>
      </c>
      <c r="D52" s="48" t="s">
        <v>27</v>
      </c>
      <c r="E52" s="64">
        <v>41754</v>
      </c>
      <c r="F52" s="44">
        <v>472.48</v>
      </c>
      <c r="G52" s="11">
        <v>100</v>
      </c>
      <c r="H52" s="49">
        <v>41754</v>
      </c>
      <c r="I52" s="47"/>
      <c r="J52" s="47"/>
      <c r="K52" s="47"/>
      <c r="L52" s="47">
        <v>6</v>
      </c>
      <c r="M52" s="51"/>
    </row>
    <row r="53" spans="1:13">
      <c r="A53" s="9" t="s">
        <v>88</v>
      </c>
      <c r="B53" s="48" t="s">
        <v>15</v>
      </c>
      <c r="C53" s="39" t="s">
        <v>96</v>
      </c>
      <c r="D53" s="48" t="s">
        <v>27</v>
      </c>
      <c r="E53" s="64">
        <v>41754</v>
      </c>
      <c r="F53" s="44">
        <v>400.92</v>
      </c>
      <c r="G53" s="11">
        <v>100</v>
      </c>
      <c r="H53" s="49">
        <v>41754</v>
      </c>
      <c r="I53" s="9"/>
      <c r="J53" s="9"/>
      <c r="K53" s="9"/>
      <c r="L53" s="9">
        <v>5</v>
      </c>
      <c r="M53" s="44"/>
    </row>
    <row r="54" spans="1:13">
      <c r="A54" s="9" t="s">
        <v>89</v>
      </c>
      <c r="B54" s="48" t="s">
        <v>15</v>
      </c>
      <c r="C54" s="39" t="s">
        <v>96</v>
      </c>
      <c r="D54" s="48" t="s">
        <v>27</v>
      </c>
      <c r="E54" s="64">
        <v>41754</v>
      </c>
      <c r="F54" s="44">
        <v>785.34</v>
      </c>
      <c r="G54" s="11">
        <v>100</v>
      </c>
      <c r="H54" s="49">
        <v>41754</v>
      </c>
      <c r="I54" s="47"/>
      <c r="J54" s="47"/>
      <c r="K54" s="47"/>
      <c r="L54" s="47">
        <v>1</v>
      </c>
      <c r="M54" s="51"/>
    </row>
    <row r="55" spans="1:13">
      <c r="A55" s="9" t="s">
        <v>90</v>
      </c>
      <c r="B55" s="48" t="s">
        <v>15</v>
      </c>
      <c r="C55" s="39" t="s">
        <v>96</v>
      </c>
      <c r="D55" s="48" t="s">
        <v>27</v>
      </c>
      <c r="E55" s="64">
        <v>41754</v>
      </c>
      <c r="F55" s="44">
        <v>720.84</v>
      </c>
      <c r="G55" s="11">
        <v>100</v>
      </c>
      <c r="H55" s="49">
        <v>41754</v>
      </c>
      <c r="I55" s="9"/>
      <c r="J55" s="9"/>
      <c r="K55" s="9"/>
      <c r="L55" s="9">
        <v>8</v>
      </c>
      <c r="M55" s="44"/>
    </row>
    <row r="56" spans="1:13">
      <c r="A56" s="9" t="s">
        <v>91</v>
      </c>
      <c r="B56" s="48" t="s">
        <v>15</v>
      </c>
      <c r="C56" s="39" t="s">
        <v>96</v>
      </c>
      <c r="D56" s="48" t="s">
        <v>27</v>
      </c>
      <c r="E56" s="64">
        <v>41754</v>
      </c>
      <c r="F56" s="44">
        <v>342.72</v>
      </c>
      <c r="G56" s="11">
        <v>100</v>
      </c>
      <c r="H56" s="49">
        <v>41754</v>
      </c>
      <c r="I56" s="9"/>
      <c r="J56" s="9"/>
      <c r="K56" s="9"/>
      <c r="L56" s="9">
        <v>12</v>
      </c>
      <c r="M56" s="44"/>
    </row>
    <row r="57" spans="1:13">
      <c r="A57" s="9" t="s">
        <v>92</v>
      </c>
      <c r="B57" s="48" t="s">
        <v>15</v>
      </c>
      <c r="C57" s="39" t="s">
        <v>96</v>
      </c>
      <c r="D57" s="48" t="s">
        <v>27</v>
      </c>
      <c r="E57" s="64">
        <v>41754</v>
      </c>
      <c r="F57" s="53">
        <v>434.53</v>
      </c>
      <c r="G57" s="11">
        <v>100</v>
      </c>
      <c r="H57" s="49">
        <v>41754</v>
      </c>
      <c r="I57" s="52"/>
      <c r="J57" s="52"/>
      <c r="K57" s="52"/>
      <c r="L57" s="52">
        <v>38</v>
      </c>
      <c r="M57" s="53"/>
    </row>
    <row r="58" spans="1:13">
      <c r="A58" s="27" t="s">
        <v>93</v>
      </c>
      <c r="B58" s="93" t="s">
        <v>15</v>
      </c>
      <c r="C58" s="94" t="s">
        <v>96</v>
      </c>
      <c r="D58" s="93" t="s">
        <v>27</v>
      </c>
      <c r="E58" s="103">
        <v>41754</v>
      </c>
      <c r="F58" s="102">
        <v>222.41</v>
      </c>
      <c r="G58" s="100">
        <v>100</v>
      </c>
      <c r="H58" s="98">
        <v>41754</v>
      </c>
      <c r="I58" s="27"/>
      <c r="J58" s="27"/>
      <c r="K58" s="27"/>
      <c r="L58" s="27">
        <v>2</v>
      </c>
      <c r="M58" s="102"/>
    </row>
    <row r="59" spans="1:13">
      <c r="A59" s="9" t="s">
        <v>94</v>
      </c>
      <c r="B59" s="48" t="s">
        <v>15</v>
      </c>
      <c r="C59" s="39" t="s">
        <v>96</v>
      </c>
      <c r="D59" s="48" t="s">
        <v>27</v>
      </c>
      <c r="E59" s="64">
        <v>41754</v>
      </c>
      <c r="F59" s="44">
        <v>274.93</v>
      </c>
      <c r="G59" s="11"/>
      <c r="H59" s="49">
        <v>41754</v>
      </c>
      <c r="I59" s="9"/>
      <c r="J59" s="9"/>
      <c r="K59" s="9"/>
      <c r="L59" s="9" t="s">
        <v>17</v>
      </c>
      <c r="M59" s="44"/>
    </row>
    <row r="60" spans="1:13">
      <c r="A60" s="9" t="s">
        <v>117</v>
      </c>
      <c r="B60" s="48" t="s">
        <v>15</v>
      </c>
      <c r="C60" s="39" t="s">
        <v>96</v>
      </c>
      <c r="D60" s="48" t="s">
        <v>27</v>
      </c>
      <c r="E60" s="64">
        <v>41669</v>
      </c>
      <c r="F60" s="44">
        <v>600.88</v>
      </c>
      <c r="G60" s="44">
        <v>100</v>
      </c>
      <c r="H60" s="10">
        <v>41669</v>
      </c>
      <c r="I60" s="9"/>
      <c r="J60" s="9"/>
      <c r="K60" s="9"/>
      <c r="L60" s="9">
        <v>4</v>
      </c>
      <c r="M60" s="44"/>
    </row>
    <row r="61" spans="1:13">
      <c r="A61" s="59"/>
      <c r="B61" s="60"/>
      <c r="C61" s="60"/>
      <c r="D61" s="60"/>
      <c r="E61" s="60"/>
      <c r="F61" s="63"/>
      <c r="G61" s="63"/>
      <c r="H61" s="61"/>
      <c r="I61" s="59"/>
      <c r="J61" s="59"/>
      <c r="K61" s="59"/>
      <c r="L61" s="59"/>
      <c r="M61" s="63"/>
    </row>
    <row r="62" spans="1:13">
      <c r="A62" s="9" t="s">
        <v>77</v>
      </c>
      <c r="B62" s="39" t="s">
        <v>15</v>
      </c>
      <c r="C62" s="39" t="s">
        <v>97</v>
      </c>
      <c r="D62" s="39" t="s">
        <v>27</v>
      </c>
      <c r="E62" s="64">
        <v>41760</v>
      </c>
      <c r="F62" s="44">
        <v>1032.3900000000001</v>
      </c>
      <c r="G62" s="44">
        <v>1000</v>
      </c>
      <c r="H62" s="10">
        <v>41761</v>
      </c>
      <c r="I62" s="9">
        <v>2375.4</v>
      </c>
      <c r="J62" s="9">
        <v>4</v>
      </c>
      <c r="K62" s="9">
        <v>1</v>
      </c>
      <c r="L62" s="9">
        <v>2</v>
      </c>
      <c r="M62" s="44">
        <v>25.4</v>
      </c>
    </row>
    <row r="63" spans="1:13">
      <c r="A63" s="9" t="s">
        <v>98</v>
      </c>
      <c r="B63" s="39" t="s">
        <v>15</v>
      </c>
      <c r="C63" s="39" t="s">
        <v>97</v>
      </c>
      <c r="D63" s="39" t="s">
        <v>27</v>
      </c>
      <c r="E63" s="64">
        <v>41760</v>
      </c>
      <c r="F63" s="44">
        <v>1248.07</v>
      </c>
      <c r="G63" s="44">
        <v>1000</v>
      </c>
      <c r="H63" s="10">
        <v>41761</v>
      </c>
      <c r="I63" s="9">
        <v>1804.25</v>
      </c>
      <c r="J63" s="9">
        <v>4</v>
      </c>
      <c r="K63" s="9">
        <v>2</v>
      </c>
      <c r="L63" s="9">
        <v>5</v>
      </c>
      <c r="M63" s="44">
        <v>60</v>
      </c>
    </row>
    <row r="64" spans="1:13">
      <c r="A64" s="9" t="s">
        <v>99</v>
      </c>
      <c r="B64" s="39" t="s">
        <v>15</v>
      </c>
      <c r="C64" s="39" t="s">
        <v>97</v>
      </c>
      <c r="D64" s="39" t="s">
        <v>27</v>
      </c>
      <c r="E64" s="64">
        <v>41760</v>
      </c>
      <c r="F64" s="44">
        <v>1079.06</v>
      </c>
      <c r="G64" s="44">
        <v>1000</v>
      </c>
      <c r="H64" s="10">
        <v>41761</v>
      </c>
      <c r="I64" s="9">
        <v>2095.77</v>
      </c>
      <c r="J64" s="9">
        <v>4</v>
      </c>
      <c r="K64" s="9">
        <v>1</v>
      </c>
      <c r="L64" s="9">
        <v>6</v>
      </c>
      <c r="M64" s="44">
        <v>9.5</v>
      </c>
    </row>
    <row r="65" spans="1:19">
      <c r="A65" s="9" t="s">
        <v>100</v>
      </c>
      <c r="B65" s="39" t="s">
        <v>15</v>
      </c>
      <c r="C65" s="39" t="s">
        <v>97</v>
      </c>
      <c r="D65" s="39" t="s">
        <v>27</v>
      </c>
      <c r="E65" s="64">
        <v>41760</v>
      </c>
      <c r="F65" s="44">
        <v>1130.3699999999999</v>
      </c>
      <c r="G65" s="44">
        <v>1000</v>
      </c>
      <c r="H65" s="10">
        <v>41761</v>
      </c>
      <c r="I65" s="9">
        <v>1609.83</v>
      </c>
      <c r="J65" s="9">
        <v>4</v>
      </c>
      <c r="K65" s="9">
        <v>2</v>
      </c>
      <c r="L65" s="9">
        <v>4</v>
      </c>
      <c r="M65" s="44">
        <v>20.3</v>
      </c>
    </row>
    <row r="66" spans="1:19">
      <c r="A66" s="9" t="s">
        <v>101</v>
      </c>
      <c r="B66" s="39" t="s">
        <v>15</v>
      </c>
      <c r="C66" s="39" t="s">
        <v>97</v>
      </c>
      <c r="D66" s="39" t="s">
        <v>27</v>
      </c>
      <c r="E66" s="64">
        <v>41760</v>
      </c>
      <c r="F66" s="44">
        <v>1130.9100000000001</v>
      </c>
      <c r="G66" s="44">
        <v>1000</v>
      </c>
      <c r="H66" s="10">
        <v>41761</v>
      </c>
      <c r="I66" s="9">
        <v>1943.91</v>
      </c>
      <c r="J66" s="9">
        <v>4</v>
      </c>
      <c r="K66" s="9">
        <v>2</v>
      </c>
      <c r="L66" s="9">
        <v>7</v>
      </c>
      <c r="M66" s="44">
        <v>7.9</v>
      </c>
      <c r="S66" t="s">
        <v>113</v>
      </c>
    </row>
    <row r="67" spans="1:19">
      <c r="A67" s="9" t="s">
        <v>102</v>
      </c>
      <c r="B67" s="39" t="s">
        <v>15</v>
      </c>
      <c r="C67" s="39" t="s">
        <v>97</v>
      </c>
      <c r="D67" s="39" t="s">
        <v>27</v>
      </c>
      <c r="E67" s="64">
        <v>41760</v>
      </c>
      <c r="F67" s="44">
        <v>1353.72</v>
      </c>
      <c r="G67" s="44">
        <v>1000</v>
      </c>
      <c r="H67" s="10">
        <v>41761</v>
      </c>
      <c r="I67" s="9">
        <v>2059.87</v>
      </c>
      <c r="J67" s="9">
        <v>4</v>
      </c>
      <c r="K67" s="9">
        <v>1</v>
      </c>
      <c r="L67" s="9">
        <v>15</v>
      </c>
      <c r="M67" s="44">
        <v>7.1</v>
      </c>
    </row>
    <row r="68" spans="1:19">
      <c r="A68" s="9" t="s">
        <v>103</v>
      </c>
      <c r="B68" s="39" t="s">
        <v>15</v>
      </c>
      <c r="C68" s="39" t="s">
        <v>97</v>
      </c>
      <c r="D68" s="39" t="s">
        <v>27</v>
      </c>
      <c r="E68" s="64">
        <v>41760</v>
      </c>
      <c r="F68" s="44">
        <v>1156.3800000000001</v>
      </c>
      <c r="G68" s="44">
        <v>1000</v>
      </c>
      <c r="H68" s="10">
        <v>41761</v>
      </c>
      <c r="I68" s="9">
        <v>1684.23</v>
      </c>
      <c r="J68" s="9">
        <v>4</v>
      </c>
      <c r="K68" s="9">
        <v>2</v>
      </c>
      <c r="L68" s="9">
        <v>12</v>
      </c>
      <c r="M68" s="44">
        <v>43.9</v>
      </c>
    </row>
    <row r="69" spans="1:19">
      <c r="A69" s="9" t="s">
        <v>104</v>
      </c>
      <c r="B69" s="39" t="s">
        <v>15</v>
      </c>
      <c r="C69" s="39" t="s">
        <v>97</v>
      </c>
      <c r="D69" s="39" t="s">
        <v>27</v>
      </c>
      <c r="E69" s="64">
        <v>41760</v>
      </c>
      <c r="F69" s="44">
        <v>1074.1400000000001</v>
      </c>
      <c r="G69" s="44">
        <v>1000</v>
      </c>
      <c r="H69" s="10">
        <v>41761</v>
      </c>
      <c r="I69" s="9">
        <v>1027.18</v>
      </c>
      <c r="J69" s="9">
        <v>4</v>
      </c>
      <c r="K69" s="9">
        <v>1</v>
      </c>
      <c r="L69" s="9">
        <v>16</v>
      </c>
      <c r="M69" s="44">
        <v>24</v>
      </c>
    </row>
    <row r="70" spans="1:19">
      <c r="A70" s="9" t="s">
        <v>93</v>
      </c>
      <c r="B70" s="39" t="s">
        <v>15</v>
      </c>
      <c r="C70" s="39" t="s">
        <v>97</v>
      </c>
      <c r="D70" s="39" t="s">
        <v>27</v>
      </c>
      <c r="E70" s="64">
        <v>41761</v>
      </c>
      <c r="F70" s="44">
        <v>196.89</v>
      </c>
      <c r="G70" s="44">
        <v>100</v>
      </c>
      <c r="H70" s="10"/>
      <c r="I70" s="9"/>
      <c r="J70" s="9"/>
      <c r="K70" s="9"/>
      <c r="L70" s="9">
        <v>10</v>
      </c>
      <c r="M70" s="44"/>
    </row>
    <row r="71" spans="1:19">
      <c r="A71" s="59" t="s">
        <v>105</v>
      </c>
      <c r="B71" s="60" t="s">
        <v>15</v>
      </c>
      <c r="C71" s="60" t="s">
        <v>97</v>
      </c>
      <c r="D71" s="60" t="s">
        <v>27</v>
      </c>
      <c r="E71" s="68">
        <v>41761</v>
      </c>
      <c r="F71" s="63">
        <v>191.67</v>
      </c>
      <c r="G71" s="63">
        <v>100</v>
      </c>
      <c r="H71" s="61"/>
      <c r="I71" s="59"/>
      <c r="J71" s="59"/>
      <c r="K71" s="59"/>
      <c r="L71" s="59">
        <v>7</v>
      </c>
      <c r="M71" s="63"/>
    </row>
    <row r="72" spans="1:19">
      <c r="A72" s="9" t="s">
        <v>106</v>
      </c>
      <c r="B72" s="39" t="s">
        <v>15</v>
      </c>
      <c r="C72" s="39" t="s">
        <v>97</v>
      </c>
      <c r="D72" s="39" t="s">
        <v>27</v>
      </c>
      <c r="E72" s="64">
        <v>41761</v>
      </c>
      <c r="F72" s="44">
        <v>241.97</v>
      </c>
      <c r="G72" s="44">
        <v>100</v>
      </c>
      <c r="H72" s="10"/>
      <c r="I72" s="9"/>
      <c r="J72" s="9"/>
      <c r="K72" s="9"/>
      <c r="L72" s="9">
        <v>11</v>
      </c>
      <c r="M72" s="44"/>
    </row>
    <row r="73" spans="1:19">
      <c r="A73" s="59" t="s">
        <v>107</v>
      </c>
      <c r="B73" s="60" t="s">
        <v>15</v>
      </c>
      <c r="C73" s="60" t="s">
        <v>97</v>
      </c>
      <c r="D73" s="60" t="s">
        <v>27</v>
      </c>
      <c r="E73" s="68">
        <v>41761</v>
      </c>
      <c r="F73" s="63">
        <v>230.98</v>
      </c>
      <c r="G73" s="63">
        <v>100</v>
      </c>
      <c r="H73" s="61"/>
      <c r="I73" s="59"/>
      <c r="J73" s="59"/>
      <c r="K73" s="59"/>
      <c r="L73" s="59">
        <v>8</v>
      </c>
      <c r="M73" s="63"/>
    </row>
    <row r="74" spans="1:19">
      <c r="A74" s="9" t="s">
        <v>108</v>
      </c>
      <c r="B74" s="39" t="s">
        <v>15</v>
      </c>
      <c r="C74" s="39" t="s">
        <v>97</v>
      </c>
      <c r="D74" s="39" t="s">
        <v>27</v>
      </c>
      <c r="E74" s="64">
        <v>41761</v>
      </c>
      <c r="F74" s="44">
        <v>257.24</v>
      </c>
      <c r="G74" s="44">
        <v>100</v>
      </c>
      <c r="H74" s="10"/>
      <c r="I74" s="9"/>
      <c r="J74" s="9"/>
      <c r="K74" s="9"/>
      <c r="L74" s="9">
        <v>6</v>
      </c>
      <c r="M74" s="44"/>
    </row>
    <row r="75" spans="1:19">
      <c r="A75" s="59" t="s">
        <v>109</v>
      </c>
      <c r="B75" s="60" t="s">
        <v>15</v>
      </c>
      <c r="C75" s="60" t="s">
        <v>97</v>
      </c>
      <c r="D75" s="60" t="s">
        <v>27</v>
      </c>
      <c r="E75" s="68">
        <v>41761</v>
      </c>
      <c r="F75" s="63">
        <v>229.54</v>
      </c>
      <c r="G75" s="63">
        <v>100</v>
      </c>
      <c r="H75" s="61"/>
      <c r="I75" s="59"/>
      <c r="J75" s="59"/>
      <c r="K75" s="59"/>
      <c r="L75" s="59">
        <v>5</v>
      </c>
      <c r="M75" s="63"/>
    </row>
    <row r="76" spans="1:19">
      <c r="A76" s="9" t="s">
        <v>110</v>
      </c>
      <c r="B76" s="39" t="s">
        <v>15</v>
      </c>
      <c r="C76" s="39" t="s">
        <v>97</v>
      </c>
      <c r="D76" s="39" t="s">
        <v>27</v>
      </c>
      <c r="E76" s="64">
        <v>41761</v>
      </c>
      <c r="F76" s="44">
        <v>269.8</v>
      </c>
      <c r="G76" s="44">
        <v>100</v>
      </c>
      <c r="H76" s="10"/>
      <c r="I76" s="9"/>
      <c r="J76" s="9"/>
      <c r="K76" s="9"/>
      <c r="L76" s="9">
        <v>9</v>
      </c>
      <c r="M76" s="44"/>
    </row>
    <row r="77" spans="1:19">
      <c r="A77" s="59" t="s">
        <v>111</v>
      </c>
      <c r="B77" s="60" t="s">
        <v>15</v>
      </c>
      <c r="C77" s="60" t="s">
        <v>97</v>
      </c>
      <c r="D77" s="60" t="s">
        <v>27</v>
      </c>
      <c r="E77" s="68">
        <v>41761</v>
      </c>
      <c r="F77" s="63">
        <v>225.31</v>
      </c>
      <c r="G77" s="63">
        <v>100</v>
      </c>
      <c r="H77" s="61"/>
      <c r="I77" s="59"/>
      <c r="J77" s="59"/>
      <c r="K77" s="59"/>
      <c r="L77" s="59">
        <v>12</v>
      </c>
      <c r="M77" s="63"/>
    </row>
    <row r="78" spans="1:19">
      <c r="A78" s="74"/>
      <c r="B78" s="75"/>
      <c r="C78" s="75"/>
      <c r="D78" s="75"/>
      <c r="E78" s="76"/>
      <c r="F78" s="78"/>
      <c r="G78" s="78"/>
      <c r="H78" s="77"/>
      <c r="I78" s="74"/>
      <c r="J78" s="74"/>
      <c r="K78" s="74"/>
      <c r="L78" s="74"/>
      <c r="M78" s="78"/>
    </row>
    <row r="79" spans="1:19">
      <c r="A79" s="59" t="s">
        <v>119</v>
      </c>
      <c r="B79" s="60" t="s">
        <v>15</v>
      </c>
      <c r="C79" s="60" t="s">
        <v>96</v>
      </c>
      <c r="D79" s="60" t="s">
        <v>27</v>
      </c>
      <c r="E79" s="68">
        <v>41834</v>
      </c>
      <c r="F79" s="63">
        <v>925.65</v>
      </c>
      <c r="G79" s="63">
        <v>1000</v>
      </c>
      <c r="H79" s="61">
        <v>41843</v>
      </c>
      <c r="I79" s="59">
        <v>2091.39</v>
      </c>
      <c r="J79" s="59">
        <v>4</v>
      </c>
      <c r="K79" s="59">
        <v>1</v>
      </c>
      <c r="L79" s="59">
        <v>2</v>
      </c>
      <c r="M79" s="62">
        <v>13.470499999999999</v>
      </c>
    </row>
    <row r="80" spans="1:19">
      <c r="A80" s="9" t="s">
        <v>120</v>
      </c>
      <c r="B80" s="39" t="s">
        <v>15</v>
      </c>
      <c r="C80" s="39" t="s">
        <v>96</v>
      </c>
      <c r="D80" s="39" t="s">
        <v>27</v>
      </c>
      <c r="E80" s="64">
        <v>41834</v>
      </c>
      <c r="F80" s="44">
        <v>845.42</v>
      </c>
      <c r="G80" s="63">
        <v>1000</v>
      </c>
      <c r="H80" s="80">
        <v>41843</v>
      </c>
      <c r="I80" s="9">
        <v>2446.0700000000002</v>
      </c>
      <c r="J80" s="9">
        <v>4</v>
      </c>
      <c r="K80" s="9">
        <v>1</v>
      </c>
      <c r="L80" s="9">
        <v>6</v>
      </c>
      <c r="M80" s="11">
        <v>22.170500000000001</v>
      </c>
    </row>
    <row r="81" spans="1:13">
      <c r="A81" s="59" t="s">
        <v>121</v>
      </c>
      <c r="B81" s="60" t="s">
        <v>15</v>
      </c>
      <c r="C81" s="60" t="s">
        <v>96</v>
      </c>
      <c r="D81" s="60" t="s">
        <v>27</v>
      </c>
      <c r="E81" s="68">
        <v>41834</v>
      </c>
      <c r="F81" s="63">
        <v>1277.3499999999999</v>
      </c>
      <c r="G81" s="63">
        <v>1000</v>
      </c>
      <c r="H81" s="61">
        <v>41843</v>
      </c>
      <c r="I81" s="59">
        <v>2627.6</v>
      </c>
      <c r="J81" s="59">
        <v>4</v>
      </c>
      <c r="K81" s="59">
        <v>1</v>
      </c>
      <c r="L81" s="59">
        <v>5</v>
      </c>
      <c r="M81" s="62">
        <v>24.415500000000002</v>
      </c>
    </row>
    <row r="82" spans="1:13">
      <c r="A82" s="9" t="s">
        <v>122</v>
      </c>
      <c r="B82" s="39" t="s">
        <v>15</v>
      </c>
      <c r="C82" s="39" t="s">
        <v>96</v>
      </c>
      <c r="D82" s="39" t="s">
        <v>27</v>
      </c>
      <c r="E82" s="64">
        <v>41834</v>
      </c>
      <c r="F82" s="44">
        <v>1249.7</v>
      </c>
      <c r="G82" s="63">
        <v>1000</v>
      </c>
      <c r="H82" s="80">
        <v>41843</v>
      </c>
      <c r="I82" s="9">
        <v>2485.98</v>
      </c>
      <c r="J82" s="9">
        <v>4</v>
      </c>
      <c r="K82" s="9">
        <v>2</v>
      </c>
      <c r="L82" s="9">
        <v>4</v>
      </c>
      <c r="M82" s="11">
        <v>38.202247191011239</v>
      </c>
    </row>
    <row r="83" spans="1:13">
      <c r="A83" s="59" t="s">
        <v>123</v>
      </c>
      <c r="B83" s="60" t="s">
        <v>15</v>
      </c>
      <c r="C83" s="60" t="s">
        <v>96</v>
      </c>
      <c r="D83" s="60" t="s">
        <v>27</v>
      </c>
      <c r="E83" s="68">
        <v>41834</v>
      </c>
      <c r="F83" s="63">
        <v>975.57</v>
      </c>
      <c r="G83" s="63">
        <v>1000</v>
      </c>
      <c r="H83" s="61">
        <v>41843</v>
      </c>
      <c r="I83" s="59">
        <v>2318.42</v>
      </c>
      <c r="J83" s="59">
        <v>4</v>
      </c>
      <c r="K83" s="59">
        <v>2</v>
      </c>
      <c r="L83" s="59">
        <v>13</v>
      </c>
      <c r="M83" s="62">
        <v>42.415730337078649</v>
      </c>
    </row>
    <row r="84" spans="1:13">
      <c r="A84" s="9" t="s">
        <v>124</v>
      </c>
      <c r="B84" s="39" t="s">
        <v>15</v>
      </c>
      <c r="C84" s="39" t="s">
        <v>96</v>
      </c>
      <c r="D84" s="39" t="s">
        <v>27</v>
      </c>
      <c r="E84" s="64">
        <v>41834</v>
      </c>
      <c r="F84" s="44">
        <v>1134.53</v>
      </c>
      <c r="G84" s="63">
        <v>1000</v>
      </c>
      <c r="H84" s="80">
        <v>41843</v>
      </c>
      <c r="I84" s="9">
        <v>2516.7800000000002</v>
      </c>
      <c r="J84" s="9">
        <v>4</v>
      </c>
      <c r="K84" s="9">
        <v>1</v>
      </c>
      <c r="L84" s="9">
        <v>14</v>
      </c>
      <c r="M84" s="11">
        <v>42.134831460674157</v>
      </c>
    </row>
    <row r="85" spans="1:13">
      <c r="A85" s="59" t="s">
        <v>125</v>
      </c>
      <c r="B85" s="60" t="s">
        <v>15</v>
      </c>
      <c r="C85" s="60" t="s">
        <v>96</v>
      </c>
      <c r="D85" s="60" t="s">
        <v>27</v>
      </c>
      <c r="E85" s="68">
        <v>41834</v>
      </c>
      <c r="F85" s="63">
        <v>1046.8</v>
      </c>
      <c r="G85" s="63">
        <v>1000</v>
      </c>
      <c r="H85" s="61">
        <v>41843</v>
      </c>
      <c r="I85" s="59">
        <v>2507.56</v>
      </c>
      <c r="J85" s="59">
        <v>4</v>
      </c>
      <c r="K85" s="59">
        <v>2</v>
      </c>
      <c r="L85" s="59">
        <v>13</v>
      </c>
      <c r="M85" s="62">
        <v>29.466999999999999</v>
      </c>
    </row>
    <row r="86" spans="1:13">
      <c r="A86" s="9" t="s">
        <v>126</v>
      </c>
      <c r="B86" s="39" t="s">
        <v>15</v>
      </c>
      <c r="C86" s="39" t="s">
        <v>96</v>
      </c>
      <c r="D86" s="39" t="s">
        <v>27</v>
      </c>
      <c r="E86" s="64">
        <v>41834</v>
      </c>
      <c r="F86" s="44">
        <v>993.76</v>
      </c>
      <c r="G86" s="63">
        <v>1000</v>
      </c>
      <c r="H86" s="80">
        <v>41843</v>
      </c>
      <c r="I86" s="9">
        <v>2585.4699999999998</v>
      </c>
      <c r="J86" s="9">
        <v>4</v>
      </c>
      <c r="K86" s="9">
        <v>2</v>
      </c>
      <c r="L86" s="9">
        <v>14</v>
      </c>
      <c r="M86" s="11">
        <v>16.277000000000001</v>
      </c>
    </row>
    <row r="87" spans="1:13" s="79" customFormat="1">
      <c r="A87" s="59" t="s">
        <v>127</v>
      </c>
      <c r="B87" s="60" t="s">
        <v>15</v>
      </c>
      <c r="C87" s="60" t="s">
        <v>96</v>
      </c>
      <c r="D87" s="60" t="s">
        <v>27</v>
      </c>
      <c r="E87" s="68">
        <v>41834</v>
      </c>
      <c r="F87" s="63">
        <v>939.18</v>
      </c>
      <c r="G87" s="63">
        <v>1000</v>
      </c>
      <c r="H87" s="61">
        <v>41843</v>
      </c>
      <c r="I87" s="59">
        <v>2545.16</v>
      </c>
      <c r="J87" s="59">
        <v>4</v>
      </c>
      <c r="K87" s="59">
        <v>2</v>
      </c>
      <c r="L87" s="59">
        <v>12</v>
      </c>
      <c r="M87" s="62">
        <v>25.538</v>
      </c>
    </row>
    <row r="88" spans="1:13">
      <c r="A88" s="9" t="s">
        <v>128</v>
      </c>
      <c r="B88" s="39" t="s">
        <v>15</v>
      </c>
      <c r="C88" s="39" t="s">
        <v>96</v>
      </c>
      <c r="D88" s="39" t="s">
        <v>27</v>
      </c>
      <c r="E88" s="64">
        <v>41834</v>
      </c>
      <c r="F88" s="44">
        <v>1027.8900000000001</v>
      </c>
      <c r="G88" s="63">
        <v>1000</v>
      </c>
      <c r="H88" s="80">
        <v>41843</v>
      </c>
      <c r="I88" s="9">
        <v>2297.7199999999998</v>
      </c>
      <c r="J88" s="9">
        <v>4</v>
      </c>
      <c r="K88" s="9">
        <v>2</v>
      </c>
      <c r="L88" s="9">
        <v>19</v>
      </c>
      <c r="M88" s="11">
        <v>30.309000000000001</v>
      </c>
    </row>
    <row r="89" spans="1:13" s="79" customFormat="1">
      <c r="A89" s="59" t="s">
        <v>129</v>
      </c>
      <c r="B89" s="60" t="s">
        <v>15</v>
      </c>
      <c r="C89" s="60" t="s">
        <v>96</v>
      </c>
      <c r="D89" s="60" t="s">
        <v>27</v>
      </c>
      <c r="E89" s="68">
        <v>41834</v>
      </c>
      <c r="F89" s="63">
        <v>826.47</v>
      </c>
      <c r="G89" s="63">
        <v>1000</v>
      </c>
      <c r="H89" s="61">
        <v>41843</v>
      </c>
      <c r="I89" s="59">
        <v>2040.62</v>
      </c>
      <c r="J89" s="59">
        <v>4</v>
      </c>
      <c r="K89" s="59">
        <v>1</v>
      </c>
      <c r="L89" s="59">
        <v>18</v>
      </c>
      <c r="M89" s="62">
        <v>19.083500000000001</v>
      </c>
    </row>
    <row r="90" spans="1:13">
      <c r="A90" s="9" t="s">
        <v>130</v>
      </c>
      <c r="B90" s="39" t="s">
        <v>15</v>
      </c>
      <c r="C90" s="39" t="s">
        <v>96</v>
      </c>
      <c r="D90" s="39" t="s">
        <v>27</v>
      </c>
      <c r="E90" s="64">
        <v>41834</v>
      </c>
      <c r="F90" s="44">
        <v>366.52</v>
      </c>
      <c r="G90" s="63">
        <v>1000</v>
      </c>
      <c r="H90" s="80">
        <v>41843</v>
      </c>
      <c r="I90" s="9">
        <v>1288.04</v>
      </c>
      <c r="J90" s="9">
        <v>4</v>
      </c>
      <c r="K90" s="9">
        <v>1</v>
      </c>
      <c r="L90" s="9">
        <v>18</v>
      </c>
      <c r="M90" s="11">
        <v>16.277000000000001</v>
      </c>
    </row>
    <row r="91" spans="1:13" s="79" customFormat="1">
      <c r="A91" s="59" t="s">
        <v>131</v>
      </c>
      <c r="B91" s="60" t="s">
        <v>15</v>
      </c>
      <c r="C91" s="60" t="s">
        <v>96</v>
      </c>
      <c r="D91" s="60" t="s">
        <v>27</v>
      </c>
      <c r="E91" s="68">
        <v>41834</v>
      </c>
      <c r="F91" s="63">
        <v>736.52</v>
      </c>
      <c r="G91" s="63">
        <v>1000</v>
      </c>
      <c r="H91" s="61">
        <v>41843</v>
      </c>
      <c r="I91" s="59">
        <v>1993.41</v>
      </c>
      <c r="J91" s="59">
        <v>4</v>
      </c>
      <c r="K91" s="59">
        <v>2</v>
      </c>
      <c r="L91" s="59">
        <v>7</v>
      </c>
      <c r="M91" s="62">
        <v>29.747499999999999</v>
      </c>
    </row>
    <row r="92" spans="1:13">
      <c r="A92" s="9" t="s">
        <v>132</v>
      </c>
      <c r="B92" s="39" t="s">
        <v>15</v>
      </c>
      <c r="C92" s="39" t="s">
        <v>96</v>
      </c>
      <c r="D92" s="39" t="s">
        <v>27</v>
      </c>
      <c r="E92" s="64">
        <v>41834</v>
      </c>
      <c r="F92" s="44">
        <v>967.23</v>
      </c>
      <c r="G92" s="63">
        <v>1000</v>
      </c>
      <c r="H92" s="80">
        <v>41843</v>
      </c>
      <c r="I92" s="9">
        <v>2412.8000000000002</v>
      </c>
      <c r="J92" s="9">
        <v>4</v>
      </c>
      <c r="K92" s="9">
        <v>1</v>
      </c>
      <c r="L92" s="9">
        <v>15</v>
      </c>
      <c r="M92" s="11">
        <v>24.135000000000002</v>
      </c>
    </row>
    <row r="93" spans="1:13" s="79" customFormat="1">
      <c r="A93" s="59" t="s">
        <v>133</v>
      </c>
      <c r="B93" s="60" t="s">
        <v>15</v>
      </c>
      <c r="C93" s="60" t="s">
        <v>96</v>
      </c>
      <c r="D93" s="60" t="s">
        <v>27</v>
      </c>
      <c r="E93" s="68">
        <v>41834</v>
      </c>
      <c r="F93" s="63">
        <v>215.17</v>
      </c>
      <c r="G93" s="63">
        <v>1000</v>
      </c>
      <c r="H93" s="61">
        <v>41843</v>
      </c>
      <c r="I93" s="59">
        <v>876.18</v>
      </c>
      <c r="J93" s="59">
        <v>4</v>
      </c>
      <c r="K93" s="59">
        <v>2</v>
      </c>
      <c r="L93" s="59">
        <v>15</v>
      </c>
      <c r="M93" s="62">
        <v>22.7315</v>
      </c>
    </row>
    <row r="94" spans="1:13" s="79" customFormat="1">
      <c r="A94" s="27" t="s">
        <v>77</v>
      </c>
      <c r="B94" s="94" t="s">
        <v>15</v>
      </c>
      <c r="C94" s="94" t="s">
        <v>96</v>
      </c>
      <c r="D94" s="94" t="s">
        <v>27</v>
      </c>
      <c r="E94" s="103">
        <v>41753</v>
      </c>
      <c r="F94" s="102">
        <v>983.6</v>
      </c>
      <c r="G94" s="102">
        <v>1000</v>
      </c>
      <c r="H94" s="101">
        <v>41754</v>
      </c>
      <c r="I94" s="27">
        <v>1715.4</v>
      </c>
      <c r="J94" s="27">
        <v>4</v>
      </c>
      <c r="K94" s="27">
        <v>1</v>
      </c>
      <c r="L94" s="27">
        <v>16</v>
      </c>
      <c r="M94" s="100">
        <v>21.328499999999998</v>
      </c>
    </row>
    <row r="95" spans="1:13">
      <c r="A95" s="9" t="s">
        <v>143</v>
      </c>
      <c r="B95" s="39" t="s">
        <v>15</v>
      </c>
      <c r="C95" s="39" t="s">
        <v>96</v>
      </c>
      <c r="D95" s="39" t="s">
        <v>27</v>
      </c>
      <c r="E95" s="64"/>
      <c r="F95" s="44">
        <v>106.29</v>
      </c>
      <c r="G95" s="44">
        <v>100</v>
      </c>
      <c r="H95" s="118">
        <v>41835</v>
      </c>
      <c r="I95" s="9"/>
      <c r="J95" s="9"/>
      <c r="K95" s="9"/>
      <c r="L95" s="9">
        <v>1</v>
      </c>
      <c r="M95" s="44"/>
    </row>
    <row r="96" spans="1:13">
      <c r="A96" s="59" t="s">
        <v>134</v>
      </c>
      <c r="B96" s="60" t="s">
        <v>15</v>
      </c>
      <c r="C96" s="60" t="s">
        <v>96</v>
      </c>
      <c r="D96" s="60" t="s">
        <v>27</v>
      </c>
      <c r="E96" s="68"/>
      <c r="F96" s="63">
        <v>121.13</v>
      </c>
      <c r="G96" s="63">
        <v>100</v>
      </c>
      <c r="H96" s="119">
        <v>41835</v>
      </c>
      <c r="I96" s="59"/>
      <c r="J96" s="59"/>
      <c r="K96" s="59"/>
      <c r="L96" s="59">
        <v>2</v>
      </c>
      <c r="M96" s="63"/>
    </row>
    <row r="97" spans="1:13" s="84" customFormat="1">
      <c r="A97" s="23" t="s">
        <v>135</v>
      </c>
      <c r="B97" s="41" t="s">
        <v>15</v>
      </c>
      <c r="C97" s="41" t="s">
        <v>96</v>
      </c>
      <c r="D97" s="41" t="s">
        <v>27</v>
      </c>
      <c r="E97" s="81"/>
      <c r="F97" s="83">
        <v>257.70999999999998</v>
      </c>
      <c r="G97" s="83">
        <v>100</v>
      </c>
      <c r="H97" s="120">
        <v>41835</v>
      </c>
      <c r="I97" s="23"/>
      <c r="J97" s="23"/>
      <c r="K97" s="23"/>
      <c r="L97" s="23">
        <v>3</v>
      </c>
      <c r="M97" s="83"/>
    </row>
    <row r="98" spans="1:13" s="84" customFormat="1">
      <c r="A98" s="59" t="s">
        <v>136</v>
      </c>
      <c r="B98" s="60" t="s">
        <v>15</v>
      </c>
      <c r="C98" s="60" t="s">
        <v>96</v>
      </c>
      <c r="D98" s="60" t="s">
        <v>27</v>
      </c>
      <c r="E98" s="68"/>
      <c r="F98" s="63">
        <v>173.32</v>
      </c>
      <c r="G98" s="63">
        <v>100</v>
      </c>
      <c r="H98" s="119">
        <v>41835</v>
      </c>
      <c r="I98" s="59"/>
      <c r="J98" s="59"/>
      <c r="K98" s="59"/>
      <c r="L98" s="59">
        <v>4</v>
      </c>
      <c r="M98" s="63"/>
    </row>
    <row r="99" spans="1:13" s="84" customFormat="1">
      <c r="A99" s="23" t="s">
        <v>137</v>
      </c>
      <c r="B99" s="41" t="s">
        <v>15</v>
      </c>
      <c r="C99" s="41" t="s">
        <v>96</v>
      </c>
      <c r="D99" s="41" t="s">
        <v>27</v>
      </c>
      <c r="E99" s="81"/>
      <c r="F99" s="83">
        <v>360.21</v>
      </c>
      <c r="G99" s="83">
        <v>100</v>
      </c>
      <c r="H99" s="120">
        <v>41835</v>
      </c>
      <c r="I99" s="23"/>
      <c r="J99" s="23"/>
      <c r="K99" s="23"/>
      <c r="L99" s="23">
        <v>5</v>
      </c>
      <c r="M99" s="83"/>
    </row>
    <row r="100" spans="1:13" s="84" customFormat="1">
      <c r="A100" s="59" t="s">
        <v>138</v>
      </c>
      <c r="B100" s="60" t="s">
        <v>15</v>
      </c>
      <c r="C100" s="60" t="s">
        <v>96</v>
      </c>
      <c r="D100" s="60" t="s">
        <v>27</v>
      </c>
      <c r="E100" s="68"/>
      <c r="F100" s="63">
        <v>181.57</v>
      </c>
      <c r="G100" s="63">
        <v>100</v>
      </c>
      <c r="H100" s="119">
        <v>41835</v>
      </c>
      <c r="I100" s="59"/>
      <c r="J100" s="59"/>
      <c r="K100" s="59"/>
      <c r="L100" s="59">
        <v>6</v>
      </c>
      <c r="M100" s="63"/>
    </row>
    <row r="101" spans="1:13" s="84" customFormat="1">
      <c r="A101" s="23" t="s">
        <v>139</v>
      </c>
      <c r="B101" s="41" t="s">
        <v>15</v>
      </c>
      <c r="C101" s="41" t="s">
        <v>96</v>
      </c>
      <c r="D101" s="41" t="s">
        <v>27</v>
      </c>
      <c r="E101" s="81"/>
      <c r="F101" s="83">
        <v>346.39</v>
      </c>
      <c r="G101" s="83">
        <v>100</v>
      </c>
      <c r="H101" s="120">
        <v>41835</v>
      </c>
      <c r="I101" s="23"/>
      <c r="J101" s="23"/>
      <c r="K101" s="23"/>
      <c r="L101" s="23">
        <v>7</v>
      </c>
      <c r="M101" s="83"/>
    </row>
    <row r="102" spans="1:13" s="84" customFormat="1">
      <c r="A102" s="59" t="s">
        <v>140</v>
      </c>
      <c r="B102" s="60" t="s">
        <v>15</v>
      </c>
      <c r="C102" s="60" t="s">
        <v>96</v>
      </c>
      <c r="D102" s="60" t="s">
        <v>27</v>
      </c>
      <c r="E102" s="68"/>
      <c r="F102" s="63">
        <v>458.38</v>
      </c>
      <c r="G102" s="63">
        <v>100</v>
      </c>
      <c r="H102" s="119">
        <v>41835</v>
      </c>
      <c r="I102" s="59"/>
      <c r="J102" s="59"/>
      <c r="K102" s="59"/>
      <c r="L102" s="59">
        <v>8</v>
      </c>
      <c r="M102" s="63"/>
    </row>
    <row r="103" spans="1:13" s="84" customFormat="1">
      <c r="A103" s="23" t="s">
        <v>141</v>
      </c>
      <c r="B103" s="41" t="s">
        <v>15</v>
      </c>
      <c r="C103" s="41" t="s">
        <v>96</v>
      </c>
      <c r="D103" s="41" t="s">
        <v>27</v>
      </c>
      <c r="E103" s="81"/>
      <c r="F103" s="83">
        <v>309.86</v>
      </c>
      <c r="G103" s="83">
        <v>100</v>
      </c>
      <c r="H103" s="120">
        <v>41835</v>
      </c>
      <c r="I103" s="23"/>
      <c r="J103" s="23"/>
      <c r="K103" s="23"/>
      <c r="L103" s="23">
        <v>10</v>
      </c>
      <c r="M103" s="83"/>
    </row>
    <row r="104" spans="1:13" s="84" customFormat="1">
      <c r="A104" s="59" t="s">
        <v>142</v>
      </c>
      <c r="B104" s="60" t="s">
        <v>15</v>
      </c>
      <c r="C104" s="60" t="s">
        <v>96</v>
      </c>
      <c r="D104" s="60" t="s">
        <v>27</v>
      </c>
      <c r="E104" s="68"/>
      <c r="F104" s="63">
        <v>322.87</v>
      </c>
      <c r="G104" s="63">
        <v>100</v>
      </c>
      <c r="H104" s="119">
        <v>41835</v>
      </c>
      <c r="I104" s="59"/>
      <c r="J104" s="59"/>
      <c r="K104" s="59"/>
      <c r="L104" s="59">
        <v>11</v>
      </c>
      <c r="M104" s="63"/>
    </row>
    <row r="105" spans="1:13" s="84" customFormat="1">
      <c r="A105" s="23" t="s">
        <v>144</v>
      </c>
      <c r="B105" s="41" t="s">
        <v>15</v>
      </c>
      <c r="C105" s="41" t="s">
        <v>96</v>
      </c>
      <c r="D105" s="41" t="s">
        <v>27</v>
      </c>
      <c r="E105" s="81"/>
      <c r="F105" s="83">
        <v>368.94</v>
      </c>
      <c r="G105" s="83">
        <v>100</v>
      </c>
      <c r="H105" s="120">
        <v>41835</v>
      </c>
      <c r="I105" s="23"/>
      <c r="J105" s="23"/>
      <c r="K105" s="23"/>
      <c r="L105" s="23">
        <v>12</v>
      </c>
      <c r="M105" s="83"/>
    </row>
    <row r="106" spans="1:13" s="84" customFormat="1">
      <c r="A106" s="59" t="s">
        <v>145</v>
      </c>
      <c r="B106" s="60" t="s">
        <v>15</v>
      </c>
      <c r="C106" s="60" t="s">
        <v>96</v>
      </c>
      <c r="D106" s="60" t="s">
        <v>27</v>
      </c>
      <c r="E106" s="68"/>
      <c r="F106" s="63">
        <v>242</v>
      </c>
      <c r="G106" s="63">
        <v>100</v>
      </c>
      <c r="H106" s="119">
        <v>41835</v>
      </c>
      <c r="I106" s="59"/>
      <c r="J106" s="59"/>
      <c r="K106" s="59"/>
      <c r="L106" s="59">
        <v>37</v>
      </c>
      <c r="M106" s="63"/>
    </row>
    <row r="107" spans="1:13" s="84" customFormat="1">
      <c r="A107" s="23" t="s">
        <v>146</v>
      </c>
      <c r="B107" s="41" t="s">
        <v>15</v>
      </c>
      <c r="C107" s="41" t="s">
        <v>96</v>
      </c>
      <c r="D107" s="41" t="s">
        <v>27</v>
      </c>
      <c r="E107" s="81"/>
      <c r="F107" s="83">
        <v>144.94</v>
      </c>
      <c r="G107" s="83">
        <v>100</v>
      </c>
      <c r="H107" s="120">
        <v>41835</v>
      </c>
      <c r="I107" s="23"/>
      <c r="J107" s="23"/>
      <c r="K107" s="23"/>
      <c r="L107" s="23">
        <v>38</v>
      </c>
      <c r="M107" s="83"/>
    </row>
    <row r="108" spans="1:13" s="84" customFormat="1">
      <c r="A108" s="59" t="s">
        <v>147</v>
      </c>
      <c r="B108" s="60" t="s">
        <v>15</v>
      </c>
      <c r="C108" s="60" t="s">
        <v>96</v>
      </c>
      <c r="D108" s="60" t="s">
        <v>27</v>
      </c>
      <c r="E108" s="68"/>
      <c r="F108" s="63">
        <v>225.57</v>
      </c>
      <c r="G108" s="63">
        <v>100</v>
      </c>
      <c r="H108" s="119">
        <v>41835</v>
      </c>
      <c r="I108" s="59"/>
      <c r="J108" s="59"/>
      <c r="K108" s="59"/>
      <c r="L108" s="59">
        <v>39</v>
      </c>
      <c r="M108" s="63"/>
    </row>
    <row r="109" spans="1:13" s="84" customFormat="1">
      <c r="A109" s="23" t="s">
        <v>148</v>
      </c>
      <c r="B109" s="41" t="s">
        <v>15</v>
      </c>
      <c r="C109" s="41" t="s">
        <v>96</v>
      </c>
      <c r="D109" s="41" t="s">
        <v>27</v>
      </c>
      <c r="E109" s="81"/>
      <c r="F109" s="83">
        <v>214.82</v>
      </c>
      <c r="G109" s="83">
        <v>100</v>
      </c>
      <c r="H109" s="120">
        <v>41835</v>
      </c>
      <c r="I109" s="23"/>
      <c r="J109" s="23"/>
      <c r="K109" s="23"/>
      <c r="L109" s="23">
        <v>40</v>
      </c>
      <c r="M109" s="83"/>
    </row>
    <row r="110" spans="1:13" s="79" customFormat="1">
      <c r="A110" s="27" t="s">
        <v>93</v>
      </c>
      <c r="B110" s="94" t="s">
        <v>15</v>
      </c>
      <c r="C110" s="94" t="s">
        <v>96</v>
      </c>
      <c r="D110" s="94" t="s">
        <v>27</v>
      </c>
      <c r="E110" s="103"/>
      <c r="F110" s="102">
        <v>222.41</v>
      </c>
      <c r="G110" s="100">
        <v>100</v>
      </c>
      <c r="H110" s="101">
        <v>41754</v>
      </c>
      <c r="I110" s="27"/>
      <c r="J110" s="27"/>
      <c r="K110" s="27"/>
      <c r="L110" s="27">
        <v>9</v>
      </c>
      <c r="M110" s="102"/>
    </row>
    <row r="111" spans="1:13" s="79" customFormat="1">
      <c r="A111" s="59"/>
      <c r="B111" s="60"/>
      <c r="C111" s="60"/>
      <c r="D111" s="60"/>
      <c r="E111" s="68"/>
      <c r="F111" s="110"/>
      <c r="G111" s="62"/>
      <c r="H111" s="61"/>
      <c r="I111" s="59"/>
      <c r="J111" s="59"/>
      <c r="K111" s="59"/>
      <c r="L111" s="59"/>
      <c r="M111" s="62"/>
    </row>
    <row r="112" spans="1:13" s="79" customFormat="1">
      <c r="A112" s="59" t="s">
        <v>164</v>
      </c>
      <c r="B112" s="60" t="s">
        <v>15</v>
      </c>
      <c r="C112" s="60" t="s">
        <v>96</v>
      </c>
      <c r="D112" s="60" t="s">
        <v>27</v>
      </c>
      <c r="E112" s="68">
        <v>41893</v>
      </c>
      <c r="F112" s="63">
        <v>1555.08</v>
      </c>
      <c r="G112" s="63">
        <v>1000</v>
      </c>
      <c r="H112" s="61">
        <v>41897</v>
      </c>
      <c r="I112" s="62">
        <v>2131.79</v>
      </c>
      <c r="J112" s="59">
        <v>4</v>
      </c>
      <c r="K112" s="59">
        <v>1</v>
      </c>
      <c r="L112" s="59">
        <v>2</v>
      </c>
      <c r="M112" s="62">
        <v>28.44202898550725</v>
      </c>
    </row>
    <row r="113" spans="1:13" s="79" customFormat="1">
      <c r="A113" s="9" t="s">
        <v>165</v>
      </c>
      <c r="B113" s="39" t="s">
        <v>15</v>
      </c>
      <c r="C113" s="39" t="s">
        <v>96</v>
      </c>
      <c r="D113" s="39" t="s">
        <v>27</v>
      </c>
      <c r="E113" s="64">
        <v>41893</v>
      </c>
      <c r="F113" s="111">
        <v>842.83</v>
      </c>
      <c r="G113" s="83">
        <v>1000</v>
      </c>
      <c r="H113" s="80">
        <v>41897</v>
      </c>
      <c r="I113" s="82">
        <v>2240.3000000000002</v>
      </c>
      <c r="J113" s="23">
        <v>4</v>
      </c>
      <c r="K113" s="23">
        <v>1</v>
      </c>
      <c r="L113" s="23">
        <v>16</v>
      </c>
      <c r="M113" s="82">
        <v>32.427536231884062</v>
      </c>
    </row>
    <row r="114" spans="1:13" s="79" customFormat="1">
      <c r="A114" s="59" t="s">
        <v>166</v>
      </c>
      <c r="B114" s="60" t="s">
        <v>15</v>
      </c>
      <c r="C114" s="60" t="s">
        <v>96</v>
      </c>
      <c r="D114" s="60" t="s">
        <v>27</v>
      </c>
      <c r="E114" s="68">
        <v>41893</v>
      </c>
      <c r="F114" s="63">
        <v>1209.8399999999999</v>
      </c>
      <c r="G114" s="63">
        <v>1000</v>
      </c>
      <c r="H114" s="61">
        <v>41897</v>
      </c>
      <c r="I114" s="62">
        <v>1781.92</v>
      </c>
      <c r="J114" s="59">
        <v>4</v>
      </c>
      <c r="K114" s="59">
        <v>1</v>
      </c>
      <c r="L114" s="59">
        <v>5</v>
      </c>
      <c r="M114" s="62">
        <v>36.775362318840585</v>
      </c>
    </row>
    <row r="115" spans="1:13">
      <c r="A115" s="9" t="s">
        <v>167</v>
      </c>
      <c r="B115" s="39" t="s">
        <v>15</v>
      </c>
      <c r="C115" s="39" t="s">
        <v>96</v>
      </c>
      <c r="D115" s="39" t="s">
        <v>27</v>
      </c>
      <c r="E115" s="64">
        <v>41893</v>
      </c>
      <c r="F115" s="111">
        <v>1801.83</v>
      </c>
      <c r="G115" s="83">
        <v>1000</v>
      </c>
      <c r="H115" s="80">
        <v>41897</v>
      </c>
      <c r="I115" s="82">
        <v>2777.86</v>
      </c>
      <c r="J115" s="23">
        <v>4</v>
      </c>
      <c r="K115" s="23">
        <v>2</v>
      </c>
      <c r="L115" s="23">
        <v>4</v>
      </c>
      <c r="M115" s="82">
        <v>35.688405797101453</v>
      </c>
    </row>
    <row r="116" spans="1:13" ht="15.6" customHeight="1">
      <c r="A116" s="59" t="s">
        <v>168</v>
      </c>
      <c r="B116" s="60" t="s">
        <v>15</v>
      </c>
      <c r="C116" s="60" t="s">
        <v>96</v>
      </c>
      <c r="D116" s="60" t="s">
        <v>27</v>
      </c>
      <c r="E116" s="68">
        <v>41893</v>
      </c>
      <c r="F116" s="63">
        <v>1106.07</v>
      </c>
      <c r="G116" s="63">
        <v>1000</v>
      </c>
      <c r="H116" s="61">
        <v>41897</v>
      </c>
      <c r="I116" s="62">
        <v>2524.75</v>
      </c>
      <c r="J116" s="59">
        <v>4</v>
      </c>
      <c r="K116" s="59">
        <v>2</v>
      </c>
      <c r="L116" s="59">
        <v>19</v>
      </c>
      <c r="M116" s="62">
        <v>35.869565217391305</v>
      </c>
    </row>
    <row r="117" spans="1:13">
      <c r="A117" s="9" t="s">
        <v>169</v>
      </c>
      <c r="B117" s="39" t="s">
        <v>15</v>
      </c>
      <c r="C117" s="39" t="s">
        <v>96</v>
      </c>
      <c r="D117" s="39" t="s">
        <v>27</v>
      </c>
      <c r="E117" s="64">
        <v>41893</v>
      </c>
      <c r="F117" s="44">
        <v>686.62</v>
      </c>
      <c r="G117" s="83">
        <v>1000</v>
      </c>
      <c r="H117" s="80">
        <v>41897</v>
      </c>
      <c r="I117" s="82">
        <v>1963.46</v>
      </c>
      <c r="J117" s="9">
        <v>4</v>
      </c>
      <c r="K117" s="9">
        <v>1</v>
      </c>
      <c r="L117" s="9">
        <v>14</v>
      </c>
      <c r="M117" s="11">
        <v>38.768115942028992</v>
      </c>
    </row>
    <row r="118" spans="1:13">
      <c r="A118" s="59" t="s">
        <v>170</v>
      </c>
      <c r="B118" s="60" t="s">
        <v>15</v>
      </c>
      <c r="C118" s="60" t="s">
        <v>96</v>
      </c>
      <c r="D118" s="60" t="s">
        <v>27</v>
      </c>
      <c r="E118" s="68">
        <v>41893</v>
      </c>
      <c r="F118" s="63">
        <v>1260.32</v>
      </c>
      <c r="G118" s="63">
        <v>1000</v>
      </c>
      <c r="H118" s="61">
        <v>41897</v>
      </c>
      <c r="I118" s="62">
        <v>2128.13</v>
      </c>
      <c r="J118" s="105">
        <v>4</v>
      </c>
      <c r="K118" s="105">
        <v>2</v>
      </c>
      <c r="L118" s="105">
        <v>13</v>
      </c>
      <c r="M118" s="107">
        <v>45.289855072463773</v>
      </c>
    </row>
    <row r="119" spans="1:13">
      <c r="A119" s="9" t="s">
        <v>171</v>
      </c>
      <c r="B119" s="39" t="s">
        <v>15</v>
      </c>
      <c r="C119" s="39" t="s">
        <v>96</v>
      </c>
      <c r="D119" s="39" t="s">
        <v>27</v>
      </c>
      <c r="E119" s="64">
        <v>41893</v>
      </c>
      <c r="F119" s="83">
        <v>1122.67</v>
      </c>
      <c r="G119" s="83">
        <v>1000</v>
      </c>
      <c r="H119" s="80">
        <v>41897</v>
      </c>
      <c r="I119" s="82">
        <v>2739.61</v>
      </c>
      <c r="J119" s="3">
        <v>4</v>
      </c>
      <c r="K119" s="3">
        <v>2</v>
      </c>
      <c r="L119" s="3">
        <v>7</v>
      </c>
      <c r="M119" s="4">
        <v>25.181159420289855</v>
      </c>
    </row>
    <row r="120" spans="1:13">
      <c r="A120" s="59" t="s">
        <v>172</v>
      </c>
      <c r="B120" s="60" t="s">
        <v>15</v>
      </c>
      <c r="C120" s="60" t="s">
        <v>96</v>
      </c>
      <c r="D120" s="60" t="s">
        <v>27</v>
      </c>
      <c r="E120" s="68">
        <v>41893</v>
      </c>
      <c r="F120" s="63">
        <v>1039.23</v>
      </c>
      <c r="G120" s="63">
        <v>1000</v>
      </c>
      <c r="H120" s="61">
        <v>41897</v>
      </c>
      <c r="I120" s="62">
        <v>2441.56</v>
      </c>
      <c r="J120" s="105">
        <v>4</v>
      </c>
      <c r="K120" s="105">
        <v>1</v>
      </c>
      <c r="L120" s="105">
        <v>6</v>
      </c>
      <c r="M120" s="107">
        <v>25.543478260869566</v>
      </c>
    </row>
    <row r="121" spans="1:13">
      <c r="A121" s="9" t="s">
        <v>173</v>
      </c>
      <c r="B121" s="39" t="s">
        <v>15</v>
      </c>
      <c r="C121" s="39" t="s">
        <v>96</v>
      </c>
      <c r="D121" s="39" t="s">
        <v>27</v>
      </c>
      <c r="E121" s="64">
        <v>41893</v>
      </c>
      <c r="F121" s="83">
        <v>1495.1</v>
      </c>
      <c r="G121" s="83">
        <v>1000</v>
      </c>
      <c r="H121" s="80">
        <v>41897</v>
      </c>
      <c r="I121" s="82">
        <v>2232.67</v>
      </c>
      <c r="J121" s="3">
        <v>4</v>
      </c>
      <c r="K121" s="3">
        <v>2</v>
      </c>
      <c r="L121" s="3">
        <v>18</v>
      </c>
      <c r="M121" s="4">
        <v>35.326086956521742</v>
      </c>
    </row>
    <row r="122" spans="1:13">
      <c r="A122" s="59" t="s">
        <v>174</v>
      </c>
      <c r="B122" s="60" t="s">
        <v>15</v>
      </c>
      <c r="C122" s="60" t="s">
        <v>96</v>
      </c>
      <c r="D122" s="60" t="s">
        <v>27</v>
      </c>
      <c r="E122" s="68">
        <v>41893</v>
      </c>
      <c r="F122" s="63">
        <v>938.22</v>
      </c>
      <c r="G122" s="63">
        <v>1000</v>
      </c>
      <c r="H122" s="61">
        <v>41897</v>
      </c>
      <c r="I122" s="62">
        <v>2351.54</v>
      </c>
      <c r="J122" s="105">
        <v>4</v>
      </c>
      <c r="K122" s="105">
        <v>2</v>
      </c>
      <c r="L122" s="105">
        <v>13</v>
      </c>
      <c r="M122" s="107">
        <v>38.224637681159422</v>
      </c>
    </row>
    <row r="123" spans="1:13">
      <c r="A123" s="9" t="s">
        <v>175</v>
      </c>
      <c r="B123" s="39" t="s">
        <v>15</v>
      </c>
      <c r="C123" s="39" t="s">
        <v>96</v>
      </c>
      <c r="D123" s="39" t="s">
        <v>27</v>
      </c>
      <c r="E123" s="64">
        <v>41893</v>
      </c>
      <c r="F123" s="83">
        <v>1332.85</v>
      </c>
      <c r="G123" s="83">
        <v>1000</v>
      </c>
      <c r="H123" s="80">
        <v>41897</v>
      </c>
      <c r="I123" s="82">
        <v>2606.7800000000002</v>
      </c>
      <c r="J123" s="3">
        <v>4</v>
      </c>
      <c r="K123" s="3">
        <v>1</v>
      </c>
      <c r="L123" s="3">
        <v>12</v>
      </c>
      <c r="M123" s="4">
        <v>37.318840579710148</v>
      </c>
    </row>
    <row r="124" spans="1:13">
      <c r="A124" s="59" t="s">
        <v>176</v>
      </c>
      <c r="B124" s="60" t="s">
        <v>15</v>
      </c>
      <c r="C124" s="60" t="s">
        <v>96</v>
      </c>
      <c r="D124" s="60" t="s">
        <v>27</v>
      </c>
      <c r="E124" s="68">
        <v>41893</v>
      </c>
      <c r="F124" s="63">
        <v>955.56</v>
      </c>
      <c r="G124" s="63">
        <v>1000</v>
      </c>
      <c r="H124" s="61">
        <v>41897</v>
      </c>
      <c r="I124" s="62">
        <v>2568.73</v>
      </c>
      <c r="J124" s="105">
        <v>4</v>
      </c>
      <c r="K124" s="105">
        <v>1</v>
      </c>
      <c r="L124" s="105">
        <v>18</v>
      </c>
      <c r="M124" s="107">
        <v>32.608695652173914</v>
      </c>
    </row>
    <row r="125" spans="1:13" s="84" customFormat="1">
      <c r="A125" s="23" t="s">
        <v>101</v>
      </c>
      <c r="B125" s="41" t="s">
        <v>15</v>
      </c>
      <c r="C125" s="41" t="s">
        <v>96</v>
      </c>
      <c r="D125" s="41" t="s">
        <v>27</v>
      </c>
      <c r="E125" s="81">
        <v>41668</v>
      </c>
      <c r="F125" s="83">
        <v>1834.03</v>
      </c>
      <c r="G125" s="83">
        <v>1000</v>
      </c>
      <c r="H125" s="80">
        <v>41669</v>
      </c>
      <c r="I125" s="82">
        <v>1653.09</v>
      </c>
      <c r="J125" s="104">
        <v>4</v>
      </c>
      <c r="K125" s="104">
        <v>2</v>
      </c>
      <c r="L125" s="104">
        <v>14</v>
      </c>
      <c r="M125" s="115">
        <v>47.64492753623189</v>
      </c>
    </row>
    <row r="126" spans="1:13">
      <c r="A126" s="59" t="s">
        <v>102</v>
      </c>
      <c r="B126" s="60" t="s">
        <v>15</v>
      </c>
      <c r="C126" s="60" t="s">
        <v>96</v>
      </c>
      <c r="D126" s="60" t="s">
        <v>27</v>
      </c>
      <c r="E126" s="68">
        <v>41668</v>
      </c>
      <c r="F126" s="63">
        <v>1378.63</v>
      </c>
      <c r="G126" s="121">
        <v>1000</v>
      </c>
      <c r="H126" s="106">
        <v>41669</v>
      </c>
      <c r="I126" s="107">
        <v>1440.16</v>
      </c>
      <c r="J126" s="105">
        <v>4</v>
      </c>
      <c r="K126" s="105">
        <v>2</v>
      </c>
      <c r="L126" s="105">
        <v>15</v>
      </c>
      <c r="M126" s="107">
        <v>56.159420289855078</v>
      </c>
    </row>
    <row r="127" spans="1:13" s="79" customFormat="1">
      <c r="A127" s="27" t="s">
        <v>77</v>
      </c>
      <c r="B127" s="94" t="s">
        <v>15</v>
      </c>
      <c r="C127" s="94" t="s">
        <v>96</v>
      </c>
      <c r="D127" s="94" t="s">
        <v>27</v>
      </c>
      <c r="E127" s="103">
        <v>41753</v>
      </c>
      <c r="F127" s="102">
        <v>983.6</v>
      </c>
      <c r="G127" s="102">
        <v>1000</v>
      </c>
      <c r="H127" s="101">
        <v>41754</v>
      </c>
      <c r="I127" s="27">
        <v>1715.4</v>
      </c>
      <c r="J127" s="27">
        <v>4</v>
      </c>
      <c r="K127" s="27">
        <v>1</v>
      </c>
      <c r="L127" s="27">
        <v>15</v>
      </c>
      <c r="M127" s="100">
        <v>46.739130434782609</v>
      </c>
    </row>
    <row r="128" spans="1:13">
      <c r="A128" s="9" t="s">
        <v>177</v>
      </c>
      <c r="B128" s="39" t="s">
        <v>15</v>
      </c>
      <c r="C128" s="39" t="s">
        <v>96</v>
      </c>
      <c r="D128" s="39" t="s">
        <v>27</v>
      </c>
      <c r="E128" s="64"/>
      <c r="F128" s="83">
        <v>270.79000000000002</v>
      </c>
      <c r="G128" s="117">
        <v>100</v>
      </c>
      <c r="H128" s="116">
        <v>41894</v>
      </c>
      <c r="I128" s="4"/>
      <c r="J128" s="3"/>
      <c r="K128" s="3"/>
      <c r="L128" s="117">
        <v>1</v>
      </c>
      <c r="M128" s="3"/>
    </row>
    <row r="129" spans="1:13">
      <c r="A129" s="59" t="s">
        <v>178</v>
      </c>
      <c r="B129" s="60" t="s">
        <v>15</v>
      </c>
      <c r="C129" s="60" t="s">
        <v>96</v>
      </c>
      <c r="D129" s="60" t="s">
        <v>27</v>
      </c>
      <c r="E129" s="68"/>
      <c r="F129" s="63">
        <v>462.66</v>
      </c>
      <c r="G129" s="63">
        <v>100</v>
      </c>
      <c r="H129" s="61">
        <v>41894</v>
      </c>
      <c r="I129" s="62"/>
      <c r="J129" s="61"/>
      <c r="K129" s="61"/>
      <c r="L129" s="63">
        <v>9</v>
      </c>
      <c r="M129" s="61"/>
    </row>
    <row r="130" spans="1:13">
      <c r="A130" s="9" t="s">
        <v>179</v>
      </c>
      <c r="B130" s="39" t="s">
        <v>15</v>
      </c>
      <c r="C130" s="39" t="s">
        <v>96</v>
      </c>
      <c r="D130" s="39" t="s">
        <v>27</v>
      </c>
      <c r="E130" s="64"/>
      <c r="F130" s="83">
        <v>150.35</v>
      </c>
      <c r="G130" s="83">
        <v>100</v>
      </c>
      <c r="H130" s="80">
        <v>41894</v>
      </c>
      <c r="I130" s="82"/>
      <c r="J130" s="3"/>
      <c r="K130" s="3"/>
      <c r="L130" s="117">
        <v>3</v>
      </c>
      <c r="M130" s="3"/>
    </row>
    <row r="131" spans="1:13">
      <c r="A131" s="59" t="s">
        <v>180</v>
      </c>
      <c r="B131" s="60" t="s">
        <v>15</v>
      </c>
      <c r="C131" s="60" t="s">
        <v>96</v>
      </c>
      <c r="D131" s="60" t="s">
        <v>27</v>
      </c>
      <c r="E131" s="68"/>
      <c r="F131" s="63">
        <v>430.07</v>
      </c>
      <c r="G131" s="63">
        <v>100</v>
      </c>
      <c r="H131" s="61">
        <v>41894</v>
      </c>
      <c r="I131" s="62"/>
      <c r="J131" s="61"/>
      <c r="K131" s="61"/>
      <c r="L131" s="63">
        <v>4</v>
      </c>
      <c r="M131" s="61"/>
    </row>
    <row r="132" spans="1:13">
      <c r="A132" s="23" t="s">
        <v>181</v>
      </c>
      <c r="B132" s="41" t="s">
        <v>15</v>
      </c>
      <c r="C132" s="41" t="s">
        <v>96</v>
      </c>
      <c r="D132" s="41" t="s">
        <v>27</v>
      </c>
      <c r="E132" s="81"/>
      <c r="F132" s="83">
        <v>202.16</v>
      </c>
      <c r="G132" s="83">
        <v>100</v>
      </c>
      <c r="H132" s="80">
        <v>41894</v>
      </c>
      <c r="I132" s="82"/>
      <c r="J132" s="3"/>
      <c r="K132" s="3"/>
      <c r="L132" s="117">
        <v>11</v>
      </c>
      <c r="M132" s="3"/>
    </row>
    <row r="133" spans="1:13">
      <c r="A133" s="59" t="s">
        <v>182</v>
      </c>
      <c r="B133" s="60" t="s">
        <v>15</v>
      </c>
      <c r="C133" s="60" t="s">
        <v>96</v>
      </c>
      <c r="D133" s="60" t="s">
        <v>27</v>
      </c>
      <c r="E133" s="68"/>
      <c r="F133" s="63">
        <v>233.76</v>
      </c>
      <c r="G133" s="63">
        <v>100</v>
      </c>
      <c r="H133" s="61">
        <v>41894</v>
      </c>
      <c r="I133" s="62"/>
      <c r="J133" s="61"/>
      <c r="K133" s="61"/>
      <c r="L133" s="63">
        <v>6</v>
      </c>
      <c r="M133" s="61"/>
    </row>
    <row r="134" spans="1:13">
      <c r="A134" s="23" t="s">
        <v>183</v>
      </c>
      <c r="B134" s="41" t="s">
        <v>15</v>
      </c>
      <c r="C134" s="41" t="s">
        <v>96</v>
      </c>
      <c r="D134" s="41" t="s">
        <v>27</v>
      </c>
      <c r="E134" s="81"/>
      <c r="F134" s="83">
        <v>180.05</v>
      </c>
      <c r="G134" s="83">
        <v>100</v>
      </c>
      <c r="H134" s="80">
        <v>41894</v>
      </c>
      <c r="I134" s="82"/>
      <c r="J134" s="3"/>
      <c r="K134" s="3"/>
      <c r="L134" s="117">
        <v>7</v>
      </c>
      <c r="M134" s="3"/>
    </row>
    <row r="135" spans="1:13">
      <c r="A135" s="59" t="s">
        <v>184</v>
      </c>
      <c r="B135" s="60" t="s">
        <v>15</v>
      </c>
      <c r="C135" s="60" t="s">
        <v>96</v>
      </c>
      <c r="D135" s="60" t="s">
        <v>27</v>
      </c>
      <c r="E135" s="68"/>
      <c r="F135" s="63">
        <v>269.76</v>
      </c>
      <c r="G135" s="63">
        <v>100</v>
      </c>
      <c r="H135" s="61">
        <v>41894</v>
      </c>
      <c r="I135" s="62"/>
      <c r="J135" s="61"/>
      <c r="K135" s="61"/>
      <c r="L135" s="63">
        <v>38</v>
      </c>
      <c r="M135" s="61"/>
    </row>
    <row r="136" spans="1:13">
      <c r="A136" s="23" t="s">
        <v>185</v>
      </c>
      <c r="B136" s="41" t="s">
        <v>15</v>
      </c>
      <c r="C136" s="41" t="s">
        <v>96</v>
      </c>
      <c r="D136" s="41" t="s">
        <v>27</v>
      </c>
      <c r="E136" s="81"/>
      <c r="F136" s="83">
        <v>227.16</v>
      </c>
      <c r="G136" s="83">
        <v>100</v>
      </c>
      <c r="H136" s="80">
        <v>41894</v>
      </c>
      <c r="I136" s="82"/>
      <c r="J136" s="3"/>
      <c r="K136" s="3"/>
      <c r="L136" s="117">
        <v>2</v>
      </c>
      <c r="M136" s="3"/>
    </row>
    <row r="137" spans="1:13">
      <c r="A137" s="59" t="s">
        <v>186</v>
      </c>
      <c r="B137" s="60" t="s">
        <v>15</v>
      </c>
      <c r="C137" s="60" t="s">
        <v>96</v>
      </c>
      <c r="D137" s="60" t="s">
        <v>27</v>
      </c>
      <c r="E137" s="68"/>
      <c r="F137" s="63">
        <v>192.86</v>
      </c>
      <c r="G137" s="63">
        <v>100</v>
      </c>
      <c r="H137" s="61">
        <v>41894</v>
      </c>
      <c r="I137" s="62"/>
      <c r="J137" s="61"/>
      <c r="K137" s="61"/>
      <c r="L137" s="63">
        <v>12</v>
      </c>
      <c r="M137" s="61"/>
    </row>
    <row r="138" spans="1:13">
      <c r="A138" s="23" t="s">
        <v>187</v>
      </c>
      <c r="B138" s="41" t="s">
        <v>15</v>
      </c>
      <c r="C138" s="41" t="s">
        <v>96</v>
      </c>
      <c r="D138" s="41" t="s">
        <v>27</v>
      </c>
      <c r="E138" s="81"/>
      <c r="F138" s="83">
        <v>385.84</v>
      </c>
      <c r="G138" s="83">
        <v>100</v>
      </c>
      <c r="H138" s="80">
        <v>41894</v>
      </c>
      <c r="I138" s="82"/>
      <c r="J138" s="3"/>
      <c r="K138" s="3"/>
      <c r="L138" s="117">
        <v>5</v>
      </c>
      <c r="M138" s="3"/>
    </row>
    <row r="139" spans="1:13">
      <c r="A139" s="59" t="s">
        <v>188</v>
      </c>
      <c r="B139" s="60" t="s">
        <v>15</v>
      </c>
      <c r="C139" s="60" t="s">
        <v>96</v>
      </c>
      <c r="D139" s="60" t="s">
        <v>27</v>
      </c>
      <c r="E139" s="68"/>
      <c r="F139" s="63">
        <v>394.76</v>
      </c>
      <c r="G139" s="63">
        <v>100</v>
      </c>
      <c r="H139" s="61">
        <v>41894</v>
      </c>
      <c r="I139" s="62"/>
      <c r="J139" s="61"/>
      <c r="K139" s="61"/>
      <c r="L139" s="63">
        <v>10</v>
      </c>
      <c r="M139" s="61"/>
    </row>
    <row r="140" spans="1:13">
      <c r="A140" s="23" t="s">
        <v>189</v>
      </c>
      <c r="B140" s="41" t="s">
        <v>15</v>
      </c>
      <c r="C140" s="41" t="s">
        <v>96</v>
      </c>
      <c r="D140" s="41" t="s">
        <v>27</v>
      </c>
      <c r="E140" s="81"/>
      <c r="F140" s="83">
        <v>178.86</v>
      </c>
      <c r="G140" s="83">
        <v>100</v>
      </c>
      <c r="H140" s="80">
        <v>41894</v>
      </c>
      <c r="I140" s="82"/>
      <c r="J140" s="3"/>
      <c r="K140" s="3"/>
      <c r="L140" s="117">
        <v>37</v>
      </c>
      <c r="M140" s="3"/>
    </row>
    <row r="141" spans="1:13">
      <c r="A141" s="59" t="s">
        <v>108</v>
      </c>
      <c r="B141" s="60" t="s">
        <v>15</v>
      </c>
      <c r="C141" s="60" t="s">
        <v>96</v>
      </c>
      <c r="D141" s="60" t="s">
        <v>27</v>
      </c>
      <c r="E141" s="68"/>
      <c r="F141" s="63">
        <v>350.7</v>
      </c>
      <c r="G141" s="63">
        <v>100</v>
      </c>
      <c r="H141" s="61">
        <v>41669</v>
      </c>
      <c r="I141" s="62"/>
      <c r="J141" s="61"/>
      <c r="K141" s="61"/>
      <c r="L141" s="63">
        <v>8</v>
      </c>
      <c r="M141" s="61"/>
    </row>
    <row r="142" spans="1:13">
      <c r="A142" s="9" t="s">
        <v>109</v>
      </c>
      <c r="B142" s="41" t="s">
        <v>15</v>
      </c>
      <c r="C142" s="41" t="s">
        <v>96</v>
      </c>
      <c r="D142" s="41" t="s">
        <v>27</v>
      </c>
      <c r="E142" s="81"/>
      <c r="F142" s="83">
        <v>374.13</v>
      </c>
      <c r="G142" s="83">
        <v>100</v>
      </c>
      <c r="H142" s="80">
        <v>41669</v>
      </c>
      <c r="I142" s="82"/>
      <c r="J142" s="3"/>
      <c r="K142" s="3"/>
      <c r="L142" s="117">
        <v>40</v>
      </c>
      <c r="M142" s="3"/>
    </row>
    <row r="143" spans="1:13" s="79" customFormat="1">
      <c r="A143" s="27" t="s">
        <v>93</v>
      </c>
      <c r="B143" s="94" t="s">
        <v>15</v>
      </c>
      <c r="C143" s="94" t="s">
        <v>96</v>
      </c>
      <c r="D143" s="94" t="s">
        <v>27</v>
      </c>
      <c r="E143" s="103"/>
      <c r="F143" s="102">
        <v>222.41</v>
      </c>
      <c r="G143" s="102">
        <v>100</v>
      </c>
      <c r="H143" s="101">
        <v>41754</v>
      </c>
      <c r="I143" s="27"/>
      <c r="J143" s="27"/>
      <c r="K143" s="27"/>
      <c r="L143" s="27">
        <v>39</v>
      </c>
      <c r="M143" s="102"/>
    </row>
    <row r="144" spans="1:13">
      <c r="A144" s="59"/>
      <c r="B144" s="60"/>
      <c r="C144" s="60"/>
      <c r="D144" s="60"/>
      <c r="E144" s="68"/>
      <c r="F144" s="63"/>
      <c r="G144" s="63"/>
      <c r="H144" s="61"/>
      <c r="I144" s="62"/>
      <c r="J144" s="3"/>
      <c r="K144" s="3"/>
      <c r="L144" s="3"/>
      <c r="M144" s="3"/>
    </row>
    <row r="145" spans="1:13">
      <c r="A145" s="59" t="s">
        <v>194</v>
      </c>
      <c r="B145" s="60" t="s">
        <v>15</v>
      </c>
      <c r="C145" s="60" t="s">
        <v>96</v>
      </c>
      <c r="D145" s="60" t="s">
        <v>195</v>
      </c>
      <c r="E145" s="68">
        <v>41984</v>
      </c>
      <c r="F145" s="63">
        <v>2140.39</v>
      </c>
      <c r="G145" s="63"/>
      <c r="H145" s="61"/>
      <c r="I145" s="62">
        <v>1807.02</v>
      </c>
      <c r="J145" s="59"/>
      <c r="K145" s="59"/>
      <c r="L145" s="59"/>
      <c r="M145" s="62"/>
    </row>
    <row r="146" spans="1:13">
      <c r="A146" s="9" t="s">
        <v>196</v>
      </c>
      <c r="B146" s="39" t="s">
        <v>15</v>
      </c>
      <c r="C146" s="39" t="s">
        <v>96</v>
      </c>
      <c r="D146" s="39" t="s">
        <v>195</v>
      </c>
      <c r="E146" s="64">
        <v>41984</v>
      </c>
      <c r="F146" s="111">
        <v>3115.51</v>
      </c>
      <c r="G146" s="83"/>
      <c r="H146" s="80"/>
      <c r="I146" s="82">
        <v>1942.93</v>
      </c>
      <c r="J146" s="23"/>
      <c r="K146" s="23"/>
      <c r="L146" s="23"/>
      <c r="M146" s="82"/>
    </row>
    <row r="147" spans="1:13">
      <c r="A147" s="59" t="s">
        <v>197</v>
      </c>
      <c r="B147" s="60" t="s">
        <v>15</v>
      </c>
      <c r="C147" s="60" t="s">
        <v>96</v>
      </c>
      <c r="D147" s="60" t="s">
        <v>195</v>
      </c>
      <c r="E147" s="68">
        <v>41984</v>
      </c>
      <c r="F147" s="63">
        <v>3730.56</v>
      </c>
      <c r="G147" s="63"/>
      <c r="H147" s="61"/>
      <c r="I147" s="62">
        <v>1696.91</v>
      </c>
      <c r="J147" s="59"/>
      <c r="K147" s="59"/>
      <c r="L147" s="59"/>
      <c r="M147" s="62"/>
    </row>
    <row r="148" spans="1:13">
      <c r="A148" s="9" t="s">
        <v>198</v>
      </c>
      <c r="B148" s="39" t="s">
        <v>15</v>
      </c>
      <c r="C148" s="39" t="s">
        <v>96</v>
      </c>
      <c r="D148" s="39" t="s">
        <v>195</v>
      </c>
      <c r="E148" s="64">
        <v>41984</v>
      </c>
      <c r="F148" s="111">
        <v>2432.87</v>
      </c>
      <c r="G148" s="83"/>
      <c r="H148" s="80"/>
      <c r="I148" s="82">
        <v>1306.95</v>
      </c>
      <c r="J148" s="23"/>
      <c r="K148" s="23"/>
      <c r="L148" s="23"/>
      <c r="M148" s="82"/>
    </row>
    <row r="149" spans="1:13">
      <c r="A149" s="59" t="s">
        <v>199</v>
      </c>
      <c r="B149" s="60" t="s">
        <v>15</v>
      </c>
      <c r="C149" s="60" t="s">
        <v>96</v>
      </c>
      <c r="D149" s="60" t="s">
        <v>195</v>
      </c>
      <c r="E149" s="68">
        <v>41984</v>
      </c>
      <c r="F149" s="63">
        <v>2472.3000000000002</v>
      </c>
      <c r="G149" s="63"/>
      <c r="H149" s="61"/>
      <c r="I149" s="62">
        <v>1391.23</v>
      </c>
      <c r="J149" s="59"/>
      <c r="K149" s="59"/>
      <c r="L149" s="59"/>
      <c r="M149" s="62"/>
    </row>
    <row r="150" spans="1:13">
      <c r="A150" s="9" t="s">
        <v>200</v>
      </c>
      <c r="B150" s="39" t="s">
        <v>15</v>
      </c>
      <c r="C150" s="39" t="s">
        <v>96</v>
      </c>
      <c r="D150" s="39" t="s">
        <v>195</v>
      </c>
      <c r="E150" s="64">
        <v>41984</v>
      </c>
      <c r="F150" s="44">
        <v>3155.38</v>
      </c>
      <c r="G150" s="83"/>
      <c r="H150" s="80"/>
      <c r="I150" s="82">
        <v>1037.58</v>
      </c>
      <c r="J150" s="23"/>
      <c r="K150" s="9"/>
      <c r="L150" s="9"/>
      <c r="M150" s="11"/>
    </row>
    <row r="151" spans="1:13">
      <c r="A151" s="59" t="s">
        <v>201</v>
      </c>
      <c r="B151" s="60" t="s">
        <v>15</v>
      </c>
      <c r="C151" s="60" t="s">
        <v>96</v>
      </c>
      <c r="D151" s="60" t="s">
        <v>195</v>
      </c>
      <c r="E151" s="68">
        <v>41984</v>
      </c>
      <c r="F151" s="63">
        <v>3084.06</v>
      </c>
      <c r="G151" s="63"/>
      <c r="H151" s="61"/>
      <c r="I151" s="62">
        <v>272.45</v>
      </c>
      <c r="J151" s="59"/>
      <c r="K151" s="105"/>
      <c r="L151" s="105"/>
      <c r="M151" s="107"/>
    </row>
    <row r="152" spans="1:13">
      <c r="A152" s="9" t="s">
        <v>202</v>
      </c>
      <c r="B152" s="39" t="s">
        <v>15</v>
      </c>
      <c r="C152" s="39" t="s">
        <v>96</v>
      </c>
      <c r="D152" s="39" t="s">
        <v>195</v>
      </c>
      <c r="E152" s="64">
        <v>41984</v>
      </c>
      <c r="F152" s="83">
        <v>1145.1099999999999</v>
      </c>
      <c r="G152" s="83"/>
      <c r="H152" s="80"/>
      <c r="I152" s="82">
        <v>308.73</v>
      </c>
      <c r="J152" s="23"/>
      <c r="K152" s="3"/>
      <c r="L152" s="3"/>
      <c r="M152" s="4"/>
    </row>
    <row r="153" spans="1:13">
      <c r="A153" s="59" t="s">
        <v>203</v>
      </c>
      <c r="B153" s="60" t="s">
        <v>15</v>
      </c>
      <c r="C153" s="60" t="s">
        <v>96</v>
      </c>
      <c r="D153" s="60" t="s">
        <v>195</v>
      </c>
      <c r="E153" s="68">
        <v>41984</v>
      </c>
      <c r="F153" s="63">
        <v>3373.53</v>
      </c>
      <c r="G153" s="63"/>
      <c r="H153" s="61"/>
      <c r="I153" s="62">
        <v>262.56</v>
      </c>
      <c r="J153" s="59"/>
      <c r="K153" s="105"/>
      <c r="L153" s="105"/>
      <c r="M153" s="107"/>
    </row>
    <row r="154" spans="1:13">
      <c r="A154" s="9" t="s">
        <v>204</v>
      </c>
      <c r="B154" s="39" t="s">
        <v>15</v>
      </c>
      <c r="C154" s="39" t="s">
        <v>96</v>
      </c>
      <c r="D154" s="39" t="s">
        <v>195</v>
      </c>
      <c r="E154" s="64">
        <v>41984</v>
      </c>
      <c r="F154" s="83">
        <v>1926.59</v>
      </c>
      <c r="G154" s="83"/>
      <c r="H154" s="80"/>
      <c r="I154" s="82">
        <v>796.43</v>
      </c>
      <c r="J154" s="23"/>
      <c r="K154" s="3"/>
      <c r="L154" s="3"/>
      <c r="M154" s="4"/>
    </row>
    <row r="155" spans="1:13">
      <c r="A155" s="59" t="s">
        <v>205</v>
      </c>
      <c r="B155" s="60" t="s">
        <v>15</v>
      </c>
      <c r="C155" s="60" t="s">
        <v>96</v>
      </c>
      <c r="D155" s="60" t="s">
        <v>195</v>
      </c>
      <c r="E155" s="68">
        <v>41984</v>
      </c>
      <c r="F155" s="63">
        <v>2593.9699999999998</v>
      </c>
      <c r="G155" s="63"/>
      <c r="H155" s="61"/>
      <c r="I155" s="62">
        <v>1429.43</v>
      </c>
      <c r="J155" s="59"/>
      <c r="K155" s="105"/>
      <c r="L155" s="105"/>
      <c r="M155" s="107"/>
    </row>
    <row r="156" spans="1:13">
      <c r="A156" s="9" t="s">
        <v>206</v>
      </c>
      <c r="B156" s="39" t="s">
        <v>15</v>
      </c>
      <c r="C156" s="39" t="s">
        <v>96</v>
      </c>
      <c r="D156" s="39" t="s">
        <v>195</v>
      </c>
      <c r="E156" s="64">
        <v>41984</v>
      </c>
      <c r="F156" s="83">
        <v>1540.99</v>
      </c>
      <c r="G156" s="83"/>
      <c r="H156" s="80"/>
      <c r="I156" s="82">
        <v>822.79</v>
      </c>
      <c r="J156" s="23"/>
      <c r="K156" s="3"/>
      <c r="L156" s="3"/>
      <c r="M156" s="4"/>
    </row>
    <row r="157" spans="1:13">
      <c r="A157" s="59" t="s">
        <v>207</v>
      </c>
      <c r="B157" s="60" t="s">
        <v>15</v>
      </c>
      <c r="C157" s="60" t="s">
        <v>96</v>
      </c>
      <c r="D157" s="60" t="s">
        <v>195</v>
      </c>
      <c r="E157" s="68">
        <v>41984</v>
      </c>
      <c r="F157" s="63">
        <v>2042.1</v>
      </c>
      <c r="G157" s="63"/>
      <c r="H157" s="61"/>
      <c r="I157" s="62">
        <v>743.68</v>
      </c>
      <c r="J157" s="59"/>
      <c r="K157" s="105"/>
      <c r="L157" s="105"/>
      <c r="M157" s="107"/>
    </row>
    <row r="158" spans="1:13">
      <c r="A158" s="23" t="s">
        <v>208</v>
      </c>
      <c r="B158" s="41" t="s">
        <v>15</v>
      </c>
      <c r="C158" s="41" t="s">
        <v>96</v>
      </c>
      <c r="D158" s="41" t="s">
        <v>195</v>
      </c>
      <c r="E158" s="81">
        <v>41984</v>
      </c>
      <c r="F158" s="83">
        <v>1825.5</v>
      </c>
      <c r="G158" s="83"/>
      <c r="H158" s="80"/>
      <c r="I158" s="82">
        <v>1778.47</v>
      </c>
      <c r="J158" s="23"/>
      <c r="K158" s="104"/>
      <c r="L158" s="104"/>
      <c r="M158" s="115"/>
    </row>
    <row r="159" spans="1:13">
      <c r="A159" s="59" t="s">
        <v>209</v>
      </c>
      <c r="B159" s="60" t="s">
        <v>15</v>
      </c>
      <c r="C159" s="60" t="s">
        <v>96</v>
      </c>
      <c r="D159" s="60" t="s">
        <v>195</v>
      </c>
      <c r="E159" s="68">
        <v>41984</v>
      </c>
      <c r="F159" s="63">
        <v>2151.11</v>
      </c>
      <c r="G159" s="121"/>
      <c r="H159" s="106"/>
      <c r="I159" s="107">
        <v>2716.73</v>
      </c>
      <c r="J159" s="59"/>
      <c r="K159" s="105"/>
      <c r="L159" s="105"/>
      <c r="M159" s="107"/>
    </row>
    <row r="160" spans="1:13">
      <c r="A160" s="23" t="s">
        <v>210</v>
      </c>
      <c r="B160" s="41" t="s">
        <v>15</v>
      </c>
      <c r="C160" s="41" t="s">
        <v>96</v>
      </c>
      <c r="D160" s="41" t="s">
        <v>195</v>
      </c>
      <c r="E160" s="81">
        <v>41984</v>
      </c>
      <c r="F160" s="83">
        <v>2564.0300000000002</v>
      </c>
      <c r="G160" s="83"/>
      <c r="H160" s="80"/>
      <c r="I160" s="23">
        <v>999.33</v>
      </c>
      <c r="J160" s="23"/>
      <c r="K160" s="23"/>
      <c r="L160" s="23"/>
      <c r="M160" s="82"/>
    </row>
    <row r="161" spans="1:13" ht="14.4" customHeight="1">
      <c r="A161" s="59" t="s">
        <v>211</v>
      </c>
      <c r="B161" s="60" t="s">
        <v>15</v>
      </c>
      <c r="C161" s="60" t="s">
        <v>96</v>
      </c>
      <c r="D161" s="60" t="s">
        <v>195</v>
      </c>
      <c r="E161" s="68">
        <v>41985</v>
      </c>
      <c r="F161" s="63">
        <v>2230.87</v>
      </c>
      <c r="G161" s="121"/>
      <c r="H161" s="106"/>
      <c r="I161" s="107"/>
      <c r="J161" s="105"/>
      <c r="K161" s="105"/>
      <c r="L161" s="121"/>
      <c r="M161" s="105"/>
    </row>
    <row r="162" spans="1:13">
      <c r="A162" s="23" t="s">
        <v>212</v>
      </c>
      <c r="B162" s="41" t="s">
        <v>15</v>
      </c>
      <c r="C162" s="41" t="s">
        <v>96</v>
      </c>
      <c r="D162" s="41" t="s">
        <v>195</v>
      </c>
      <c r="E162" s="81">
        <v>41985</v>
      </c>
      <c r="F162" s="83">
        <v>2600.21</v>
      </c>
      <c r="G162" s="83"/>
      <c r="H162" s="80"/>
      <c r="I162" s="82"/>
      <c r="J162" s="80"/>
      <c r="K162" s="80"/>
      <c r="L162" s="83"/>
      <c r="M162" s="80"/>
    </row>
    <row r="163" spans="1:13">
      <c r="A163" s="59" t="s">
        <v>213</v>
      </c>
      <c r="B163" s="60" t="s">
        <v>15</v>
      </c>
      <c r="C163" s="60" t="s">
        <v>96</v>
      </c>
      <c r="D163" s="60" t="s">
        <v>195</v>
      </c>
      <c r="E163" s="68">
        <v>41985</v>
      </c>
      <c r="F163" s="63">
        <v>1852.2</v>
      </c>
      <c r="G163" s="63"/>
      <c r="H163" s="61"/>
      <c r="I163" s="62"/>
      <c r="J163" s="105"/>
      <c r="K163" s="105"/>
      <c r="L163" s="121"/>
      <c r="M163" s="105"/>
    </row>
    <row r="164" spans="1:13">
      <c r="A164" s="23" t="s">
        <v>214</v>
      </c>
      <c r="B164" s="41" t="s">
        <v>15</v>
      </c>
      <c r="C164" s="41" t="s">
        <v>96</v>
      </c>
      <c r="D164" s="41" t="s">
        <v>195</v>
      </c>
      <c r="E164" s="81">
        <v>41985</v>
      </c>
      <c r="F164" s="83">
        <v>2088.83</v>
      </c>
      <c r="G164" s="83"/>
      <c r="H164" s="80"/>
      <c r="I164" s="82"/>
      <c r="J164" s="80"/>
      <c r="K164" s="80"/>
      <c r="L164" s="83"/>
      <c r="M164" s="80"/>
    </row>
    <row r="165" spans="1:13">
      <c r="A165" s="59" t="s">
        <v>215</v>
      </c>
      <c r="B165" s="60" t="s">
        <v>15</v>
      </c>
      <c r="C165" s="60" t="s">
        <v>96</v>
      </c>
      <c r="D165" s="60" t="s">
        <v>195</v>
      </c>
      <c r="E165" s="68">
        <v>41985</v>
      </c>
      <c r="F165" s="63">
        <v>1996.12</v>
      </c>
      <c r="G165" s="63"/>
      <c r="H165" s="61"/>
      <c r="I165" s="62"/>
      <c r="J165" s="105"/>
      <c r="K165" s="105"/>
      <c r="L165" s="121"/>
      <c r="M165" s="105"/>
    </row>
    <row r="166" spans="1:13">
      <c r="A166" s="23" t="s">
        <v>216</v>
      </c>
      <c r="B166" s="41" t="s">
        <v>15</v>
      </c>
      <c r="C166" s="41" t="s">
        <v>96</v>
      </c>
      <c r="D166" s="41" t="s">
        <v>195</v>
      </c>
      <c r="E166" s="81">
        <v>41985</v>
      </c>
      <c r="F166" s="83">
        <v>2245.13</v>
      </c>
      <c r="G166" s="83"/>
      <c r="H166" s="80"/>
      <c r="I166" s="82"/>
      <c r="J166" s="80"/>
      <c r="K166" s="80"/>
      <c r="L166" s="83"/>
      <c r="M166" s="80"/>
    </row>
    <row r="167" spans="1:13">
      <c r="A167" s="59" t="s">
        <v>217</v>
      </c>
      <c r="B167" s="60" t="s">
        <v>15</v>
      </c>
      <c r="C167" s="60" t="s">
        <v>96</v>
      </c>
      <c r="D167" s="60" t="s">
        <v>195</v>
      </c>
      <c r="E167" s="68">
        <v>41985</v>
      </c>
      <c r="F167" s="63">
        <v>2603.17</v>
      </c>
      <c r="G167" s="63"/>
      <c r="H167" s="61"/>
      <c r="I167" s="62"/>
      <c r="J167" s="105"/>
      <c r="K167" s="105"/>
      <c r="L167" s="121"/>
      <c r="M167" s="105"/>
    </row>
    <row r="168" spans="1:13">
      <c r="A168" s="23" t="s">
        <v>218</v>
      </c>
      <c r="B168" s="41" t="s">
        <v>15</v>
      </c>
      <c r="C168" s="41" t="s">
        <v>96</v>
      </c>
      <c r="D168" s="41" t="s">
        <v>195</v>
      </c>
      <c r="E168" s="81">
        <v>41985</v>
      </c>
      <c r="F168" s="83">
        <v>1841.58</v>
      </c>
      <c r="G168" s="83"/>
      <c r="H168" s="80"/>
      <c r="I168" s="82"/>
      <c r="J168" s="80"/>
      <c r="K168" s="80"/>
      <c r="L168" s="83"/>
      <c r="M168" s="80"/>
    </row>
    <row r="169" spans="1:13">
      <c r="A169" s="59" t="s">
        <v>219</v>
      </c>
      <c r="B169" s="60" t="s">
        <v>15</v>
      </c>
      <c r="C169" s="60" t="s">
        <v>96</v>
      </c>
      <c r="D169" s="60" t="s">
        <v>195</v>
      </c>
      <c r="E169" s="68">
        <v>41985</v>
      </c>
      <c r="F169" s="63">
        <v>1442.02</v>
      </c>
      <c r="G169" s="63"/>
      <c r="H169" s="61"/>
      <c r="I169" s="62"/>
      <c r="J169" s="105"/>
      <c r="K169" s="105"/>
      <c r="L169" s="121"/>
      <c r="M169" s="105"/>
    </row>
    <row r="170" spans="1:13">
      <c r="A170" s="23" t="s">
        <v>220</v>
      </c>
      <c r="B170" s="41" t="s">
        <v>15</v>
      </c>
      <c r="C170" s="41" t="s">
        <v>96</v>
      </c>
      <c r="D170" s="41" t="s">
        <v>195</v>
      </c>
      <c r="E170" s="81">
        <v>41985</v>
      </c>
      <c r="F170" s="83">
        <v>2070.71</v>
      </c>
      <c r="G170" s="83"/>
      <c r="H170" s="80"/>
      <c r="I170" s="82"/>
      <c r="J170" s="80"/>
      <c r="K170" s="80"/>
      <c r="L170" s="83"/>
      <c r="M170" s="80"/>
    </row>
    <row r="171" spans="1:13">
      <c r="A171" s="59" t="s">
        <v>221</v>
      </c>
      <c r="B171" s="60" t="s">
        <v>15</v>
      </c>
      <c r="C171" s="60" t="s">
        <v>96</v>
      </c>
      <c r="D171" s="60" t="s">
        <v>195</v>
      </c>
      <c r="E171" s="68">
        <v>41985</v>
      </c>
      <c r="F171" s="63">
        <v>2050.33</v>
      </c>
      <c r="G171" s="63"/>
      <c r="H171" s="61"/>
      <c r="I171" s="62"/>
      <c r="J171" s="105"/>
      <c r="K171" s="105"/>
      <c r="L171" s="121"/>
      <c r="M171" s="105"/>
    </row>
    <row r="172" spans="1:13">
      <c r="A172" s="23" t="s">
        <v>222</v>
      </c>
      <c r="B172" s="41" t="s">
        <v>15</v>
      </c>
      <c r="C172" s="41" t="s">
        <v>96</v>
      </c>
      <c r="D172" s="41" t="s">
        <v>195</v>
      </c>
      <c r="E172" s="81">
        <v>41985</v>
      </c>
      <c r="F172" s="83">
        <v>2390.73</v>
      </c>
      <c r="G172" s="83"/>
      <c r="H172" s="80"/>
      <c r="I172" s="82"/>
      <c r="J172" s="80"/>
      <c r="K172" s="80"/>
      <c r="L172" s="83"/>
      <c r="M172" s="80"/>
    </row>
    <row r="173" spans="1:13">
      <c r="A173" s="59" t="s">
        <v>223</v>
      </c>
      <c r="B173" s="60" t="s">
        <v>15</v>
      </c>
      <c r="C173" s="60" t="s">
        <v>96</v>
      </c>
      <c r="D173" s="60" t="s">
        <v>195</v>
      </c>
      <c r="E173" s="68">
        <v>41985</v>
      </c>
      <c r="F173" s="63">
        <v>2778.79</v>
      </c>
      <c r="G173" s="63"/>
      <c r="H173" s="61"/>
      <c r="I173" s="62"/>
      <c r="J173" s="105"/>
      <c r="K173" s="105"/>
      <c r="L173" s="121"/>
      <c r="M173" s="105"/>
    </row>
    <row r="174" spans="1:13">
      <c r="A174" s="23" t="s">
        <v>224</v>
      </c>
      <c r="B174" s="41" t="s">
        <v>15</v>
      </c>
      <c r="C174" s="41" t="s">
        <v>96</v>
      </c>
      <c r="D174" s="41" t="s">
        <v>195</v>
      </c>
      <c r="E174" s="81">
        <v>41985</v>
      </c>
      <c r="F174" s="83">
        <v>2195.16</v>
      </c>
      <c r="G174" s="83"/>
      <c r="H174" s="80"/>
      <c r="I174" s="82"/>
      <c r="J174" s="80"/>
      <c r="K174" s="80"/>
      <c r="L174" s="83"/>
      <c r="M174" s="80"/>
    </row>
    <row r="175" spans="1:13">
      <c r="A175" s="59" t="s">
        <v>225</v>
      </c>
      <c r="B175" s="60" t="s">
        <v>15</v>
      </c>
      <c r="C175" s="60" t="s">
        <v>96</v>
      </c>
      <c r="D175" s="60" t="s">
        <v>195</v>
      </c>
      <c r="E175" s="68">
        <v>41985</v>
      </c>
      <c r="F175" s="63">
        <v>1544.75</v>
      </c>
      <c r="G175" s="63"/>
      <c r="H175" s="61"/>
      <c r="I175" s="62"/>
      <c r="J175" s="105"/>
      <c r="K175" s="105"/>
      <c r="L175" s="121"/>
      <c r="M175" s="105"/>
    </row>
    <row r="176" spans="1:13">
      <c r="A176" s="23" t="s">
        <v>226</v>
      </c>
      <c r="B176" s="41" t="s">
        <v>15</v>
      </c>
      <c r="C176" s="41" t="s">
        <v>96</v>
      </c>
      <c r="D176" s="41" t="s">
        <v>195</v>
      </c>
      <c r="E176" s="81">
        <v>41985</v>
      </c>
      <c r="F176" s="83">
        <v>2657.98</v>
      </c>
      <c r="G176" s="83"/>
      <c r="H176" s="80"/>
      <c r="I176" s="23"/>
      <c r="J176" s="23"/>
      <c r="K176" s="23"/>
      <c r="L176" s="23"/>
      <c r="M176" s="83"/>
    </row>
  </sheetData>
  <pageMargins left="0.7" right="0.7" top="0.75" bottom="0.75" header="0.3" footer="0.3"/>
  <pageSetup scale="55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41"/>
  <sheetViews>
    <sheetView tabSelected="1" zoomScale="78" zoomScaleNormal="78" workbookViewId="0">
      <selection activeCell="D21" sqref="D21"/>
    </sheetView>
  </sheetViews>
  <sheetFormatPr defaultRowHeight="14.4"/>
  <cols>
    <col min="1" max="1" width="30.44140625" customWidth="1"/>
    <col min="2" max="2" width="17.33203125" customWidth="1"/>
    <col min="3" max="3" width="15.33203125" customWidth="1"/>
    <col min="4" max="4" width="10.77734375" customWidth="1"/>
    <col min="5" max="5" width="14" customWidth="1"/>
    <col min="6" max="6" width="6.88671875" customWidth="1"/>
    <col min="7" max="7" width="13.109375" customWidth="1"/>
    <col min="8" max="8" width="13.5546875" customWidth="1"/>
    <col min="9" max="9" width="10.109375" customWidth="1"/>
  </cols>
  <sheetData>
    <row r="4" spans="1:6" ht="57.6">
      <c r="A4" s="37" t="s">
        <v>112</v>
      </c>
      <c r="B4" s="2" t="s">
        <v>231</v>
      </c>
      <c r="C4" s="1" t="s">
        <v>114</v>
      </c>
      <c r="D4" s="37" t="s">
        <v>115</v>
      </c>
      <c r="E4" s="2" t="s">
        <v>232</v>
      </c>
      <c r="F4" s="37" t="s">
        <v>116</v>
      </c>
    </row>
    <row r="5" spans="1:6">
      <c r="A5" s="70" t="str">
        <f>Pravenec!A145</f>
        <v>HXB27_1 liver total RNA</v>
      </c>
      <c r="B5" s="4">
        <f>1000/Pravenec!I145</f>
        <v>0.55339730606191406</v>
      </c>
      <c r="C5" s="4">
        <f>6-B5</f>
        <v>5.446602693938086</v>
      </c>
      <c r="D5" s="3">
        <v>1</v>
      </c>
      <c r="E5" s="71" t="s">
        <v>233</v>
      </c>
      <c r="F5" s="3">
        <v>1</v>
      </c>
    </row>
    <row r="6" spans="1:6">
      <c r="A6" s="70" t="str">
        <f>Pravenec!A146</f>
        <v>SHR_1 liver total RNA</v>
      </c>
      <c r="B6" s="4">
        <f>1000/Pravenec!I146</f>
        <v>0.5146865816061309</v>
      </c>
      <c r="C6" s="4">
        <f t="shared" ref="C6:C12" si="0">6-B6</f>
        <v>5.4853134183938694</v>
      </c>
      <c r="D6" s="3">
        <v>1</v>
      </c>
      <c r="E6" s="71" t="s">
        <v>234</v>
      </c>
      <c r="F6" s="3">
        <v>1</v>
      </c>
    </row>
    <row r="7" spans="1:6">
      <c r="A7" s="70" t="str">
        <f>Pravenec!A147</f>
        <v>HXB7_1 liver total RNA</v>
      </c>
      <c r="B7" s="4">
        <f>1000/Pravenec!I147</f>
        <v>0.58930644524459164</v>
      </c>
      <c r="C7" s="4">
        <f t="shared" si="0"/>
        <v>5.410693554755408</v>
      </c>
      <c r="D7" s="3">
        <v>1</v>
      </c>
      <c r="E7" s="71" t="s">
        <v>235</v>
      </c>
      <c r="F7" s="3">
        <v>1</v>
      </c>
    </row>
    <row r="8" spans="1:6">
      <c r="A8" s="70" t="str">
        <f>Pravenec!A148</f>
        <v>SHR_2 liver total RNA</v>
      </c>
      <c r="B8" s="4">
        <f>1000/Pravenec!I148</f>
        <v>0.76514021194383863</v>
      </c>
      <c r="C8" s="4">
        <f t="shared" si="0"/>
        <v>5.2348597880561609</v>
      </c>
      <c r="D8" s="3">
        <v>2</v>
      </c>
      <c r="E8" s="71" t="s">
        <v>241</v>
      </c>
      <c r="F8" s="3">
        <v>2</v>
      </c>
    </row>
    <row r="9" spans="1:6">
      <c r="A9" s="70" t="str">
        <f>Pravenec!A149</f>
        <v>HXB25_2 liver total RNA</v>
      </c>
      <c r="B9" s="4">
        <f>1000/Pravenec!I149</f>
        <v>0.71878841025567308</v>
      </c>
      <c r="C9" s="4">
        <f t="shared" si="0"/>
        <v>5.281211589744327</v>
      </c>
      <c r="D9" s="3">
        <v>1</v>
      </c>
      <c r="E9" s="71" t="s">
        <v>242</v>
      </c>
      <c r="F9" s="3">
        <v>2</v>
      </c>
    </row>
    <row r="10" spans="1:6">
      <c r="A10" s="70" t="str">
        <f>Pravenec!A150</f>
        <v>HXB25_1 liver total RNA</v>
      </c>
      <c r="B10" s="4">
        <f>1000/Pravenec!I150</f>
        <v>0.9637811060351974</v>
      </c>
      <c r="C10" s="4">
        <f t="shared" si="0"/>
        <v>5.0362188939648025</v>
      </c>
      <c r="D10" s="3">
        <v>2</v>
      </c>
      <c r="E10" s="71" t="s">
        <v>245</v>
      </c>
      <c r="F10" s="3">
        <v>3</v>
      </c>
    </row>
    <row r="11" spans="1:6">
      <c r="A11" s="70" t="str">
        <f>Pravenec!A151</f>
        <v>HXB7_2 liver total RNA</v>
      </c>
      <c r="B11" s="4">
        <f>1000/Pravenec!I151</f>
        <v>3.670398238208846</v>
      </c>
      <c r="C11" s="4">
        <f t="shared" si="0"/>
        <v>2.329601761791154</v>
      </c>
      <c r="D11" s="3">
        <v>2</v>
      </c>
      <c r="E11" s="71" t="s">
        <v>246</v>
      </c>
      <c r="F11" s="3">
        <v>3</v>
      </c>
    </row>
    <row r="12" spans="1:6">
      <c r="A12" s="70" t="str">
        <f>Pravenec!A152</f>
        <v>HXB27_2 liver total RNA</v>
      </c>
      <c r="B12" s="4">
        <f>1000/Pravenec!I152</f>
        <v>3.2390762154633497</v>
      </c>
      <c r="C12" s="4">
        <f t="shared" si="0"/>
        <v>2.7609237845366503</v>
      </c>
      <c r="D12" s="3">
        <v>2</v>
      </c>
      <c r="E12" s="71" t="s">
        <v>238</v>
      </c>
      <c r="F12" s="3">
        <v>4</v>
      </c>
    </row>
    <row r="13" spans="1:6">
      <c r="A13" s="3"/>
      <c r="B13" s="3"/>
      <c r="C13" s="4"/>
      <c r="D13" s="3"/>
      <c r="E13" s="3"/>
      <c r="F13" s="3"/>
    </row>
    <row r="14" spans="1:6">
      <c r="A14" s="72" t="str">
        <f>Pravenec!A153</f>
        <v>HXB17_1 liver total RNA</v>
      </c>
      <c r="B14" s="4">
        <f>1000/Pravenec!I153</f>
        <v>3.8086532602071905</v>
      </c>
      <c r="C14" s="4">
        <f>6-B14</f>
        <v>2.1913467397928095</v>
      </c>
      <c r="D14" s="3">
        <v>1</v>
      </c>
      <c r="E14" s="72" t="s">
        <v>236</v>
      </c>
      <c r="F14" s="3">
        <v>1</v>
      </c>
    </row>
    <row r="15" spans="1:6">
      <c r="A15" s="72" t="str">
        <f>Pravenec!A154</f>
        <v>HXB2_2 liver total RNA</v>
      </c>
      <c r="B15" s="4">
        <f>1000/Pravenec!I154</f>
        <v>1.2556031289629974</v>
      </c>
      <c r="C15" s="4">
        <f t="shared" ref="C15:C21" si="1">6-B15</f>
        <v>4.7443968710370026</v>
      </c>
      <c r="D15" s="3">
        <v>2</v>
      </c>
      <c r="E15" s="72" t="s">
        <v>243</v>
      </c>
      <c r="F15" s="3">
        <v>2</v>
      </c>
    </row>
    <row r="16" spans="1:6">
      <c r="A16" s="72" t="str">
        <f>Pravenec!A155</f>
        <v>HXB13_2 liver total RNA</v>
      </c>
      <c r="B16" s="4">
        <f>1000/Pravenec!I155</f>
        <v>0.69957955268883398</v>
      </c>
      <c r="C16" s="4">
        <f t="shared" si="1"/>
        <v>5.3004204473111658</v>
      </c>
      <c r="D16" s="3">
        <v>2</v>
      </c>
      <c r="E16" s="72" t="s">
        <v>244</v>
      </c>
      <c r="F16" s="3">
        <v>2</v>
      </c>
    </row>
    <row r="17" spans="1:6">
      <c r="A17" s="72" t="str">
        <f>Pravenec!A156</f>
        <v>BXH12_1 liver total RNA</v>
      </c>
      <c r="B17" s="4">
        <f>1000/Pravenec!I156</f>
        <v>1.2153769491607822</v>
      </c>
      <c r="C17" s="4">
        <f t="shared" si="1"/>
        <v>4.784623050839218</v>
      </c>
      <c r="D17" s="3">
        <v>1</v>
      </c>
      <c r="E17" s="72" t="s">
        <v>247</v>
      </c>
      <c r="F17" s="3">
        <v>3</v>
      </c>
    </row>
    <row r="18" spans="1:6">
      <c r="A18" s="72" t="str">
        <f>Pravenec!A157</f>
        <v>HXB2_1 liver total RNA</v>
      </c>
      <c r="B18" s="4">
        <f>1000/Pravenec!I157</f>
        <v>1.3446643717728055</v>
      </c>
      <c r="C18" s="4">
        <f t="shared" si="1"/>
        <v>4.6553356282271947</v>
      </c>
      <c r="D18" s="3">
        <v>1</v>
      </c>
      <c r="E18" s="72" t="s">
        <v>248</v>
      </c>
      <c r="F18" s="3">
        <v>3</v>
      </c>
    </row>
    <row r="19" spans="1:6">
      <c r="A19" s="72" t="str">
        <f>Pravenec!A158</f>
        <v>BXH12_2 liver total RNA</v>
      </c>
      <c r="B19" s="4">
        <f>1000/Pravenec!I158</f>
        <v>0.56228106181155713</v>
      </c>
      <c r="C19" s="4">
        <f t="shared" si="1"/>
        <v>5.4377189381884428</v>
      </c>
      <c r="D19" s="3">
        <v>2</v>
      </c>
      <c r="E19" s="72" t="s">
        <v>237</v>
      </c>
      <c r="F19" s="3">
        <v>4</v>
      </c>
    </row>
    <row r="20" spans="1:6">
      <c r="A20" s="72" t="str">
        <f>Pravenec!A159</f>
        <v>HXB13_1 liver total RNA</v>
      </c>
      <c r="B20" s="4">
        <f>1000/Pravenec!I159</f>
        <v>0.36808957827977018</v>
      </c>
      <c r="C20" s="4">
        <f t="shared" si="1"/>
        <v>5.6319104217202298</v>
      </c>
      <c r="D20" s="3">
        <v>1</v>
      </c>
      <c r="E20" s="72" t="s">
        <v>239</v>
      </c>
      <c r="F20" s="3">
        <v>4</v>
      </c>
    </row>
    <row r="21" spans="1:6">
      <c r="A21" s="72" t="str">
        <f>Pravenec!A160</f>
        <v>HXB17_2 liver total RNA</v>
      </c>
      <c r="B21" s="4">
        <f>1000/Pravenec!I160</f>
        <v>1.0006704492009646</v>
      </c>
      <c r="C21" s="4">
        <f t="shared" si="1"/>
        <v>4.9993295507990352</v>
      </c>
      <c r="D21" s="3">
        <v>2</v>
      </c>
      <c r="E21" s="72" t="s">
        <v>240</v>
      </c>
      <c r="F21" s="3">
        <v>4</v>
      </c>
    </row>
    <row r="22" spans="1:6">
      <c r="A22" s="113"/>
    </row>
    <row r="23" spans="1:6">
      <c r="A23" s="114"/>
    </row>
    <row r="24" spans="1:6" ht="43.2">
      <c r="A24" s="37" t="s">
        <v>112</v>
      </c>
      <c r="B24" s="6" t="s">
        <v>230</v>
      </c>
      <c r="C24" s="73" t="s">
        <v>114</v>
      </c>
      <c r="D24" s="38" t="s">
        <v>118</v>
      </c>
      <c r="E24" s="37" t="s">
        <v>116</v>
      </c>
    </row>
    <row r="25" spans="1:6">
      <c r="A25" s="70" t="str">
        <f>Pravenec!A161</f>
        <v>HXB27_1 liver small RNA</v>
      </c>
      <c r="B25" s="4">
        <f>100/(Pravenec!F161/51)</f>
        <v>2.2861036277326785</v>
      </c>
      <c r="C25" s="4">
        <f t="shared" ref="C25:C32" si="2">5-B25</f>
        <v>2.7138963722673215</v>
      </c>
      <c r="D25" s="3">
        <v>1</v>
      </c>
      <c r="E25" s="3">
        <v>1</v>
      </c>
    </row>
    <row r="26" spans="1:6">
      <c r="A26" s="70" t="str">
        <f>Pravenec!A162</f>
        <v>SHR_1 liver small RNA</v>
      </c>
      <c r="B26" s="4">
        <f>100/(Pravenec!F162/51)</f>
        <v>1.9613800423811922</v>
      </c>
      <c r="C26" s="4">
        <f t="shared" si="2"/>
        <v>3.038619957618808</v>
      </c>
      <c r="D26" s="3">
        <v>2</v>
      </c>
      <c r="E26" s="3">
        <v>2</v>
      </c>
    </row>
    <row r="27" spans="1:6">
      <c r="A27" s="70" t="str">
        <f>Pravenec!A163</f>
        <v>HXB7_1 liver small RNA</v>
      </c>
      <c r="B27" s="4">
        <f>100/(Pravenec!F163/51)</f>
        <v>2.75348234531908</v>
      </c>
      <c r="C27" s="4">
        <f t="shared" si="2"/>
        <v>2.24651765468092</v>
      </c>
      <c r="D27" s="3">
        <v>3</v>
      </c>
      <c r="E27" s="3">
        <v>3</v>
      </c>
    </row>
    <row r="28" spans="1:6">
      <c r="A28" s="70" t="str">
        <f>Pravenec!A164</f>
        <v>SHR_2 liver small RNA</v>
      </c>
      <c r="B28" s="4">
        <f>100/(Pravenec!F164/51)</f>
        <v>2.441558192863948</v>
      </c>
      <c r="C28" s="4">
        <f t="shared" si="2"/>
        <v>2.558441807136052</v>
      </c>
      <c r="D28" s="3">
        <v>4</v>
      </c>
      <c r="E28" s="3">
        <v>4</v>
      </c>
    </row>
    <row r="29" spans="1:6">
      <c r="A29" s="70" t="str">
        <f>Pravenec!A165</f>
        <v>HXB25_2 liver small RNA</v>
      </c>
      <c r="B29" s="4">
        <f>100/(Pravenec!F165/51)</f>
        <v>2.5549566158347194</v>
      </c>
      <c r="C29" s="4">
        <f t="shared" si="2"/>
        <v>2.4450433841652806</v>
      </c>
      <c r="D29" s="3">
        <v>5</v>
      </c>
      <c r="E29" s="3">
        <v>5</v>
      </c>
    </row>
    <row r="30" spans="1:6">
      <c r="A30" s="70" t="str">
        <f>Pravenec!A166</f>
        <v>HXB25_1 liver small RNA</v>
      </c>
      <c r="B30" s="4">
        <f>100/(Pravenec!F166/51)</f>
        <v>2.2715833826994429</v>
      </c>
      <c r="C30" s="4">
        <f t="shared" si="2"/>
        <v>2.7284166173005571</v>
      </c>
      <c r="D30" s="3">
        <v>6</v>
      </c>
      <c r="E30" s="3">
        <v>6</v>
      </c>
    </row>
    <row r="31" spans="1:6">
      <c r="A31" s="70" t="str">
        <f>Pravenec!A167</f>
        <v>HXB7_2 liver small RNA</v>
      </c>
      <c r="B31" s="4">
        <f>100/(Pravenec!F167/51)</f>
        <v>1.9591498058136809</v>
      </c>
      <c r="C31" s="4">
        <f t="shared" si="2"/>
        <v>3.0408501941863193</v>
      </c>
      <c r="D31" s="3">
        <v>7</v>
      </c>
      <c r="E31" s="3">
        <v>8</v>
      </c>
    </row>
    <row r="32" spans="1:6">
      <c r="A32" s="70" t="str">
        <f>Pravenec!A168</f>
        <v>HXB27_2 liver small RNA</v>
      </c>
      <c r="B32" s="4">
        <f>100/(Pravenec!F168/51)</f>
        <v>2.7693610921056919</v>
      </c>
      <c r="C32" s="4">
        <f t="shared" si="2"/>
        <v>2.2306389078943081</v>
      </c>
      <c r="D32" s="3">
        <v>8</v>
      </c>
      <c r="E32" s="3">
        <v>7</v>
      </c>
    </row>
    <row r="33" spans="1:5">
      <c r="A33" s="3"/>
      <c r="B33" s="3"/>
      <c r="C33" s="4"/>
      <c r="D33" s="4"/>
      <c r="E33" s="3"/>
    </row>
    <row r="34" spans="1:5">
      <c r="A34" s="72" t="str">
        <f>Pravenec!A169</f>
        <v>HXB17_1 liver small RNA</v>
      </c>
      <c r="B34" s="4">
        <f>100/(Pravenec!F169/51)</f>
        <v>3.5367054548480605</v>
      </c>
      <c r="C34" s="4">
        <f t="shared" ref="C34:C41" si="3">5-B34</f>
        <v>1.4632945451519395</v>
      </c>
      <c r="D34" s="3">
        <v>9</v>
      </c>
      <c r="E34" s="3">
        <v>4</v>
      </c>
    </row>
    <row r="35" spans="1:5">
      <c r="A35" s="72" t="str">
        <f>Pravenec!A170</f>
        <v>HXB2_2 liver small RNA</v>
      </c>
      <c r="B35" s="4">
        <f>100/(Pravenec!F170/51)</f>
        <v>2.462923345132829</v>
      </c>
      <c r="C35" s="4">
        <f t="shared" si="3"/>
        <v>2.537076654867171</v>
      </c>
      <c r="D35" s="3">
        <v>10</v>
      </c>
      <c r="E35" s="3">
        <v>2</v>
      </c>
    </row>
    <row r="36" spans="1:5">
      <c r="A36" s="72" t="str">
        <f>Pravenec!A171</f>
        <v>HXB13_2 liver small RNA</v>
      </c>
      <c r="B36" s="4">
        <f>100/(Pravenec!F171/51)</f>
        <v>2.4874044665980599</v>
      </c>
      <c r="C36" s="4">
        <f t="shared" si="3"/>
        <v>2.5125955334019401</v>
      </c>
      <c r="D36" s="3">
        <v>11</v>
      </c>
      <c r="E36" s="3">
        <v>3</v>
      </c>
    </row>
    <row r="37" spans="1:5">
      <c r="A37" s="72" t="str">
        <f>Pravenec!A172</f>
        <v>BXH12_1 liver small RNA</v>
      </c>
      <c r="B37" s="4">
        <f>100/(Pravenec!F172/51)</f>
        <v>2.1332396381021699</v>
      </c>
      <c r="C37" s="4">
        <f t="shared" si="3"/>
        <v>2.8667603618978301</v>
      </c>
      <c r="D37" s="3">
        <v>12</v>
      </c>
      <c r="E37" s="3">
        <v>5</v>
      </c>
    </row>
    <row r="38" spans="1:5">
      <c r="A38" s="72" t="str">
        <f>Pravenec!A173</f>
        <v>HXB2_1 liver small RNA</v>
      </c>
      <c r="B38" s="4">
        <f>100/(Pravenec!F173/51)</f>
        <v>1.8353312053087856</v>
      </c>
      <c r="C38" s="4">
        <f t="shared" si="3"/>
        <v>3.1646687946912144</v>
      </c>
      <c r="D38" s="3">
        <v>37</v>
      </c>
      <c r="E38" s="3">
        <v>7</v>
      </c>
    </row>
    <row r="39" spans="1:5">
      <c r="A39" s="72" t="str">
        <f>Pravenec!A174</f>
        <v>BXH12_2 liver small RNA</v>
      </c>
      <c r="B39" s="4">
        <f>100/(Pravenec!F174/51)</f>
        <v>2.3232930629202428</v>
      </c>
      <c r="C39" s="4">
        <f t="shared" si="3"/>
        <v>2.6767069370797572</v>
      </c>
      <c r="D39" s="3">
        <v>38</v>
      </c>
      <c r="E39" s="3">
        <v>1</v>
      </c>
    </row>
    <row r="40" spans="1:5">
      <c r="A40" s="72" t="str">
        <f>Pravenec!A175</f>
        <v>HXB13_1 liver small RNA</v>
      </c>
      <c r="B40" s="4">
        <f>100/(Pravenec!F175/51)</f>
        <v>3.3015050979122837</v>
      </c>
      <c r="C40" s="4">
        <f t="shared" si="3"/>
        <v>1.6984949020877163</v>
      </c>
      <c r="D40" s="3">
        <v>39</v>
      </c>
      <c r="E40" s="3">
        <v>8</v>
      </c>
    </row>
    <row r="41" spans="1:5">
      <c r="A41" s="72" t="str">
        <f>Pravenec!A176</f>
        <v>HXB17_2 liver small RNA</v>
      </c>
      <c r="B41" s="4">
        <f>100/(Pravenec!F176/51)</f>
        <v>1.9187503291973604</v>
      </c>
      <c r="C41" s="4">
        <f t="shared" si="3"/>
        <v>3.0812496708026398</v>
      </c>
      <c r="D41" s="3">
        <v>40</v>
      </c>
      <c r="E41" s="3">
        <v>6</v>
      </c>
    </row>
  </sheetData>
  <pageMargins left="0.7" right="0.7" top="0.75" bottom="0.75" header="0.3" footer="0.3"/>
  <pageSetup scale="6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61"/>
  <sheetViews>
    <sheetView topLeftCell="A38" workbookViewId="0">
      <selection activeCell="B62" sqref="B62"/>
    </sheetView>
  </sheetViews>
  <sheetFormatPr defaultRowHeight="14.4"/>
  <cols>
    <col min="1" max="1" width="26.109375" customWidth="1"/>
    <col min="2" max="2" width="12.33203125" customWidth="1"/>
    <col min="3" max="3" width="12.77734375" customWidth="1"/>
  </cols>
  <sheetData>
    <row r="4" spans="1:8">
      <c r="B4" t="s">
        <v>150</v>
      </c>
      <c r="C4" t="s">
        <v>151</v>
      </c>
      <c r="F4">
        <v>1</v>
      </c>
      <c r="G4">
        <f>100000*0.07</f>
        <v>7000.0000000000009</v>
      </c>
      <c r="H4">
        <f>G4*0.02</f>
        <v>140.00000000000003</v>
      </c>
    </row>
    <row r="5" spans="1:8">
      <c r="A5" t="s">
        <v>152</v>
      </c>
      <c r="B5">
        <v>595</v>
      </c>
      <c r="C5">
        <v>425</v>
      </c>
      <c r="F5">
        <f>F4+1</f>
        <v>2</v>
      </c>
      <c r="G5">
        <f>G4-H4</f>
        <v>6860.0000000000009</v>
      </c>
      <c r="H5">
        <f>G5*0.02</f>
        <v>137.20000000000002</v>
      </c>
    </row>
    <row r="6" spans="1:8">
      <c r="A6" t="s">
        <v>153</v>
      </c>
      <c r="B6">
        <v>595</v>
      </c>
      <c r="C6">
        <v>425</v>
      </c>
      <c r="F6">
        <f t="shared" ref="F6:F33" si="0">F5+1</f>
        <v>3</v>
      </c>
      <c r="G6">
        <f>G5-H5</f>
        <v>6722.8000000000011</v>
      </c>
      <c r="H6">
        <f t="shared" ref="H6:H33" si="1">G6*0.02</f>
        <v>134.45600000000002</v>
      </c>
    </row>
    <row r="7" spans="1:8">
      <c r="A7" t="s">
        <v>154</v>
      </c>
      <c r="B7">
        <v>175</v>
      </c>
      <c r="C7">
        <v>125</v>
      </c>
      <c r="F7">
        <f t="shared" si="0"/>
        <v>4</v>
      </c>
      <c r="G7">
        <f t="shared" ref="G7:G33" si="2">G6-H6</f>
        <v>6588.344000000001</v>
      </c>
      <c r="H7">
        <f t="shared" si="1"/>
        <v>131.76688000000001</v>
      </c>
    </row>
    <row r="8" spans="1:8">
      <c r="A8" t="s">
        <v>155</v>
      </c>
      <c r="B8">
        <v>25</v>
      </c>
      <c r="C8">
        <v>25</v>
      </c>
      <c r="F8">
        <f t="shared" si="0"/>
        <v>5</v>
      </c>
      <c r="G8">
        <f t="shared" si="2"/>
        <v>6456.5771200000008</v>
      </c>
      <c r="H8">
        <f t="shared" si="1"/>
        <v>129.13154240000003</v>
      </c>
    </row>
    <row r="9" spans="1:8">
      <c r="A9" t="s">
        <v>156</v>
      </c>
      <c r="B9">
        <v>470</v>
      </c>
      <c r="C9">
        <v>335</v>
      </c>
      <c r="F9">
        <f t="shared" si="0"/>
        <v>6</v>
      </c>
      <c r="G9">
        <f t="shared" si="2"/>
        <v>6327.4455776000004</v>
      </c>
      <c r="H9">
        <f t="shared" si="1"/>
        <v>126.54891155200001</v>
      </c>
    </row>
    <row r="10" spans="1:8">
      <c r="A10" t="s">
        <v>157</v>
      </c>
      <c r="B10">
        <v>700</v>
      </c>
      <c r="C10">
        <v>500</v>
      </c>
      <c r="F10">
        <f t="shared" si="0"/>
        <v>7</v>
      </c>
      <c r="G10">
        <f t="shared" si="2"/>
        <v>6200.896666048</v>
      </c>
      <c r="H10">
        <f t="shared" si="1"/>
        <v>124.01793332096</v>
      </c>
    </row>
    <row r="11" spans="1:8">
      <c r="A11" t="s">
        <v>158</v>
      </c>
      <c r="B11">
        <v>470</v>
      </c>
      <c r="C11">
        <v>335</v>
      </c>
      <c r="F11">
        <f t="shared" si="0"/>
        <v>8</v>
      </c>
      <c r="G11">
        <f t="shared" si="2"/>
        <v>6076.8787327270402</v>
      </c>
      <c r="H11">
        <f t="shared" si="1"/>
        <v>121.5375746545408</v>
      </c>
    </row>
    <row r="12" spans="1:8">
      <c r="A12" t="s">
        <v>159</v>
      </c>
      <c r="B12">
        <v>595</v>
      </c>
      <c r="C12">
        <v>425</v>
      </c>
      <c r="F12">
        <f t="shared" si="0"/>
        <v>9</v>
      </c>
      <c r="G12">
        <f t="shared" si="2"/>
        <v>5955.3411580724996</v>
      </c>
      <c r="H12">
        <f t="shared" si="1"/>
        <v>119.10682316145</v>
      </c>
    </row>
    <row r="13" spans="1:8">
      <c r="A13" t="s">
        <v>160</v>
      </c>
      <c r="B13">
        <v>330</v>
      </c>
      <c r="C13">
        <v>235</v>
      </c>
      <c r="F13">
        <f t="shared" si="0"/>
        <v>10</v>
      </c>
      <c r="G13">
        <f t="shared" si="2"/>
        <v>5836.2343349110497</v>
      </c>
      <c r="H13">
        <f t="shared" si="1"/>
        <v>116.72468669822099</v>
      </c>
    </row>
    <row r="14" spans="1:8">
      <c r="F14">
        <f t="shared" si="0"/>
        <v>11</v>
      </c>
      <c r="G14">
        <f t="shared" si="2"/>
        <v>5719.5096482128283</v>
      </c>
      <c r="H14">
        <f t="shared" si="1"/>
        <v>114.39019296425657</v>
      </c>
    </row>
    <row r="15" spans="1:8">
      <c r="A15" t="s">
        <v>163</v>
      </c>
      <c r="B15">
        <f>SUM(B5:B13)</f>
        <v>3955</v>
      </c>
      <c r="C15">
        <f>SUM(C5:C13)</f>
        <v>2830</v>
      </c>
      <c r="E15">
        <f>B15-C15-210</f>
        <v>915</v>
      </c>
      <c r="F15">
        <f t="shared" si="0"/>
        <v>12</v>
      </c>
      <c r="G15">
        <f t="shared" si="2"/>
        <v>5605.1194552485722</v>
      </c>
      <c r="H15">
        <f t="shared" si="1"/>
        <v>112.10238910497145</v>
      </c>
    </row>
    <row r="16" spans="1:8">
      <c r="A16" t="s">
        <v>161</v>
      </c>
      <c r="B16">
        <f>SUM(B5:B8)</f>
        <v>1390</v>
      </c>
      <c r="C16">
        <f>SUM(C5:C8)</f>
        <v>1000</v>
      </c>
      <c r="F16">
        <f t="shared" si="0"/>
        <v>13</v>
      </c>
      <c r="G16">
        <f t="shared" si="2"/>
        <v>5493.0170661436005</v>
      </c>
      <c r="H16">
        <f t="shared" si="1"/>
        <v>109.86034132287202</v>
      </c>
    </row>
    <row r="17" spans="1:8">
      <c r="A17" t="s">
        <v>162</v>
      </c>
      <c r="B17">
        <f>SUM(B9:B13)</f>
        <v>2565</v>
      </c>
      <c r="C17">
        <f>SUM(C9:C13)</f>
        <v>1830</v>
      </c>
      <c r="F17">
        <f t="shared" si="0"/>
        <v>14</v>
      </c>
      <c r="G17">
        <f t="shared" si="2"/>
        <v>5383.1567248207284</v>
      </c>
      <c r="H17">
        <f t="shared" si="1"/>
        <v>107.66313449641457</v>
      </c>
    </row>
    <row r="18" spans="1:8">
      <c r="F18">
        <f t="shared" si="0"/>
        <v>15</v>
      </c>
      <c r="G18">
        <f t="shared" si="2"/>
        <v>5275.493590324314</v>
      </c>
      <c r="H18">
        <f t="shared" si="1"/>
        <v>105.50987180648629</v>
      </c>
    </row>
    <row r="19" spans="1:8">
      <c r="F19">
        <f t="shared" si="0"/>
        <v>16</v>
      </c>
      <c r="G19">
        <f t="shared" si="2"/>
        <v>5169.9837185178276</v>
      </c>
      <c r="H19">
        <f t="shared" si="1"/>
        <v>103.39967437035655</v>
      </c>
    </row>
    <row r="20" spans="1:8">
      <c r="C20">
        <f>B15-C15</f>
        <v>1125</v>
      </c>
      <c r="D20">
        <f>C20-210</f>
        <v>915</v>
      </c>
      <c r="F20">
        <f t="shared" si="0"/>
        <v>17</v>
      </c>
      <c r="G20">
        <f t="shared" si="2"/>
        <v>5066.5840441474711</v>
      </c>
      <c r="H20">
        <f t="shared" si="1"/>
        <v>101.33168088294943</v>
      </c>
    </row>
    <row r="21" spans="1:8">
      <c r="F21">
        <f t="shared" si="0"/>
        <v>18</v>
      </c>
      <c r="G21">
        <f t="shared" si="2"/>
        <v>4965.2523632645216</v>
      </c>
      <c r="H21">
        <f t="shared" si="1"/>
        <v>99.30504726529044</v>
      </c>
    </row>
    <row r="22" spans="1:8">
      <c r="F22">
        <f t="shared" si="0"/>
        <v>19</v>
      </c>
      <c r="G22">
        <f t="shared" si="2"/>
        <v>4865.9473159992313</v>
      </c>
      <c r="H22">
        <f t="shared" si="1"/>
        <v>97.318946319984633</v>
      </c>
    </row>
    <row r="23" spans="1:8">
      <c r="F23">
        <f t="shared" si="0"/>
        <v>20</v>
      </c>
      <c r="G23">
        <f t="shared" si="2"/>
        <v>4768.628369679247</v>
      </c>
      <c r="H23">
        <f t="shared" si="1"/>
        <v>95.372567393584944</v>
      </c>
    </row>
    <row r="24" spans="1:8">
      <c r="F24">
        <f t="shared" si="0"/>
        <v>21</v>
      </c>
      <c r="G24">
        <f t="shared" si="2"/>
        <v>4673.255802285662</v>
      </c>
      <c r="H24">
        <f t="shared" si="1"/>
        <v>93.465116045713245</v>
      </c>
    </row>
    <row r="25" spans="1:8">
      <c r="F25">
        <f t="shared" si="0"/>
        <v>22</v>
      </c>
      <c r="G25">
        <f t="shared" si="2"/>
        <v>4579.7906862399486</v>
      </c>
      <c r="H25">
        <f t="shared" si="1"/>
        <v>91.595813724798973</v>
      </c>
    </row>
    <row r="26" spans="1:8">
      <c r="F26">
        <f t="shared" si="0"/>
        <v>23</v>
      </c>
      <c r="G26">
        <f t="shared" si="2"/>
        <v>4488.1948725151497</v>
      </c>
      <c r="H26">
        <f t="shared" si="1"/>
        <v>89.763897450302991</v>
      </c>
    </row>
    <row r="27" spans="1:8">
      <c r="F27">
        <f t="shared" si="0"/>
        <v>24</v>
      </c>
      <c r="G27">
        <f t="shared" si="2"/>
        <v>4398.4309750648463</v>
      </c>
      <c r="H27">
        <f t="shared" si="1"/>
        <v>87.968619501296928</v>
      </c>
    </row>
    <row r="28" spans="1:8">
      <c r="F28">
        <f t="shared" si="0"/>
        <v>25</v>
      </c>
      <c r="G28">
        <f t="shared" si="2"/>
        <v>4310.462355563549</v>
      </c>
      <c r="H28">
        <f t="shared" si="1"/>
        <v>86.209247111270983</v>
      </c>
    </row>
    <row r="29" spans="1:8">
      <c r="F29">
        <f t="shared" si="0"/>
        <v>26</v>
      </c>
      <c r="G29">
        <f t="shared" si="2"/>
        <v>4224.253108452278</v>
      </c>
      <c r="H29">
        <f t="shared" si="1"/>
        <v>84.485062169045563</v>
      </c>
    </row>
    <row r="30" spans="1:8">
      <c r="B30">
        <v>3</v>
      </c>
      <c r="C30">
        <f>B30/54</f>
        <v>5.5555555555555552E-2</v>
      </c>
      <c r="F30">
        <f t="shared" si="0"/>
        <v>27</v>
      </c>
      <c r="G30">
        <f t="shared" si="2"/>
        <v>4139.7680462832323</v>
      </c>
      <c r="H30">
        <f t="shared" si="1"/>
        <v>82.795360925664653</v>
      </c>
    </row>
    <row r="31" spans="1:8">
      <c r="B31">
        <v>12</v>
      </c>
      <c r="C31">
        <f t="shared" ref="C31:C35" si="3">B31/54</f>
        <v>0.22222222222222221</v>
      </c>
      <c r="F31">
        <f t="shared" si="0"/>
        <v>28</v>
      </c>
      <c r="G31">
        <f t="shared" si="2"/>
        <v>4056.9726853575676</v>
      </c>
      <c r="H31">
        <f t="shared" si="1"/>
        <v>81.139453707151347</v>
      </c>
    </row>
    <row r="32" spans="1:8">
      <c r="B32">
        <v>2</v>
      </c>
      <c r="C32">
        <f t="shared" si="3"/>
        <v>3.7037037037037035E-2</v>
      </c>
      <c r="F32">
        <f t="shared" si="0"/>
        <v>29</v>
      </c>
      <c r="G32">
        <f t="shared" si="2"/>
        <v>3975.8332316504161</v>
      </c>
      <c r="H32">
        <f t="shared" si="1"/>
        <v>79.516664633008318</v>
      </c>
    </row>
    <row r="33" spans="1:8">
      <c r="B33">
        <v>3</v>
      </c>
      <c r="C33">
        <f t="shared" si="3"/>
        <v>5.5555555555555552E-2</v>
      </c>
      <c r="F33">
        <f t="shared" si="0"/>
        <v>30</v>
      </c>
      <c r="G33">
        <f t="shared" si="2"/>
        <v>3896.3165670174076</v>
      </c>
      <c r="H33">
        <f t="shared" si="1"/>
        <v>77.926331340348156</v>
      </c>
    </row>
    <row r="34" spans="1:8">
      <c r="B34">
        <v>6</v>
      </c>
      <c r="C34">
        <f t="shared" si="3"/>
        <v>0.1111111111111111</v>
      </c>
    </row>
    <row r="35" spans="1:8">
      <c r="B35">
        <v>4</v>
      </c>
      <c r="C35">
        <f t="shared" si="3"/>
        <v>7.407407407407407E-2</v>
      </c>
      <c r="G35">
        <f>G33/G4</f>
        <v>0.55661665243105818</v>
      </c>
    </row>
    <row r="36" spans="1:8">
      <c r="B36">
        <v>24</v>
      </c>
      <c r="C36">
        <f>B36/54</f>
        <v>0.44444444444444442</v>
      </c>
    </row>
    <row r="39" spans="1:8" ht="43.2">
      <c r="A39" s="3" t="s">
        <v>38</v>
      </c>
      <c r="B39" s="86" t="s">
        <v>228</v>
      </c>
      <c r="C39" s="3" t="s">
        <v>227</v>
      </c>
      <c r="D39" s="3" t="s">
        <v>229</v>
      </c>
    </row>
    <row r="40" spans="1:8">
      <c r="A40" s="9" t="s">
        <v>194</v>
      </c>
      <c r="B40" s="4">
        <v>2140.39</v>
      </c>
      <c r="C40" s="4">
        <f>100000/B40</f>
        <v>46.72045748671971</v>
      </c>
      <c r="D40" s="4">
        <f>100-C40</f>
        <v>53.27954251328029</v>
      </c>
    </row>
    <row r="41" spans="1:8">
      <c r="A41" s="46" t="s">
        <v>196</v>
      </c>
      <c r="B41" s="4">
        <v>3115.51</v>
      </c>
      <c r="C41" s="4">
        <f t="shared" ref="C41:C55" si="4">100000/B41</f>
        <v>32.097473607852322</v>
      </c>
      <c r="D41" s="4">
        <f t="shared" ref="D41:D55" si="5">100-C41</f>
        <v>67.902526392147678</v>
      </c>
    </row>
    <row r="42" spans="1:8">
      <c r="A42" s="9" t="s">
        <v>197</v>
      </c>
      <c r="B42" s="4">
        <v>3730.56</v>
      </c>
      <c r="C42" s="4">
        <f t="shared" si="4"/>
        <v>26.805627037227655</v>
      </c>
      <c r="D42" s="4">
        <f t="shared" si="5"/>
        <v>73.194372962772349</v>
      </c>
    </row>
    <row r="43" spans="1:8">
      <c r="A43" s="46" t="s">
        <v>198</v>
      </c>
      <c r="B43" s="4">
        <v>2432.87</v>
      </c>
      <c r="C43" s="4">
        <f t="shared" si="4"/>
        <v>41.103717009129134</v>
      </c>
      <c r="D43" s="4">
        <f t="shared" si="5"/>
        <v>58.896282990870866</v>
      </c>
    </row>
    <row r="44" spans="1:8">
      <c r="A44" s="9" t="s">
        <v>199</v>
      </c>
      <c r="B44" s="4">
        <v>2472.3000000000002</v>
      </c>
      <c r="C44" s="4">
        <f t="shared" si="4"/>
        <v>40.448165675686603</v>
      </c>
      <c r="D44" s="4">
        <f t="shared" si="5"/>
        <v>59.551834324313397</v>
      </c>
    </row>
    <row r="45" spans="1:8">
      <c r="A45" s="46" t="s">
        <v>200</v>
      </c>
      <c r="B45" s="4">
        <v>3155.38</v>
      </c>
      <c r="C45" s="4">
        <f t="shared" si="4"/>
        <v>31.691903986207681</v>
      </c>
      <c r="D45" s="4">
        <f t="shared" si="5"/>
        <v>68.308096013792323</v>
      </c>
    </row>
    <row r="46" spans="1:8">
      <c r="A46" s="9" t="s">
        <v>201</v>
      </c>
      <c r="B46" s="4">
        <v>3084.06</v>
      </c>
      <c r="C46" s="4">
        <f t="shared" si="4"/>
        <v>32.424790697976043</v>
      </c>
      <c r="D46" s="4">
        <f t="shared" si="5"/>
        <v>67.57520930202395</v>
      </c>
    </row>
    <row r="47" spans="1:8">
      <c r="A47" s="46" t="s">
        <v>202</v>
      </c>
      <c r="B47" s="4">
        <v>1145.1099999999999</v>
      </c>
      <c r="C47" s="4">
        <f t="shared" si="4"/>
        <v>87.327854965898482</v>
      </c>
      <c r="D47" s="4">
        <f t="shared" si="5"/>
        <v>12.672145034101518</v>
      </c>
    </row>
    <row r="48" spans="1:8">
      <c r="A48" s="9" t="s">
        <v>203</v>
      </c>
      <c r="B48" s="4">
        <v>3373.53</v>
      </c>
      <c r="C48" s="4">
        <f t="shared" si="4"/>
        <v>29.642540602869989</v>
      </c>
      <c r="D48" s="4">
        <f t="shared" si="5"/>
        <v>70.357459397130015</v>
      </c>
    </row>
    <row r="49" spans="1:4">
      <c r="A49" s="46" t="s">
        <v>204</v>
      </c>
      <c r="B49" s="4">
        <v>1926.59</v>
      </c>
      <c r="C49" s="4">
        <f t="shared" si="4"/>
        <v>51.905179617874069</v>
      </c>
      <c r="D49" s="4">
        <f t="shared" si="5"/>
        <v>48.094820382125931</v>
      </c>
    </row>
    <row r="50" spans="1:4">
      <c r="A50" s="9" t="s">
        <v>205</v>
      </c>
      <c r="B50" s="4">
        <v>2593.9699999999998</v>
      </c>
      <c r="C50" s="4">
        <f t="shared" si="4"/>
        <v>38.550947004013153</v>
      </c>
      <c r="D50" s="4">
        <f t="shared" si="5"/>
        <v>61.449052995986847</v>
      </c>
    </row>
    <row r="51" spans="1:4">
      <c r="A51" s="46" t="s">
        <v>206</v>
      </c>
      <c r="B51" s="4">
        <v>1540.99</v>
      </c>
      <c r="C51" s="4">
        <f t="shared" si="4"/>
        <v>64.893347782918767</v>
      </c>
      <c r="D51" s="4">
        <f t="shared" si="5"/>
        <v>35.106652217081233</v>
      </c>
    </row>
    <row r="52" spans="1:4">
      <c r="A52" s="9" t="s">
        <v>207</v>
      </c>
      <c r="B52" s="4">
        <v>2042.1</v>
      </c>
      <c r="C52" s="4">
        <f t="shared" si="4"/>
        <v>48.969198374222614</v>
      </c>
      <c r="D52" s="4">
        <f t="shared" si="5"/>
        <v>51.030801625777386</v>
      </c>
    </row>
    <row r="53" spans="1:4">
      <c r="A53" s="46" t="s">
        <v>208</v>
      </c>
      <c r="B53" s="4">
        <v>1825.5</v>
      </c>
      <c r="C53" s="4">
        <f t="shared" si="4"/>
        <v>54.779512462339085</v>
      </c>
      <c r="D53" s="4">
        <f t="shared" si="5"/>
        <v>45.220487537660915</v>
      </c>
    </row>
    <row r="54" spans="1:4">
      <c r="A54" s="9" t="s">
        <v>209</v>
      </c>
      <c r="B54" s="4">
        <v>2151.11</v>
      </c>
      <c r="C54" s="4">
        <f t="shared" si="4"/>
        <v>46.487627317989315</v>
      </c>
      <c r="D54" s="4">
        <f t="shared" si="5"/>
        <v>53.512372682010685</v>
      </c>
    </row>
    <row r="55" spans="1:4">
      <c r="A55" s="9" t="s">
        <v>210</v>
      </c>
      <c r="B55" s="4">
        <v>2564.0300000000002</v>
      </c>
      <c r="C55" s="4">
        <f t="shared" si="4"/>
        <v>39.001103731235588</v>
      </c>
      <c r="D55" s="4">
        <f t="shared" si="5"/>
        <v>60.998896268764412</v>
      </c>
    </row>
    <row r="60" spans="1:4">
      <c r="B60">
        <f>127.05+14.67-7</f>
        <v>134.72</v>
      </c>
    </row>
    <row r="61" spans="1:4">
      <c r="B61">
        <f>350.69+10-11</f>
        <v>349.69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Printz</vt:lpstr>
      <vt:lpstr>Pravenec</vt:lpstr>
      <vt:lpstr>Sheet3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Yu, Yinni</dc:creator>
  <cp:lastModifiedBy>Yu, Yinni</cp:lastModifiedBy>
  <cp:lastPrinted>2015-01-15T22:24:54Z</cp:lastPrinted>
  <dcterms:created xsi:type="dcterms:W3CDTF">2014-01-15T22:12:08Z</dcterms:created>
  <dcterms:modified xsi:type="dcterms:W3CDTF">2015-01-15T22:24:59Z</dcterms:modified>
</cp:coreProperties>
</file>