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Load Testing XSET\Load-Testing-XSET\Документация\"/>
    </mc:Choice>
  </mc:AlternateContent>
  <xr:revisionPtr revIDLastSave="0" documentId="13_ncr:1_{B4294F04-994B-409E-A995-48D687BA17E2}" xr6:coauthVersionLast="47" xr6:coauthVersionMax="47" xr10:uidLastSave="{00000000-0000-0000-0000-000000000000}"/>
  <bookViews>
    <workbookView xWindow="2400" yWindow="5565" windowWidth="28800" windowHeight="15435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Шаблоны соотвествие профилю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3" l="1"/>
  <c r="F48" i="3"/>
  <c r="F49" i="3"/>
  <c r="F50" i="3"/>
  <c r="F51" i="3"/>
  <c r="F52" i="3"/>
  <c r="F53" i="3"/>
  <c r="F54" i="3"/>
  <c r="F55" i="3"/>
  <c r="F56" i="3"/>
  <c r="F57" i="3"/>
  <c r="F46" i="3"/>
  <c r="D2" i="3"/>
  <c r="D5" i="3"/>
  <c r="U7" i="3"/>
  <c r="W2" i="3"/>
  <c r="V7" i="3" s="1"/>
  <c r="E4" i="3"/>
  <c r="F4" i="3" s="1"/>
  <c r="D4" i="3"/>
  <c r="D14" i="3"/>
  <c r="E8" i="3"/>
  <c r="F8" i="3" s="1"/>
  <c r="E9" i="3"/>
  <c r="F9" i="3" s="1"/>
  <c r="D9" i="3"/>
  <c r="D8" i="3"/>
  <c r="D23" i="3"/>
  <c r="E23" i="3"/>
  <c r="F23" i="3" s="1"/>
  <c r="C52" i="3"/>
  <c r="H4" i="3" l="1"/>
  <c r="H8" i="3"/>
  <c r="H9" i="3"/>
  <c r="H23" i="3"/>
  <c r="E15" i="3"/>
  <c r="F15" i="3" s="1"/>
  <c r="D15" i="3"/>
  <c r="E18" i="3"/>
  <c r="F18" i="3" s="1"/>
  <c r="D18" i="3"/>
  <c r="E12" i="3"/>
  <c r="F12" i="3" s="1"/>
  <c r="D12" i="3"/>
  <c r="P6" i="3"/>
  <c r="P7" i="3"/>
  <c r="E17" i="3"/>
  <c r="E19" i="3"/>
  <c r="B71" i="3"/>
  <c r="B72" i="3"/>
  <c r="B73" i="3"/>
  <c r="B74" i="3"/>
  <c r="B75" i="3"/>
  <c r="D71" i="3"/>
  <c r="C54" i="3"/>
  <c r="C48" i="3"/>
  <c r="C46" i="3"/>
  <c r="C47" i="3"/>
  <c r="H15" i="3" l="1"/>
  <c r="H12" i="3"/>
  <c r="H18" i="3"/>
  <c r="D48" i="3"/>
  <c r="F71" i="3"/>
  <c r="A3" i="4"/>
  <c r="A4" i="4"/>
  <c r="A5" i="4"/>
  <c r="A6" i="4"/>
  <c r="A7" i="4"/>
  <c r="A8" i="4"/>
  <c r="A9" i="4"/>
  <c r="A10" i="4"/>
  <c r="A11" i="4"/>
  <c r="A12" i="4"/>
  <c r="A13" i="4"/>
  <c r="A2" i="4"/>
  <c r="E57" i="3" s="1"/>
  <c r="G57" i="3" s="1"/>
  <c r="E49" i="3" l="1"/>
  <c r="G49" i="3" s="1"/>
  <c r="E46" i="3"/>
  <c r="G46" i="3" s="1"/>
  <c r="E55" i="3"/>
  <c r="G55" i="3" s="1"/>
  <c r="E50" i="3"/>
  <c r="G50" i="3" s="1"/>
  <c r="E56" i="3"/>
  <c r="G56" i="3" s="1"/>
  <c r="E51" i="3"/>
  <c r="G51" i="3" s="1"/>
  <c r="E47" i="3"/>
  <c r="G47" i="3" s="1"/>
  <c r="E54" i="3"/>
  <c r="G54" i="3" s="1"/>
  <c r="E53" i="3"/>
  <c r="G53" i="3" s="1"/>
  <c r="E52" i="3"/>
  <c r="G52" i="3" s="1"/>
  <c r="E48" i="3"/>
  <c r="G48" i="3" s="1"/>
  <c r="H48" i="3" s="1"/>
  <c r="F17" i="3"/>
  <c r="D17" i="3"/>
  <c r="S7" i="3"/>
  <c r="D72" i="3"/>
  <c r="D73" i="3"/>
  <c r="H73" i="3" s="1"/>
  <c r="D74" i="3"/>
  <c r="H74" i="3" s="1"/>
  <c r="D75" i="3"/>
  <c r="D3" i="3"/>
  <c r="C55" i="3"/>
  <c r="C56" i="3"/>
  <c r="C49" i="3"/>
  <c r="C53" i="3"/>
  <c r="C50" i="3"/>
  <c r="C51" i="3"/>
  <c r="C57" i="3"/>
  <c r="H55" i="3" l="1"/>
  <c r="H54" i="3"/>
  <c r="H17" i="3"/>
  <c r="E2" i="3"/>
  <c r="F2" i="3" s="1"/>
  <c r="H2" i="3" s="1"/>
  <c r="H56" i="3"/>
  <c r="E5" i="3"/>
  <c r="F5" i="3" s="1"/>
  <c r="H5" i="3" s="1"/>
  <c r="E3" i="3"/>
  <c r="F3" i="3" s="1"/>
  <c r="H3" i="3" s="1"/>
  <c r="F75" i="3"/>
  <c r="G75" i="3" s="1"/>
  <c r="F73" i="3"/>
  <c r="F74" i="3"/>
  <c r="G71" i="3"/>
  <c r="H71" i="3" s="1"/>
  <c r="I74" i="3"/>
  <c r="F72" i="3"/>
  <c r="G72" i="3" s="1"/>
  <c r="I73" i="3"/>
  <c r="B58" i="3"/>
  <c r="D25" i="3"/>
  <c r="D6" i="3"/>
  <c r="E6" i="3"/>
  <c r="F6" i="3" s="1"/>
  <c r="D11" i="3"/>
  <c r="D30" i="3"/>
  <c r="H75" i="3" l="1"/>
  <c r="I75" i="3" s="1"/>
  <c r="H72" i="3"/>
  <c r="I72" i="3" s="1"/>
  <c r="I71" i="3"/>
  <c r="G76" i="3"/>
  <c r="D55" i="3"/>
  <c r="D46" i="3"/>
  <c r="D56" i="3"/>
  <c r="D57" i="3"/>
  <c r="H6" i="3"/>
  <c r="D31" i="3"/>
  <c r="D33" i="3"/>
  <c r="D32" i="3"/>
  <c r="D34" i="3"/>
  <c r="D7" i="3"/>
  <c r="D10" i="3"/>
  <c r="F19" i="3"/>
  <c r="V3" i="3" l="1"/>
  <c r="P3" i="3"/>
  <c r="E27" i="3" l="1"/>
  <c r="E25" i="3"/>
  <c r="F25" i="3" s="1"/>
  <c r="H25" i="3" s="1"/>
  <c r="P2" i="3"/>
  <c r="P4" i="3"/>
  <c r="P5" i="3"/>
  <c r="E11" i="3" s="1"/>
  <c r="F11" i="3" s="1"/>
  <c r="H11" i="3" s="1"/>
  <c r="D13" i="3"/>
  <c r="D16" i="3"/>
  <c r="D19" i="3"/>
  <c r="V2" i="3"/>
  <c r="S2" i="3"/>
  <c r="U2" i="3" s="1"/>
  <c r="S6" i="3"/>
  <c r="S3" i="3"/>
  <c r="U3" i="3" s="1"/>
  <c r="D27" i="3" s="1"/>
  <c r="S5" i="3" l="1"/>
  <c r="E30" i="3"/>
  <c r="F30" i="3" s="1"/>
  <c r="H30" i="3" s="1"/>
  <c r="S4" i="3"/>
  <c r="U4" i="3" s="1"/>
  <c r="H46" i="3"/>
  <c r="D47" i="3"/>
  <c r="U6" i="3"/>
  <c r="U5" i="3"/>
  <c r="D21" i="3"/>
  <c r="H49" i="3"/>
  <c r="E10" i="3"/>
  <c r="F10" i="3" s="1"/>
  <c r="E34" i="3"/>
  <c r="F34" i="3" s="1"/>
  <c r="D20" i="3"/>
  <c r="D29" i="3"/>
  <c r="D24" i="3"/>
  <c r="D26" i="3"/>
  <c r="D28" i="3"/>
  <c r="D22" i="3"/>
  <c r="E29" i="3"/>
  <c r="F29" i="3" s="1"/>
  <c r="E24" i="3"/>
  <c r="F24" i="3" s="1"/>
  <c r="E33" i="3"/>
  <c r="F33" i="3" s="1"/>
  <c r="E28" i="3"/>
  <c r="F28" i="3" s="1"/>
  <c r="E22" i="3"/>
  <c r="F22" i="3" s="1"/>
  <c r="E7" i="3"/>
  <c r="E14" i="3"/>
  <c r="F14" i="3" s="1"/>
  <c r="E32" i="3"/>
  <c r="E21" i="3"/>
  <c r="F21" i="3" s="1"/>
  <c r="H19" i="3"/>
  <c r="E16" i="3"/>
  <c r="E13" i="3"/>
  <c r="E31" i="3"/>
  <c r="F31" i="3" s="1"/>
  <c r="E26" i="3"/>
  <c r="F26" i="3" s="1"/>
  <c r="E20" i="3"/>
  <c r="F20" i="3" s="1"/>
  <c r="D50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7" i="3" l="1"/>
  <c r="H7" i="3" s="1"/>
  <c r="F13" i="3"/>
  <c r="H13" i="3" s="1"/>
  <c r="F27" i="3"/>
  <c r="H27" i="3" s="1"/>
  <c r="F16" i="3"/>
  <c r="H16" i="3" s="1"/>
  <c r="F32" i="3"/>
  <c r="H32" i="3" s="1"/>
  <c r="C58" i="3"/>
  <c r="H57" i="3" s="1"/>
  <c r="D53" i="3"/>
  <c r="H52" i="3"/>
  <c r="H53" i="3"/>
  <c r="D54" i="3"/>
  <c r="H47" i="3"/>
  <c r="D49" i="3"/>
  <c r="H50" i="3"/>
  <c r="D51" i="3"/>
  <c r="D52" i="3"/>
  <c r="H51" i="3"/>
  <c r="U8" i="3"/>
  <c r="H14" i="3"/>
  <c r="H20" i="3"/>
  <c r="H21" i="3"/>
  <c r="H10" i="3"/>
  <c r="H29" i="3"/>
  <c r="H34" i="3"/>
  <c r="H24" i="3"/>
  <c r="H33" i="3"/>
  <c r="H28" i="3"/>
  <c r="H26" i="3"/>
  <c r="H22" i="3"/>
  <c r="H31" i="3"/>
  <c r="V8" i="3"/>
  <c r="I40" i="2"/>
  <c r="I44" i="2"/>
  <c r="I41" i="2"/>
  <c r="I32" i="2"/>
  <c r="I31" i="2"/>
  <c r="I30" i="2"/>
  <c r="I29" i="2"/>
  <c r="I28" i="2"/>
  <c r="I27" i="2"/>
  <c r="I26" i="2"/>
  <c r="D5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N7" authorId="0" shapeId="0" xr:uid="{3909DAB3-239E-471D-9732-CFE664ADD23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</commentList>
</comments>
</file>

<file path=xl/sharedStrings.xml><?xml version="1.0" encoding="utf-8"?>
<sst xmlns="http://schemas.openxmlformats.org/spreadsheetml/2006/main" count="268" uniqueCount="102">
  <si>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</si>
  <si>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</si>
  <si>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</si>
  <si>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</si>
  <si>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</si>
  <si>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</si>
  <si>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</si>
  <si>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</si>
  <si>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</si>
  <si>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</si>
  <si>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</si>
  <si>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</si>
  <si>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</si>
  <si>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</si>
  <si>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</si>
  <si>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</si>
  <si>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</si>
  <si>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</si>
  <si>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</si>
  <si>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</si>
  <si>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</si>
  <si>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</si>
  <si>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</si>
  <si>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</si>
  <si>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</si>
  <si>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</si>
  <si>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</si>
  <si>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</si>
  <si>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</si>
  <si>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</si>
  <si>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</si>
  <si>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</si>
  <si>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</si>
  <si>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</si>
  <si>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</si>
  <si>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</si>
  <si>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</si>
  <si>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</si>
  <si>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</si>
  <si>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</si>
  <si>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</si>
  <si>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</si>
  <si>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</si>
  <si>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</si>
  <si>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</si>
  <si>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</si>
  <si>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</si>
  <si>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</si>
  <si>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</si>
  <si>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</si>
  <si>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</si>
  <si>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</si>
  <si>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</si>
  <si>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</si>
  <si>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</si>
  <si>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</si>
  <si>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</si>
  <si>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</si>
  <si>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</si>
  <si>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</si>
  <si>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</si>
  <si>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</si>
  <si>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</si>
  <si>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</si>
  <si>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</si>
  <si>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</si>
  <si>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</si>
  <si>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</si>
  <si>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</si>
  <si>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</si>
  <si>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</si>
  <si>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</si>
  <si>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</si>
  <si>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</si>
  <si>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</si>
  <si>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</si>
  <si>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</si>
  <si>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</si>
  <si>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</si>
  <si>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</si>
  <si>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No Data</t>
  </si>
  <si>
    <t>ScriptName</t>
  </si>
  <si>
    <t>Операций 20 мин</t>
  </si>
  <si>
    <t>Статистика операций 20 мин</t>
  </si>
  <si>
    <t>openHomePage</t>
  </si>
  <si>
    <t>flightsBottonClick</t>
  </si>
  <si>
    <t>startFindingFlights</t>
  </si>
  <si>
    <t>choseFlightTime</t>
  </si>
  <si>
    <t>paymentDetails</t>
  </si>
  <si>
    <t>browsingItenerary</t>
  </si>
  <si>
    <t>CancelingFlight</t>
  </si>
  <si>
    <t>signUpNowButtonClick</t>
  </si>
  <si>
    <t>newUserRegistration</t>
  </si>
  <si>
    <t>continueButtonClick</t>
  </si>
  <si>
    <t>Action_Transaction</t>
  </si>
  <si>
    <t>UC_01_LoginLogout</t>
  </si>
  <si>
    <t>UC_02_TicketSearchWithoutBuying</t>
  </si>
  <si>
    <t>UC_03_TicketBuying</t>
  </si>
  <si>
    <t>UC_06_RegistraitionRandomUser</t>
  </si>
  <si>
    <t>UC_07_TicketSearchWithoutBuyingWithFlightSelection</t>
  </si>
  <si>
    <t>UC_05_CancelingFlight</t>
  </si>
  <si>
    <t>UC_04_ItineraryListBrowsing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</si>
</sst>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25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28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8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8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8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8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8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9" fontId="29" fillId="0" borderId="0" applyFont="0" applyFill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03">
    <xf numFmtId="0" fontId="0" fillId="0" borderId="0" xfId="0"/>
    <xf numFmtId="0" fontId="14" fillId="5" borderId="1" xfId="0" applyFont="1" applyFill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/>
    </xf>
    <xf numFmtId="0" fontId="13" fillId="0" borderId="2" xfId="4" applyFont="1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left" vertical="top"/>
    </xf>
    <xf numFmtId="0" fontId="14" fillId="5" borderId="2" xfId="0" applyFont="1" applyFill="1" applyBorder="1" applyAlignment="1">
      <alignment horizontal="left" vertical="top"/>
    </xf>
    <xf numFmtId="0" fontId="5" fillId="0" borderId="2" xfId="42" applyBorder="1"/>
    <xf numFmtId="0" fontId="14" fillId="0" borderId="2" xfId="0" applyFont="1" applyBorder="1" applyAlignment="1">
      <alignment horizontal="left" vertical="top"/>
    </xf>
    <xf numFmtId="10" fontId="14" fillId="0" borderId="2" xfId="0" applyNumberFormat="1" applyFont="1" applyBorder="1" applyAlignment="1">
      <alignment horizontal="left" vertical="top"/>
    </xf>
    <xf numFmtId="0" fontId="13" fillId="0" borderId="2" xfId="4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5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0" fontId="30" fillId="0" borderId="0" xfId="0" applyFont="1"/>
    <xf numFmtId="1" fontId="30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7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9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2" xfId="0" applyFill="1" applyBorder="1"/>
    <xf numFmtId="0" fontId="0" fillId="37" borderId="14" xfId="0" applyFill="1" applyBorder="1"/>
    <xf numFmtId="0" fontId="0" fillId="35" borderId="14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165" fontId="0" fillId="41" borderId="2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9" fillId="0" borderId="12" xfId="0" applyFont="1" applyBorder="1" applyAlignment="1">
      <alignment vertical="center" wrapText="1"/>
    </xf>
    <xf numFmtId="0" fontId="9" fillId="39" borderId="17" xfId="0" applyFont="1" applyFill="1" applyBorder="1" applyAlignment="1">
      <alignment vertical="center" wrapText="1"/>
    </xf>
    <xf numFmtId="0" fontId="9" fillId="39" borderId="18" xfId="0" applyFont="1" applyFill="1" applyBorder="1" applyAlignment="1">
      <alignment vertical="center" wrapText="1"/>
    </xf>
    <xf numFmtId="0" fontId="7" fillId="39" borderId="18" xfId="0" applyFont="1" applyFill="1" applyBorder="1" applyAlignment="1">
      <alignment horizontal="center" vertical="center" wrapText="1"/>
    </xf>
    <xf numFmtId="0" fontId="7" fillId="39" borderId="17" xfId="0" applyFont="1" applyFill="1" applyBorder="1" applyAlignment="1">
      <alignment horizontal="left" vertical="center" wrapText="1"/>
    </xf>
    <xf numFmtId="0" fontId="8" fillId="39" borderId="19" xfId="0" applyFont="1" applyFill="1" applyBorder="1" applyAlignment="1">
      <alignment horizontal="left" vertical="center" wrapText="1"/>
    </xf>
    <xf numFmtId="0" fontId="7" fillId="39" borderId="20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0" fillId="0" borderId="24" xfId="44" applyFont="1" applyBorder="1"/>
    <xf numFmtId="0" fontId="0" fillId="0" borderId="12" xfId="0" applyBorder="1"/>
    <xf numFmtId="0" fontId="9" fillId="0" borderId="24" xfId="0" applyFont="1" applyBorder="1" applyAlignment="1">
      <alignment vertical="center" wrapText="1"/>
    </xf>
    <xf numFmtId="9" fontId="0" fillId="0" borderId="25" xfId="44" applyFont="1" applyBorder="1"/>
    <xf numFmtId="0" fontId="9" fillId="0" borderId="12" xfId="0" applyFont="1" applyBorder="1" applyAlignment="1">
      <alignment wrapText="1"/>
    </xf>
    <xf numFmtId="1" fontId="0" fillId="36" borderId="2" xfId="0" applyNumberFormat="1" applyFill="1" applyBorder="1"/>
    <xf numFmtId="0" fontId="0" fillId="40" borderId="24" xfId="0" applyFill="1" applyBorder="1"/>
    <xf numFmtId="0" fontId="0" fillId="0" borderId="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40" borderId="29" xfId="0" applyFill="1" applyBorder="1"/>
    <xf numFmtId="0" fontId="0" fillId="40" borderId="30" xfId="0" applyFill="1" applyBorder="1"/>
    <xf numFmtId="0" fontId="0" fillId="40" borderId="31" xfId="0" applyFill="1" applyBorder="1"/>
    <xf numFmtId="0" fontId="0" fillId="40" borderId="32" xfId="0" applyFill="1" applyBorder="1"/>
    <xf numFmtId="0" fontId="0" fillId="40" borderId="33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2" fontId="0" fillId="0" borderId="0" xfId="0" applyNumberFormat="1" applyBorder="1"/>
    <xf numFmtId="2" fontId="0" fillId="0" borderId="37" xfId="0" applyNumberFormat="1" applyBorder="1"/>
    <xf numFmtId="1" fontId="0" fillId="0" borderId="23" xfId="0" applyNumberFormat="1" applyBorder="1"/>
    <xf numFmtId="1" fontId="0" fillId="0" borderId="21" xfId="0" applyNumberFormat="1" applyBorder="1"/>
    <xf numFmtId="2" fontId="0" fillId="0" borderId="38" xfId="0" applyNumberFormat="1" applyBorder="1"/>
    <xf numFmtId="1" fontId="0" fillId="0" borderId="22" xfId="0" applyNumberFormat="1" applyBorder="1"/>
    <xf numFmtId="1" fontId="0" fillId="0" borderId="34" xfId="0" applyNumberFormat="1" applyBorder="1"/>
    <xf numFmtId="1" fontId="0" fillId="0" borderId="35" xfId="0" applyNumberFormat="1" applyBorder="1"/>
    <xf numFmtId="1" fontId="0" fillId="0" borderId="36" xfId="0" applyNumberFormat="1" applyBorder="1"/>
    <xf numFmtId="0" fontId="0" fillId="40" borderId="39" xfId="0" applyFill="1" applyBorder="1"/>
    <xf numFmtId="0" fontId="0" fillId="40" borderId="40" xfId="0" applyFill="1" applyBorder="1"/>
    <xf numFmtId="0" fontId="0" fillId="40" borderId="12" xfId="0" applyFill="1" applyBorder="1"/>
    <xf numFmtId="0" fontId="0" fillId="40" borderId="41" xfId="0" applyFill="1" applyBorder="1"/>
    <xf numFmtId="0" fontId="0" fillId="40" borderId="42" xfId="0" applyFill="1" applyBorder="1"/>
    <xf numFmtId="0" fontId="0" fillId="40" borderId="43" xfId="0" applyFill="1" applyBorder="1"/>
    <xf numFmtId="0" fontId="0" fillId="40" borderId="44" xfId="0" applyFill="1" applyBorder="1"/>
    <xf numFmtId="0" fontId="4" fillId="0" borderId="0" xfId="45"/>
    <xf numFmtId="0" fontId="4" fillId="0" borderId="0" xfId="45"/>
    <xf numFmtId="0" fontId="0" fillId="40" borderId="45" xfId="0" applyFill="1" applyBorder="1"/>
    <xf numFmtId="0" fontId="0" fillId="40" borderId="13" xfId="0" applyFill="1" applyBorder="1"/>
    <xf numFmtId="0" fontId="0" fillId="40" borderId="46" xfId="0" applyFill="1" applyBorder="1"/>
    <xf numFmtId="0" fontId="0" fillId="40" borderId="47" xfId="0" applyFill="1" applyBorder="1"/>
    <xf numFmtId="0" fontId="0" fillId="40" borderId="28" xfId="0" applyFill="1" applyBorder="1"/>
    <xf numFmtId="0" fontId="2" fillId="0" borderId="0" xfId="85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0" xfId="105"/>
  </cellXfs>
  <cellStyles count="125">
    <cellStyle name="20% — акцент1" xfId="19" builtinId="30" customBuiltin="1"/>
    <cellStyle name="20% — акцент1 2" xfId="47" xr:uid="{F44FD7A3-72FF-408E-9967-0215D42D396B}"/>
    <cellStyle name="20% — акцент1 3" xfId="67" xr:uid="{16682FBC-5F87-4B2F-92B8-B0E5D6A87C78}"/>
    <cellStyle name="20% — акцент1 4" xfId="87" xr:uid="{A0D33EB9-153F-4CCB-A161-A06607F61DC5}"/>
    <cellStyle name="20% — акцент1 5" xfId="107" xr:uid="{BB99A883-1D8C-4C31-B5F8-3C212E4812A7}"/>
    <cellStyle name="20% — акцент2" xfId="23" builtinId="34" customBuiltin="1"/>
    <cellStyle name="20% — акцент2 2" xfId="50" xr:uid="{6349BABE-FFBC-467A-BE14-71DCBC136802}"/>
    <cellStyle name="20% — акцент2 3" xfId="70" xr:uid="{2382BD5C-BF30-47EF-AA40-8D35449753D4}"/>
    <cellStyle name="20% — акцент2 4" xfId="90" xr:uid="{541BDCC9-C418-43AF-8F82-95E5C2511D42}"/>
    <cellStyle name="20% — акцент2 5" xfId="110" xr:uid="{62270FD7-4DC9-45FF-A324-7C677A6E62BD}"/>
    <cellStyle name="20% — акцент3" xfId="27" builtinId="38" customBuiltin="1"/>
    <cellStyle name="20% — акцент3 2" xfId="53" xr:uid="{9D773B97-1B74-460C-85FC-DCFEAA2BFC1C}"/>
    <cellStyle name="20% — акцент3 3" xfId="73" xr:uid="{8177714E-4541-494C-B5E6-9F42837C055C}"/>
    <cellStyle name="20% — акцент3 4" xfId="93" xr:uid="{03DF6E23-D3C4-485B-A2F9-CD981F41F9EB}"/>
    <cellStyle name="20% — акцент3 5" xfId="113" xr:uid="{00A72583-4279-44F0-8C46-6C1C17056AE1}"/>
    <cellStyle name="20% — акцент4" xfId="31" builtinId="42" customBuiltin="1"/>
    <cellStyle name="20% — акцент4 2" xfId="56" xr:uid="{EEBD1F89-38B6-47D5-BE2A-380DA7FA60ED}"/>
    <cellStyle name="20% — акцент4 3" xfId="76" xr:uid="{35DD3A36-8357-42F9-AB83-99D23020AAC4}"/>
    <cellStyle name="20% — акцент4 4" xfId="96" xr:uid="{DE33DF91-41C8-4D56-A876-29A11F176203}"/>
    <cellStyle name="20% — акцент4 5" xfId="116" xr:uid="{288688EA-A658-4B76-B6FC-00FA7F579BD2}"/>
    <cellStyle name="20% — акцент5" xfId="35" builtinId="46" customBuiltin="1"/>
    <cellStyle name="20% — акцент5 2" xfId="59" xr:uid="{719F1B75-554B-43BC-B524-393C5D16B30B}"/>
    <cellStyle name="20% — акцент5 3" xfId="79" xr:uid="{7251E309-D4DC-4851-AE6C-8C60534D578F}"/>
    <cellStyle name="20% — акцент5 4" xfId="99" xr:uid="{B7A93DB7-6379-4B75-A152-57AF73C367A3}"/>
    <cellStyle name="20% — акцент5 5" xfId="119" xr:uid="{7BFEAFCC-2D5B-4673-A478-BBDA2D3D8BF0}"/>
    <cellStyle name="20% — акцент6" xfId="39" builtinId="50" customBuiltin="1"/>
    <cellStyle name="20% — акцент6 2" xfId="62" xr:uid="{91C95339-8876-4D3B-BC85-03A64033363C}"/>
    <cellStyle name="20% — акцент6 3" xfId="82" xr:uid="{3A801C7F-41CD-4879-BD3A-9EEF0E88A01C}"/>
    <cellStyle name="20% — акцент6 4" xfId="102" xr:uid="{6F7164EA-CDFD-4F03-867C-5F56E236EC84}"/>
    <cellStyle name="20% — акцент6 5" xfId="122" xr:uid="{2FB37DA3-C196-49D5-99D2-EAA17C4AC748}"/>
    <cellStyle name="40% — акцент1" xfId="20" builtinId="31" customBuiltin="1"/>
    <cellStyle name="40% — акцент1 2" xfId="48" xr:uid="{F463C6A9-8D10-4250-AD06-2607BD3F04D7}"/>
    <cellStyle name="40% — акцент1 3" xfId="68" xr:uid="{46FEDDD2-AB5F-47CF-A41B-B74863A01B37}"/>
    <cellStyle name="40% — акцент1 4" xfId="88" xr:uid="{8612E004-824E-4B0E-B252-71EF45407E77}"/>
    <cellStyle name="40% — акцент1 5" xfId="108" xr:uid="{DEE37129-8937-4EC0-8042-DF71F23B0F42}"/>
    <cellStyle name="40% — акцент2" xfId="24" builtinId="35" customBuiltin="1"/>
    <cellStyle name="40% — акцент2 2" xfId="51" xr:uid="{8009DAF8-D0A4-4BA0-8D97-43866B1E0991}"/>
    <cellStyle name="40% — акцент2 3" xfId="71" xr:uid="{E6C2B769-62A7-4691-AB86-F184D03D030F}"/>
    <cellStyle name="40% — акцент2 4" xfId="91" xr:uid="{9362D3E6-2DA5-4E9C-A098-DD72508D676F}"/>
    <cellStyle name="40% — акцент2 5" xfId="111" xr:uid="{E61CE09E-5E33-435B-B649-C12A4DB04204}"/>
    <cellStyle name="40% — акцент3" xfId="28" builtinId="39" customBuiltin="1"/>
    <cellStyle name="40% — акцент3 2" xfId="54" xr:uid="{49DF952F-5BF3-4E48-80C1-533182A3BBCA}"/>
    <cellStyle name="40% — акцент3 3" xfId="74" xr:uid="{EA373F07-4AE7-4101-9182-5ED85DC7D0CC}"/>
    <cellStyle name="40% — акцент3 4" xfId="94" xr:uid="{BF1D26AF-92FD-436D-8D44-3F55DF2BDBB2}"/>
    <cellStyle name="40% — акцент3 5" xfId="114" xr:uid="{22B51C7B-7010-4B35-8A54-31F95DC66AF5}"/>
    <cellStyle name="40% — акцент4" xfId="32" builtinId="43" customBuiltin="1"/>
    <cellStyle name="40% — акцент4 2" xfId="57" xr:uid="{CE14BDD2-FDB5-414C-9223-13D63594A31C}"/>
    <cellStyle name="40% — акцент4 3" xfId="77" xr:uid="{866EFCC4-88D9-4729-82DC-3A533FBA0FB4}"/>
    <cellStyle name="40% — акцент4 4" xfId="97" xr:uid="{F0966C0A-9E7F-46A8-8958-C2478B321AB7}"/>
    <cellStyle name="40% — акцент4 5" xfId="117" xr:uid="{F34798E3-6EFD-413F-8727-16FC6CE6FDC6}"/>
    <cellStyle name="40% — акцент5" xfId="36" builtinId="47" customBuiltin="1"/>
    <cellStyle name="40% — акцент5 2" xfId="60" xr:uid="{FF8F7B44-76E4-44D5-9FE2-963D888AA13C}"/>
    <cellStyle name="40% — акцент5 3" xfId="80" xr:uid="{EFE68B30-C36A-4B7A-99D5-DFC153E3B154}"/>
    <cellStyle name="40% — акцент5 4" xfId="100" xr:uid="{426A586A-8A91-49EF-81EE-95412BF111A9}"/>
    <cellStyle name="40% — акцент5 5" xfId="120" xr:uid="{DC7EFF3D-1A0D-4F07-9BF6-8D7333E9F7B6}"/>
    <cellStyle name="40% — акцент6" xfId="40" builtinId="51" customBuiltin="1"/>
    <cellStyle name="40% — акцент6 2" xfId="63" xr:uid="{E9D145D3-52DE-4CFB-9FF4-5B6C4E1C3E56}"/>
    <cellStyle name="40% — акцент6 3" xfId="83" xr:uid="{0EEC1F1F-06A1-47B0-8B56-F1C7AD55AAED}"/>
    <cellStyle name="40% — акцент6 4" xfId="103" xr:uid="{A76DA74A-2568-49D2-AD1B-BFDF0F88C6E7}"/>
    <cellStyle name="40% — акцент6 5" xfId="123" xr:uid="{86625625-3BF5-4711-A870-599E7944342D}"/>
    <cellStyle name="60% — акцент1" xfId="21" builtinId="32" customBuiltin="1"/>
    <cellStyle name="60% — акцент1 2" xfId="49" xr:uid="{A4EA0244-1421-42E4-B5BF-CEA3B5F53A7D}"/>
    <cellStyle name="60% — акцент1 3" xfId="69" xr:uid="{A08D2FBA-BA90-420E-8306-F3EC7554E2A4}"/>
    <cellStyle name="60% — акцент1 4" xfId="89" xr:uid="{1FF001A7-F120-4C82-ACEF-20119E5BF46B}"/>
    <cellStyle name="60% — акцент1 5" xfId="109" xr:uid="{B836D164-5DED-4A06-9494-48E68BABA864}"/>
    <cellStyle name="60% — акцент2" xfId="25" builtinId="36" customBuiltin="1"/>
    <cellStyle name="60% — акцент2 2" xfId="52" xr:uid="{F0DEA516-24F3-4A59-9545-CF5EAA8E3938}"/>
    <cellStyle name="60% — акцент2 3" xfId="72" xr:uid="{220505E9-EBC5-4DBD-BED4-D98A5D718F7D}"/>
    <cellStyle name="60% — акцент2 4" xfId="92" xr:uid="{8F467447-A93E-44AF-BE0F-B56F7A91C816}"/>
    <cellStyle name="60% — акцент2 5" xfId="112" xr:uid="{606AA13E-9010-49F9-854C-AB9A3D1FFA5F}"/>
    <cellStyle name="60% — акцент3" xfId="29" builtinId="40" customBuiltin="1"/>
    <cellStyle name="60% — акцент3 2" xfId="55" xr:uid="{B0163539-3F6D-4BA1-92A3-F9CF55C19644}"/>
    <cellStyle name="60% — акцент3 3" xfId="75" xr:uid="{5F205D85-97CD-459B-97B6-09022DAEB282}"/>
    <cellStyle name="60% — акцент3 4" xfId="95" xr:uid="{0F8A48E7-7E18-4285-AFE1-AEC9AC8F9EDD}"/>
    <cellStyle name="60% — акцент3 5" xfId="115" xr:uid="{5AC71FD5-6B86-4940-AB36-4F94868DBF62}"/>
    <cellStyle name="60% — акцент4" xfId="33" builtinId="44" customBuiltin="1"/>
    <cellStyle name="60% — акцент4 2" xfId="58" xr:uid="{60971F2D-DA87-4111-94DE-A7B024E7C1DE}"/>
    <cellStyle name="60% — акцент4 3" xfId="78" xr:uid="{EA8D9883-F7C2-416A-AF48-6262506F02AC}"/>
    <cellStyle name="60% — акцент4 4" xfId="98" xr:uid="{DD63CE4A-66E6-4D14-A10F-5E7CA2FBD165}"/>
    <cellStyle name="60% — акцент4 5" xfId="118" xr:uid="{E49D5CD3-03CB-4F71-BFF5-5B05DE3F487C}"/>
    <cellStyle name="60% — акцент5" xfId="37" builtinId="48" customBuiltin="1"/>
    <cellStyle name="60% — акцент5 2" xfId="61" xr:uid="{591BD263-5BC7-475C-9E71-F5E970F14465}"/>
    <cellStyle name="60% — акцент5 3" xfId="81" xr:uid="{C19B4866-2682-4BFB-8F76-BD8C7A5CA5C8}"/>
    <cellStyle name="60% — акцент5 4" xfId="101" xr:uid="{042BD370-F69B-43D4-8611-259CC1E63231}"/>
    <cellStyle name="60% — акцент5 5" xfId="121" xr:uid="{0E02E27F-2C23-4652-B731-34E93CDE1D49}"/>
    <cellStyle name="60% — акцент6" xfId="41" builtinId="52" customBuiltin="1"/>
    <cellStyle name="60% — акцент6 2" xfId="64" xr:uid="{40F6BE47-AFA5-4389-B0E1-23122C850AE3}"/>
    <cellStyle name="60% — акцент6 3" xfId="84" xr:uid="{1171B724-2720-4B4F-9B60-F7BA007C145F}"/>
    <cellStyle name="60% — акцент6 4" xfId="104" xr:uid="{B5ACDC92-627C-4E44-80CF-B31A4373DA4F}"/>
    <cellStyle name="60% — акцент6 5" xfId="124" xr:uid="{93680054-0544-4CA9-B241-A25F10ED835C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00000000-0005-0000-0000-000024000000}"/>
    <cellStyle name="Обычный 3" xfId="42" xr:uid="{00000000-0005-0000-0000-000025000000}"/>
    <cellStyle name="Обычный 4" xfId="45" xr:uid="{239778F4-79A0-43E6-A1B9-44DCDB8C5FB1}"/>
    <cellStyle name="Обычный 5" xfId="65" xr:uid="{DA3F2F69-A75C-4CBE-9FA9-2FB8EDB25ECA}"/>
    <cellStyle name="Обычный 6" xfId="85" xr:uid="{27F6BD1D-C95A-4EA1-9FE3-10E55780E777}"/>
    <cellStyle name="Обычный 7" xfId="105" xr:uid="{3ADDEE2C-AFBC-438F-BCA8-ECA7909FBD1D}"/>
    <cellStyle name="Плохой" xfId="2" builtinId="27" customBuiltin="1"/>
    <cellStyle name="Пояснение" xfId="16" builtinId="53" customBuiltin="1"/>
    <cellStyle name="Примечание 2" xfId="43" xr:uid="{00000000-0005-0000-0000-000028000000}"/>
    <cellStyle name="Примечание 3" xfId="46" xr:uid="{3589E41F-034C-46EA-892E-9F488DD47175}"/>
    <cellStyle name="Примечание 4" xfId="66" xr:uid="{76AB1714-41A9-4B82-BECB-778F4BD0EC48}"/>
    <cellStyle name="Примечание 5" xfId="86" xr:uid="{77C971B4-C445-49CF-A2A4-0AE39874F33C}"/>
    <cellStyle name="Примечание 6" xfId="106" xr:uid="{A0BCE953-9D96-4C1E-8311-461E973BF5B6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 Mironov" refreshedDate="44813.516496875003" createdVersion="7" refreshedVersion="7" minRefreshableVersion="3" recordCount="33" xr:uid="{76EFCDFD-5879-48D0-B2C0-8203517F41CC}">
  <cacheSource type="worksheet">
    <worksheetSource ref="A1:H34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росмотр квитанций"/>
        <s v="Выход из системы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7" maxValue="190"/>
    </cacheField>
    <cacheField name="одним пользователем в минуту" numFmtId="2">
      <sharedItems containsSemiMixedTypes="0" containsString="0" containsNumber="1" minValue="0" maxValue="1.621621621621621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UC_01_LoginLogout"/>
    <x v="0"/>
    <n v="1"/>
    <n v="2"/>
    <n v="170"/>
    <n v="0.35294117647058826"/>
    <n v="20"/>
    <n v="14.117647058823531"/>
  </r>
  <r>
    <s v="UC_01_LoginLogout"/>
    <x v="1"/>
    <n v="1"/>
    <n v="2"/>
    <n v="170"/>
    <n v="0.35294117647058826"/>
    <n v="20"/>
    <n v="14.117647058823531"/>
  </r>
  <r>
    <s v="UC_01_LoginLogout"/>
    <x v="2"/>
    <n v="1"/>
    <n v="2"/>
    <n v="170"/>
    <n v="0.35294117647058826"/>
    <n v="20"/>
    <n v="14.117647058823531"/>
  </r>
  <r>
    <s v="UC_01_LoginLogout"/>
    <x v="3"/>
    <n v="1"/>
    <n v="2"/>
    <n v="170"/>
    <n v="0.35294117647058826"/>
    <n v="20"/>
    <n v="14.117647058823531"/>
  </r>
  <r>
    <s v="UC_02_TicketSearchWithoutBuying"/>
    <x v="0"/>
    <n v="1"/>
    <n v="1"/>
    <n v="190"/>
    <n v="0.31578947368421051"/>
    <n v="20"/>
    <n v="6.3157894736842106"/>
  </r>
  <r>
    <s v="UC_02_TicketSearchWithoutBuying"/>
    <x v="1"/>
    <n v="1"/>
    <n v="1"/>
    <n v="190"/>
    <n v="0.31578947368421051"/>
    <n v="20"/>
    <n v="6.3157894736842106"/>
  </r>
  <r>
    <s v="UC_02_TicketSearchWithoutBuying"/>
    <x v="4"/>
    <n v="1"/>
    <n v="1"/>
    <n v="190"/>
    <n v="0.31578947368421051"/>
    <n v="20"/>
    <n v="6.3157894736842106"/>
  </r>
  <r>
    <s v="UC_02_TicketSearchWithoutBuying"/>
    <x v="5"/>
    <n v="1"/>
    <n v="1"/>
    <n v="190"/>
    <n v="0.31578947368421051"/>
    <n v="20"/>
    <n v="6.3157894736842106"/>
  </r>
  <r>
    <s v="UC_02_TicketSearchWithoutBuying"/>
    <x v="3"/>
    <n v="0"/>
    <n v="1"/>
    <n v="190"/>
    <n v="0"/>
    <n v="20"/>
    <n v="0"/>
  </r>
  <r>
    <s v="UC_07_TicketSearchWithoutBuyingWithFlightSelection"/>
    <x v="0"/>
    <n v="1"/>
    <n v="2"/>
    <n v="71"/>
    <n v="0.84507042253521125"/>
    <n v="20"/>
    <n v="33.802816901408448"/>
  </r>
  <r>
    <s v="UC_07_TicketSearchWithoutBuyingWithFlightSelection"/>
    <x v="1"/>
    <n v="1"/>
    <n v="2"/>
    <n v="71"/>
    <n v="0.84507042253521125"/>
    <n v="20"/>
    <n v="33.802816901408448"/>
  </r>
  <r>
    <s v="UC_07_TicketSearchWithoutBuyingWithFlightSelection"/>
    <x v="4"/>
    <n v="1"/>
    <n v="2"/>
    <n v="71"/>
    <n v="0.84507042253521125"/>
    <n v="20"/>
    <n v="33.802816901408448"/>
  </r>
  <r>
    <s v="UC_07_TicketSearchWithoutBuyingWithFlightSelection"/>
    <x v="5"/>
    <n v="1"/>
    <n v="2"/>
    <n v="71"/>
    <n v="0.84507042253521125"/>
    <n v="20"/>
    <n v="33.802816901408448"/>
  </r>
  <r>
    <s v="UC_07_TicketSearchWithoutBuyingWithFlightSelection"/>
    <x v="6"/>
    <n v="1"/>
    <n v="2"/>
    <n v="71"/>
    <n v="0.84507042253521125"/>
    <n v="20"/>
    <n v="33.802816901408448"/>
  </r>
  <r>
    <s v="UC_07_TicketSearchWithoutBuyingWithFlightSelection"/>
    <x v="3"/>
    <n v="1"/>
    <n v="2"/>
    <n v="71"/>
    <n v="0.84507042253521125"/>
    <n v="20"/>
    <n v="33.802816901408448"/>
  </r>
  <r>
    <s v="UC_03_TicketBuying"/>
    <x v="0"/>
    <n v="1"/>
    <n v="3"/>
    <n v="62"/>
    <n v="0.967741935483871"/>
    <n v="20"/>
    <n v="58.064516129032256"/>
  </r>
  <r>
    <s v="UC_03_TicketBuying"/>
    <x v="4"/>
    <n v="1"/>
    <n v="3"/>
    <n v="62"/>
    <n v="0.967741935483871"/>
    <n v="20"/>
    <n v="58.064516129032256"/>
  </r>
  <r>
    <s v="UC_03_TicketBuying"/>
    <x v="1"/>
    <n v="1"/>
    <n v="3"/>
    <n v="62"/>
    <n v="0.967741935483871"/>
    <n v="20"/>
    <n v="58.064516129032256"/>
  </r>
  <r>
    <s v="UC_03_TicketBuying"/>
    <x v="5"/>
    <n v="1"/>
    <n v="3"/>
    <n v="62"/>
    <n v="0.967741935483871"/>
    <n v="20"/>
    <n v="58.064516129032256"/>
  </r>
  <r>
    <s v="UC_03_TicketBuying"/>
    <x v="6"/>
    <n v="1"/>
    <n v="3"/>
    <n v="62"/>
    <n v="0.967741935483871"/>
    <n v="20"/>
    <n v="58.064516129032256"/>
  </r>
  <r>
    <s v="UC_03_TicketBuying"/>
    <x v="7"/>
    <n v="1"/>
    <n v="3"/>
    <n v="62"/>
    <n v="0.967741935483871"/>
    <n v="20"/>
    <n v="58.064516129032256"/>
  </r>
  <r>
    <s v="UC_03_TicketBuying"/>
    <x v="2"/>
    <n v="1"/>
    <n v="3"/>
    <n v="62"/>
    <n v="0.967741935483871"/>
    <n v="20"/>
    <n v="58.064516129032256"/>
  </r>
  <r>
    <s v="UC_03_TicketBuying"/>
    <x v="3"/>
    <n v="1"/>
    <n v="3"/>
    <n v="62"/>
    <n v="0.967741935483871"/>
    <n v="20"/>
    <n v="58.064516129032256"/>
  </r>
  <r>
    <s v="UC_05_CancelingFlight"/>
    <x v="0"/>
    <n v="1"/>
    <n v="1"/>
    <n v="50"/>
    <n v="1.2"/>
    <n v="20"/>
    <n v="24"/>
  </r>
  <r>
    <s v="UC_05_CancelingFlight"/>
    <x v="1"/>
    <n v="1"/>
    <n v="1"/>
    <n v="50"/>
    <n v="1.2"/>
    <n v="20"/>
    <n v="24"/>
  </r>
  <r>
    <s v="UC_05_CancelingFlight"/>
    <x v="2"/>
    <n v="1"/>
    <n v="1"/>
    <n v="50"/>
    <n v="1.2"/>
    <n v="20"/>
    <n v="24"/>
  </r>
  <r>
    <s v="UC_05_CancelingFlight"/>
    <x v="8"/>
    <n v="1"/>
    <n v="1"/>
    <n v="50"/>
    <n v="1.2"/>
    <n v="20"/>
    <n v="24"/>
  </r>
  <r>
    <s v="UC_05_CancelingFlight"/>
    <x v="3"/>
    <n v="0"/>
    <n v="1"/>
    <n v="50"/>
    <n v="0"/>
    <n v="20"/>
    <n v="0"/>
  </r>
  <r>
    <s v="UC_06_RegistraitionRandomUser"/>
    <x v="0"/>
    <n v="1"/>
    <n v="1"/>
    <n v="37"/>
    <n v="1.6216216216216217"/>
    <n v="20"/>
    <n v="32.432432432432435"/>
  </r>
  <r>
    <s v="UC_06_RegistraitionRandomUser"/>
    <x v="9"/>
    <n v="1"/>
    <n v="1"/>
    <n v="37"/>
    <n v="1.6216216216216217"/>
    <n v="20"/>
    <n v="32.432432432432435"/>
  </r>
  <r>
    <s v="UC_06_RegistraitionRandomUser"/>
    <x v="10"/>
    <n v="1"/>
    <n v="1"/>
    <n v="37"/>
    <n v="1.6216216216216217"/>
    <n v="20"/>
    <n v="32.432432432432435"/>
  </r>
  <r>
    <s v="UC_06_RegistraitionRandomUser"/>
    <x v="11"/>
    <n v="1"/>
    <n v="1"/>
    <n v="37"/>
    <n v="1.6216216216216217"/>
    <n v="20"/>
    <n v="32.432432432432435"/>
  </r>
  <r>
    <s v="UC_06_RegistraitionRandomUser"/>
    <x v="3"/>
    <n v="0"/>
    <n v="1"/>
    <n v="37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43BEB-4779-41B8-9BFF-92E95EAAF14B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6"/>
        <item x="3"/>
        <item x="5"/>
        <item x="7"/>
        <item x="8"/>
        <item x="2"/>
        <item x="0"/>
        <item x="9"/>
        <item x="10"/>
        <item x="11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6"/>
  <sheetViews>
    <sheetView tabSelected="1" topLeftCell="A34" zoomScale="85" zoomScaleNormal="85" workbookViewId="0">
      <selection activeCell="I47" sqref="I47:I48"/>
    </sheetView>
  </sheetViews>
  <sheetFormatPr defaultColWidth="11.42578125" defaultRowHeight="15" x14ac:dyDescent="0.25"/>
  <cols>
    <col min="1" max="1" width="55.28515625" customWidth="1"/>
    <col min="2" max="2" width="52.140625" customWidth="1"/>
    <col min="3" max="3" width="18.140625" customWidth="1"/>
    <col min="4" max="4" width="17.85546875" customWidth="1"/>
    <col min="5" max="5" width="19.140625" bestFit="1" customWidth="1"/>
    <col min="6" max="6" width="22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47.85546875" customWidth="1"/>
    <col min="16" max="16" width="19.85546875" bestFit="1" customWidth="1"/>
    <col min="19" max="19" width="44" bestFit="1" customWidth="1"/>
  </cols>
  <sheetData>
    <row r="1" spans="1:24" ht="15.75" thickBot="1" x14ac:dyDescent="0.3">
      <c r="A1" t="s">
        <v>34</v>
      </c>
      <c r="B1" t="s">
        <v>35</v>
      </c>
      <c r="C1" t="s">
        <v>36</v>
      </c>
      <c r="D1" t="s">
        <v>40</v>
      </c>
      <c r="E1" t="s">
        <v>50</v>
      </c>
      <c r="F1" t="s">
        <v>51</v>
      </c>
      <c r="G1" t="s">
        <v>52</v>
      </c>
      <c r="H1" t="s">
        <v>7</v>
      </c>
      <c r="I1" s="16" t="s">
        <v>37</v>
      </c>
      <c r="J1" t="s">
        <v>49</v>
      </c>
      <c r="M1" t="s">
        <v>39</v>
      </c>
      <c r="N1" t="s">
        <v>41</v>
      </c>
      <c r="O1" t="s">
        <v>42</v>
      </c>
      <c r="P1" t="s">
        <v>53</v>
      </c>
      <c r="Q1" t="s">
        <v>43</v>
      </c>
      <c r="R1" t="s">
        <v>40</v>
      </c>
      <c r="S1" t="s">
        <v>44</v>
      </c>
      <c r="T1" s="21" t="s">
        <v>45</v>
      </c>
      <c r="U1" s="21" t="s">
        <v>46</v>
      </c>
      <c r="V1" s="37" t="s">
        <v>47</v>
      </c>
      <c r="X1" t="s">
        <v>48</v>
      </c>
    </row>
    <row r="2" spans="1:24" x14ac:dyDescent="0.25">
      <c r="A2" s="88" t="s">
        <v>95</v>
      </c>
      <c r="B2" s="85" t="s">
        <v>60</v>
      </c>
      <c r="C2" s="67">
        <v>1</v>
      </c>
      <c r="D2" s="62">
        <f>VLOOKUP(A2,$M$1:$W$8,6,FALSE)</f>
        <v>2</v>
      </c>
      <c r="E2" s="70">
        <f t="shared" ref="E2:E5" si="0">VLOOKUP(A2,$M$1:$W$8,5,FALSE)</f>
        <v>170</v>
      </c>
      <c r="F2" s="76">
        <f t="shared" ref="F2:F5" si="1">60/E2*C2</f>
        <v>0.35294117647058826</v>
      </c>
      <c r="G2" s="73">
        <v>20</v>
      </c>
      <c r="H2" s="77">
        <f t="shared" ref="H2:H5" si="2">D2*F2*G2</f>
        <v>14.117647058823531</v>
      </c>
      <c r="I2" s="17" t="s">
        <v>0</v>
      </c>
      <c r="J2" s="15">
        <v>136.30076956294846</v>
      </c>
      <c r="K2" s="15"/>
      <c r="M2" t="s">
        <v>97</v>
      </c>
      <c r="N2" s="23">
        <v>1.7749999999999999</v>
      </c>
      <c r="O2" s="23">
        <v>30</v>
      </c>
      <c r="P2" s="30">
        <f>N2+O2</f>
        <v>31.774999999999999</v>
      </c>
      <c r="Q2" s="18">
        <v>62</v>
      </c>
      <c r="R2" s="18">
        <v>3</v>
      </c>
      <c r="S2" s="19">
        <f>60/(Q2)</f>
        <v>0.967741935483871</v>
      </c>
      <c r="T2" s="21">
        <v>20</v>
      </c>
      <c r="U2" s="22">
        <f>ROUND(R2*S2*T2,0)</f>
        <v>58</v>
      </c>
      <c r="V2" s="38">
        <f>R2/W$2</f>
        <v>0.3</v>
      </c>
      <c r="W2">
        <f>SUM(R2:R7)</f>
        <v>10</v>
      </c>
    </row>
    <row r="3" spans="1:24" x14ac:dyDescent="0.25">
      <c r="A3" s="89" t="s">
        <v>95</v>
      </c>
      <c r="B3" s="86" t="s">
        <v>0</v>
      </c>
      <c r="C3" s="60">
        <v>1</v>
      </c>
      <c r="D3" s="63">
        <f t="shared" ref="D3:D5" si="3">VLOOKUP(A3,$M$1:$W$8,6,FALSE)</f>
        <v>2</v>
      </c>
      <c r="E3" s="71">
        <f t="shared" si="0"/>
        <v>170</v>
      </c>
      <c r="F3" s="75">
        <f t="shared" si="1"/>
        <v>0.35294117647058826</v>
      </c>
      <c r="G3" s="61">
        <v>20</v>
      </c>
      <c r="H3" s="78">
        <f t="shared" si="2"/>
        <v>14.117647058823531</v>
      </c>
      <c r="I3" s="17" t="s">
        <v>9</v>
      </c>
      <c r="J3" s="15">
        <v>91.867333030440705</v>
      </c>
      <c r="K3" s="15"/>
      <c r="M3" t="s">
        <v>100</v>
      </c>
      <c r="N3" s="23">
        <v>1.62</v>
      </c>
      <c r="O3" s="23">
        <v>15</v>
      </c>
      <c r="P3" s="30">
        <f t="shared" ref="P3:P7" si="4">N3+O3</f>
        <v>16.62</v>
      </c>
      <c r="Q3" s="39">
        <v>50</v>
      </c>
      <c r="R3" s="18">
        <v>1</v>
      </c>
      <c r="S3" s="19">
        <f t="shared" ref="S3:S5" si="5">60/(Q3)</f>
        <v>1.2</v>
      </c>
      <c r="T3" s="21">
        <v>20</v>
      </c>
      <c r="U3" s="22">
        <f t="shared" ref="U3:U5" si="6">ROUND(R3*S3*T3,0)</f>
        <v>24</v>
      </c>
      <c r="V3" s="38">
        <f>R3/W$2</f>
        <v>0.1</v>
      </c>
    </row>
    <row r="4" spans="1:24" x14ac:dyDescent="0.25">
      <c r="A4" s="89" t="s">
        <v>95</v>
      </c>
      <c r="B4" s="86" t="s">
        <v>4</v>
      </c>
      <c r="C4" s="84">
        <v>1</v>
      </c>
      <c r="D4" s="63">
        <f t="shared" si="3"/>
        <v>2</v>
      </c>
      <c r="E4" s="71">
        <f t="shared" si="0"/>
        <v>170</v>
      </c>
      <c r="F4" s="75">
        <f t="shared" si="1"/>
        <v>0.35294117647058826</v>
      </c>
      <c r="G4" s="61">
        <v>20</v>
      </c>
      <c r="H4" s="78">
        <f t="shared" si="2"/>
        <v>14.117647058823531</v>
      </c>
      <c r="I4" s="17" t="s">
        <v>6</v>
      </c>
      <c r="J4" s="15">
        <v>105.98498008926424</v>
      </c>
      <c r="K4" s="15"/>
      <c r="M4" t="s">
        <v>98</v>
      </c>
      <c r="N4" s="23">
        <v>2.9750000000000001</v>
      </c>
      <c r="O4" s="23">
        <v>20</v>
      </c>
      <c r="P4" s="30">
        <f t="shared" si="4"/>
        <v>22.975000000000001</v>
      </c>
      <c r="Q4" s="39">
        <v>37</v>
      </c>
      <c r="R4" s="18">
        <v>1</v>
      </c>
      <c r="S4" s="19">
        <f t="shared" si="5"/>
        <v>1.6216216216216217</v>
      </c>
      <c r="T4" s="21">
        <v>20</v>
      </c>
      <c r="U4" s="22">
        <f t="shared" si="6"/>
        <v>32</v>
      </c>
      <c r="V4" s="38">
        <f t="shared" ref="V4:V5" si="7">R4/W$2</f>
        <v>0.1</v>
      </c>
    </row>
    <row r="5" spans="1:24" ht="15.75" thickBot="1" x14ac:dyDescent="0.3">
      <c r="A5" s="95" t="s">
        <v>95</v>
      </c>
      <c r="B5" s="93" t="s">
        <v>6</v>
      </c>
      <c r="C5" s="84">
        <v>1</v>
      </c>
      <c r="D5" s="63">
        <f t="shared" si="3"/>
        <v>2</v>
      </c>
      <c r="E5" s="72">
        <f t="shared" si="0"/>
        <v>170</v>
      </c>
      <c r="F5" s="79">
        <f t="shared" si="1"/>
        <v>0.35294117647058826</v>
      </c>
      <c r="G5" s="74">
        <v>20</v>
      </c>
      <c r="H5" s="80">
        <f t="shared" si="2"/>
        <v>14.117647058823531</v>
      </c>
      <c r="I5" s="17" t="s">
        <v>8</v>
      </c>
      <c r="J5" s="15">
        <v>98.183122504124924</v>
      </c>
      <c r="K5" s="15"/>
      <c r="M5" t="s">
        <v>99</v>
      </c>
      <c r="N5" s="23">
        <v>1.2390000000000001</v>
      </c>
      <c r="O5" s="23">
        <v>20</v>
      </c>
      <c r="P5" s="30">
        <f t="shared" si="4"/>
        <v>21.239000000000001</v>
      </c>
      <c r="Q5" s="18">
        <v>71</v>
      </c>
      <c r="R5" s="18">
        <v>2</v>
      </c>
      <c r="S5" s="19">
        <f t="shared" si="5"/>
        <v>0.84507042253521125</v>
      </c>
      <c r="T5" s="21">
        <v>20</v>
      </c>
      <c r="U5" s="22">
        <f t="shared" si="6"/>
        <v>34</v>
      </c>
      <c r="V5" s="38">
        <f t="shared" si="7"/>
        <v>0.2</v>
      </c>
    </row>
    <row r="6" spans="1:24" x14ac:dyDescent="0.25">
      <c r="A6" s="88" t="s">
        <v>96</v>
      </c>
      <c r="B6" s="85" t="s">
        <v>60</v>
      </c>
      <c r="C6" s="66">
        <v>1</v>
      </c>
      <c r="D6" s="53">
        <f t="shared" ref="D6:D34" si="8">VLOOKUP(A6,$M$1:$W$8,6,FALSE)</f>
        <v>1</v>
      </c>
      <c r="E6" s="70">
        <f>VLOOKUP(A6,$M$1:$W$8,5,FALSE)</f>
        <v>190</v>
      </c>
      <c r="F6" s="76">
        <f t="shared" ref="F6:F34" si="9">60/E6*C6</f>
        <v>0.31578947368421051</v>
      </c>
      <c r="G6" s="73">
        <v>20</v>
      </c>
      <c r="H6" s="77">
        <f>D6*F6*G6</f>
        <v>6.3157894736842106</v>
      </c>
      <c r="I6" s="17" t="s">
        <v>3</v>
      </c>
      <c r="J6" s="15">
        <v>58.064516129032256</v>
      </c>
      <c r="K6" s="15"/>
      <c r="M6" t="s">
        <v>96</v>
      </c>
      <c r="N6" s="23">
        <v>1.107</v>
      </c>
      <c r="O6" s="23">
        <v>15</v>
      </c>
      <c r="P6" s="30">
        <f t="shared" si="4"/>
        <v>16.106999999999999</v>
      </c>
      <c r="Q6" s="18">
        <v>190</v>
      </c>
      <c r="R6" s="18">
        <v>1</v>
      </c>
      <c r="S6" s="19">
        <f>60/(Q6)</f>
        <v>0.31578947368421051</v>
      </c>
      <c r="T6" s="21">
        <v>20</v>
      </c>
      <c r="U6" s="22">
        <f>ROUND(R6*S6*T6,0)</f>
        <v>6</v>
      </c>
      <c r="V6" s="38">
        <f>R6/W$2</f>
        <v>0.1</v>
      </c>
    </row>
    <row r="7" spans="1:24" x14ac:dyDescent="0.25">
      <c r="A7" s="89" t="s">
        <v>96</v>
      </c>
      <c r="B7" s="86" t="s">
        <v>0</v>
      </c>
      <c r="C7" s="29">
        <v>1</v>
      </c>
      <c r="D7" s="51">
        <f t="shared" si="8"/>
        <v>1</v>
      </c>
      <c r="E7" s="71">
        <f>VLOOKUP(A7,$M$1:$W$8,5,FALSE)</f>
        <v>190</v>
      </c>
      <c r="F7" s="75">
        <f t="shared" si="9"/>
        <v>0.31578947368421051</v>
      </c>
      <c r="G7" s="61">
        <v>20</v>
      </c>
      <c r="H7" s="78">
        <f>D7*F7*G7</f>
        <v>6.3157894736842106</v>
      </c>
      <c r="I7" s="17" t="s">
        <v>10</v>
      </c>
      <c r="J7" s="15">
        <v>24</v>
      </c>
      <c r="K7" s="15"/>
      <c r="M7" t="s">
        <v>95</v>
      </c>
      <c r="N7" s="23">
        <v>0.70899999999999996</v>
      </c>
      <c r="O7" s="31">
        <v>15</v>
      </c>
      <c r="P7" s="30">
        <f t="shared" si="4"/>
        <v>15.709</v>
      </c>
      <c r="Q7" s="18">
        <v>170</v>
      </c>
      <c r="R7" s="32">
        <v>2</v>
      </c>
      <c r="S7" s="19">
        <f>60/(Q7)</f>
        <v>0.35294117647058826</v>
      </c>
      <c r="T7" s="21">
        <v>20</v>
      </c>
      <c r="U7" s="22">
        <f>ROUND(R7*S7*T7,0)</f>
        <v>14</v>
      </c>
      <c r="V7" s="38">
        <f>R7/W$2</f>
        <v>0.2</v>
      </c>
    </row>
    <row r="8" spans="1:24" x14ac:dyDescent="0.25">
      <c r="A8" s="89" t="s">
        <v>96</v>
      </c>
      <c r="B8" s="86" t="s">
        <v>75</v>
      </c>
      <c r="C8" s="29">
        <v>1</v>
      </c>
      <c r="D8" s="51">
        <f t="shared" si="8"/>
        <v>1</v>
      </c>
      <c r="E8" s="71">
        <f t="shared" ref="E8:E9" si="10">VLOOKUP(A8,$M$1:$W$8,5,FALSE)</f>
        <v>190</v>
      </c>
      <c r="F8" s="75">
        <f t="shared" si="9"/>
        <v>0.31578947368421051</v>
      </c>
      <c r="G8" s="61">
        <v>20</v>
      </c>
      <c r="H8" s="78">
        <f t="shared" ref="H8:H9" si="11">D8*F8*G8</f>
        <v>6.3157894736842106</v>
      </c>
      <c r="I8" s="17" t="s">
        <v>4</v>
      </c>
      <c r="J8" s="15">
        <v>96.182163187855792</v>
      </c>
      <c r="K8" s="15"/>
      <c r="U8" s="22">
        <f>SUM(U2:U6)</f>
        <v>154</v>
      </c>
      <c r="V8" s="38">
        <f>SUM(V2:V6)</f>
        <v>0.79999999999999993</v>
      </c>
    </row>
    <row r="9" spans="1:24" x14ac:dyDescent="0.25">
      <c r="A9" s="89" t="s">
        <v>96</v>
      </c>
      <c r="B9" s="86" t="s">
        <v>8</v>
      </c>
      <c r="C9" s="29">
        <v>1</v>
      </c>
      <c r="D9" s="51">
        <f t="shared" si="8"/>
        <v>1</v>
      </c>
      <c r="E9" s="71">
        <f t="shared" si="10"/>
        <v>190</v>
      </c>
      <c r="F9" s="75">
        <f t="shared" si="9"/>
        <v>0.31578947368421051</v>
      </c>
      <c r="G9" s="61">
        <v>20</v>
      </c>
      <c r="H9" s="78">
        <f t="shared" si="11"/>
        <v>6.3157894736842106</v>
      </c>
      <c r="I9" s="17" t="s">
        <v>60</v>
      </c>
      <c r="J9" s="15">
        <v>168.73320199538091</v>
      </c>
      <c r="K9" s="15"/>
    </row>
    <row r="10" spans="1:24" ht="15.75" thickBot="1" x14ac:dyDescent="0.3">
      <c r="A10" s="90" t="s">
        <v>96</v>
      </c>
      <c r="B10" s="87" t="s">
        <v>6</v>
      </c>
      <c r="C10" s="68">
        <v>0</v>
      </c>
      <c r="D10" s="52">
        <f t="shared" si="8"/>
        <v>1</v>
      </c>
      <c r="E10" s="72">
        <f t="shared" ref="E10:E34" si="12">VLOOKUP(A10,$M$1:$W$8,5,FALSE)</f>
        <v>190</v>
      </c>
      <c r="F10" s="79">
        <f t="shared" si="9"/>
        <v>0</v>
      </c>
      <c r="G10" s="74">
        <v>20</v>
      </c>
      <c r="H10" s="80">
        <f t="shared" ref="H10:H34" si="13">D10*F10*G10</f>
        <v>0</v>
      </c>
      <c r="I10" s="17" t="s">
        <v>62</v>
      </c>
      <c r="J10" s="15">
        <v>32.432432432432435</v>
      </c>
    </row>
    <row r="11" spans="1:24" x14ac:dyDescent="0.25">
      <c r="A11" s="88" t="s">
        <v>99</v>
      </c>
      <c r="B11" s="85" t="s">
        <v>60</v>
      </c>
      <c r="C11" s="67">
        <v>1</v>
      </c>
      <c r="D11" s="62">
        <f t="shared" si="8"/>
        <v>2</v>
      </c>
      <c r="E11" s="73">
        <f t="shared" si="12"/>
        <v>71</v>
      </c>
      <c r="F11" s="76">
        <f t="shared" si="9"/>
        <v>0.84507042253521125</v>
      </c>
      <c r="G11" s="73">
        <v>20</v>
      </c>
      <c r="H11" s="77">
        <f t="shared" si="13"/>
        <v>33.802816901408448</v>
      </c>
      <c r="I11" s="17" t="s">
        <v>61</v>
      </c>
      <c r="J11" s="15">
        <v>32.432432432432435</v>
      </c>
    </row>
    <row r="12" spans="1:24" x14ac:dyDescent="0.25">
      <c r="A12" s="89" t="s">
        <v>99</v>
      </c>
      <c r="B12" s="86" t="s">
        <v>0</v>
      </c>
      <c r="C12" s="60">
        <v>1</v>
      </c>
      <c r="D12" s="63">
        <f t="shared" si="8"/>
        <v>2</v>
      </c>
      <c r="E12" s="61">
        <f t="shared" si="12"/>
        <v>71</v>
      </c>
      <c r="F12" s="75">
        <f t="shared" si="9"/>
        <v>0.84507042253521125</v>
      </c>
      <c r="G12" s="61">
        <v>20</v>
      </c>
      <c r="H12" s="78">
        <f t="shared" si="13"/>
        <v>33.802816901408448</v>
      </c>
      <c r="I12" s="17" t="s">
        <v>63</v>
      </c>
      <c r="J12" s="15">
        <v>32.432432432432435</v>
      </c>
    </row>
    <row r="13" spans="1:24" x14ac:dyDescent="0.25">
      <c r="A13" s="89" t="s">
        <v>99</v>
      </c>
      <c r="B13" s="86" t="s">
        <v>75</v>
      </c>
      <c r="C13" s="60">
        <v>1</v>
      </c>
      <c r="D13" s="63">
        <f t="shared" si="8"/>
        <v>2</v>
      </c>
      <c r="E13" s="61">
        <f t="shared" si="12"/>
        <v>71</v>
      </c>
      <c r="F13" s="75">
        <f t="shared" si="9"/>
        <v>0.84507042253521125</v>
      </c>
      <c r="G13" s="61">
        <v>20</v>
      </c>
      <c r="H13" s="78">
        <f t="shared" si="13"/>
        <v>33.802816901408448</v>
      </c>
      <c r="I13" s="17" t="s">
        <v>75</v>
      </c>
      <c r="J13" s="15">
        <v>98.183122504124924</v>
      </c>
    </row>
    <row r="14" spans="1:24" x14ac:dyDescent="0.25">
      <c r="A14" s="89" t="s">
        <v>99</v>
      </c>
      <c r="B14" s="86" t="s">
        <v>8</v>
      </c>
      <c r="C14" s="60">
        <v>1</v>
      </c>
      <c r="D14" s="63">
        <f t="shared" si="8"/>
        <v>2</v>
      </c>
      <c r="E14" s="61">
        <f t="shared" si="12"/>
        <v>71</v>
      </c>
      <c r="F14" s="75">
        <f t="shared" si="9"/>
        <v>0.84507042253521125</v>
      </c>
      <c r="G14" s="61">
        <v>20</v>
      </c>
      <c r="H14" s="78">
        <f t="shared" si="13"/>
        <v>33.802816901408448</v>
      </c>
      <c r="I14" s="17" t="s">
        <v>38</v>
      </c>
      <c r="J14" s="15">
        <v>974.79650630046945</v>
      </c>
    </row>
    <row r="15" spans="1:24" x14ac:dyDescent="0.25">
      <c r="A15" s="89" t="s">
        <v>99</v>
      </c>
      <c r="B15" s="86" t="s">
        <v>9</v>
      </c>
      <c r="C15" s="60">
        <v>1</v>
      </c>
      <c r="D15" s="63">
        <f t="shared" si="8"/>
        <v>2</v>
      </c>
      <c r="E15" s="61">
        <f t="shared" si="12"/>
        <v>71</v>
      </c>
      <c r="F15" s="75">
        <f t="shared" si="9"/>
        <v>0.84507042253521125</v>
      </c>
      <c r="G15" s="61">
        <v>20</v>
      </c>
      <c r="H15" s="78">
        <f t="shared" si="13"/>
        <v>33.802816901408448</v>
      </c>
    </row>
    <row r="16" spans="1:24" ht="15.75" thickBot="1" x14ac:dyDescent="0.3">
      <c r="A16" s="95" t="s">
        <v>99</v>
      </c>
      <c r="B16" s="87" t="s">
        <v>6</v>
      </c>
      <c r="C16" s="69">
        <v>1</v>
      </c>
      <c r="D16" s="64">
        <f t="shared" si="8"/>
        <v>2</v>
      </c>
      <c r="E16" s="74">
        <f t="shared" si="12"/>
        <v>71</v>
      </c>
      <c r="F16" s="79">
        <f t="shared" si="9"/>
        <v>0.84507042253521125</v>
      </c>
      <c r="G16" s="74">
        <v>20</v>
      </c>
      <c r="H16" s="80">
        <f t="shared" si="13"/>
        <v>33.802816901408448</v>
      </c>
    </row>
    <row r="17" spans="1:8" x14ac:dyDescent="0.25">
      <c r="A17" s="88" t="s">
        <v>97</v>
      </c>
      <c r="B17" s="85" t="s">
        <v>60</v>
      </c>
      <c r="C17" s="66">
        <v>1</v>
      </c>
      <c r="D17" s="53">
        <f t="shared" si="8"/>
        <v>3</v>
      </c>
      <c r="E17" s="70">
        <f t="shared" si="12"/>
        <v>62</v>
      </c>
      <c r="F17" s="76">
        <f t="shared" si="9"/>
        <v>0.967741935483871</v>
      </c>
      <c r="G17" s="73">
        <v>20</v>
      </c>
      <c r="H17" s="77">
        <f t="shared" si="13"/>
        <v>58.064516129032256</v>
      </c>
    </row>
    <row r="18" spans="1:8" x14ac:dyDescent="0.25">
      <c r="A18" s="89" t="s">
        <v>97</v>
      </c>
      <c r="B18" s="86" t="s">
        <v>75</v>
      </c>
      <c r="C18" s="29">
        <v>1</v>
      </c>
      <c r="D18" s="51">
        <f t="shared" si="8"/>
        <v>3</v>
      </c>
      <c r="E18" s="71">
        <f t="shared" si="12"/>
        <v>62</v>
      </c>
      <c r="F18" s="75">
        <f t="shared" si="9"/>
        <v>0.967741935483871</v>
      </c>
      <c r="G18" s="61">
        <v>20</v>
      </c>
      <c r="H18" s="78">
        <f t="shared" si="13"/>
        <v>58.064516129032256</v>
      </c>
    </row>
    <row r="19" spans="1:8" x14ac:dyDescent="0.25">
      <c r="A19" s="89" t="s">
        <v>97</v>
      </c>
      <c r="B19" s="86" t="s">
        <v>0</v>
      </c>
      <c r="C19" s="29">
        <v>1</v>
      </c>
      <c r="D19" s="51">
        <f t="shared" si="8"/>
        <v>3</v>
      </c>
      <c r="E19" s="71">
        <f t="shared" si="12"/>
        <v>62</v>
      </c>
      <c r="F19" s="75">
        <f t="shared" si="9"/>
        <v>0.967741935483871</v>
      </c>
      <c r="G19" s="61">
        <v>20</v>
      </c>
      <c r="H19" s="78">
        <f t="shared" si="13"/>
        <v>58.064516129032256</v>
      </c>
    </row>
    <row r="20" spans="1:8" x14ac:dyDescent="0.25">
      <c r="A20" s="89" t="s">
        <v>97</v>
      </c>
      <c r="B20" s="86" t="s">
        <v>8</v>
      </c>
      <c r="C20" s="29">
        <v>1</v>
      </c>
      <c r="D20" s="51">
        <f t="shared" si="8"/>
        <v>3</v>
      </c>
      <c r="E20" s="71">
        <f t="shared" si="12"/>
        <v>62</v>
      </c>
      <c r="F20" s="75">
        <f t="shared" si="9"/>
        <v>0.967741935483871</v>
      </c>
      <c r="G20" s="61">
        <v>20</v>
      </c>
      <c r="H20" s="78">
        <f t="shared" si="13"/>
        <v>58.064516129032256</v>
      </c>
    </row>
    <row r="21" spans="1:8" x14ac:dyDescent="0.25">
      <c r="A21" s="89" t="s">
        <v>97</v>
      </c>
      <c r="B21" s="86" t="s">
        <v>9</v>
      </c>
      <c r="C21" s="29">
        <v>1</v>
      </c>
      <c r="D21" s="51">
        <f t="shared" si="8"/>
        <v>3</v>
      </c>
      <c r="E21" s="71">
        <f t="shared" si="12"/>
        <v>62</v>
      </c>
      <c r="F21" s="75">
        <f t="shared" si="9"/>
        <v>0.967741935483871</v>
      </c>
      <c r="G21" s="61">
        <v>20</v>
      </c>
      <c r="H21" s="78">
        <f t="shared" si="13"/>
        <v>58.064516129032256</v>
      </c>
    </row>
    <row r="22" spans="1:8" x14ac:dyDescent="0.25">
      <c r="A22" s="89" t="s">
        <v>97</v>
      </c>
      <c r="B22" s="86" t="s">
        <v>3</v>
      </c>
      <c r="C22" s="29">
        <v>1</v>
      </c>
      <c r="D22" s="51">
        <f t="shared" si="8"/>
        <v>3</v>
      </c>
      <c r="E22" s="71">
        <f t="shared" si="12"/>
        <v>62</v>
      </c>
      <c r="F22" s="75">
        <f t="shared" si="9"/>
        <v>0.967741935483871</v>
      </c>
      <c r="G22" s="61">
        <v>20</v>
      </c>
      <c r="H22" s="78">
        <f t="shared" si="13"/>
        <v>58.064516129032256</v>
      </c>
    </row>
    <row r="23" spans="1:8" x14ac:dyDescent="0.25">
      <c r="A23" s="89" t="s">
        <v>97</v>
      </c>
      <c r="B23" s="86" t="s">
        <v>4</v>
      </c>
      <c r="C23" s="29">
        <v>1</v>
      </c>
      <c r="D23" s="51">
        <f t="shared" si="8"/>
        <v>3</v>
      </c>
      <c r="E23" s="71">
        <f t="shared" si="12"/>
        <v>62</v>
      </c>
      <c r="F23" s="75">
        <f t="shared" si="9"/>
        <v>0.967741935483871</v>
      </c>
      <c r="G23" s="61">
        <v>20</v>
      </c>
      <c r="H23" s="78">
        <f t="shared" si="13"/>
        <v>58.064516129032256</v>
      </c>
    </row>
    <row r="24" spans="1:8" ht="15.75" thickBot="1" x14ac:dyDescent="0.3">
      <c r="A24" s="90" t="s">
        <v>97</v>
      </c>
      <c r="B24" s="87" t="s">
        <v>6</v>
      </c>
      <c r="C24" s="68">
        <v>1</v>
      </c>
      <c r="D24" s="52">
        <f t="shared" si="8"/>
        <v>3</v>
      </c>
      <c r="E24" s="72">
        <f t="shared" si="12"/>
        <v>62</v>
      </c>
      <c r="F24" s="79">
        <f t="shared" si="9"/>
        <v>0.967741935483871</v>
      </c>
      <c r="G24" s="74">
        <v>20</v>
      </c>
      <c r="H24" s="80">
        <f t="shared" si="13"/>
        <v>58.064516129032256</v>
      </c>
    </row>
    <row r="25" spans="1:8" x14ac:dyDescent="0.25">
      <c r="A25" s="88" t="s">
        <v>100</v>
      </c>
      <c r="B25" s="94" t="s">
        <v>60</v>
      </c>
      <c r="C25" s="65">
        <v>1</v>
      </c>
      <c r="D25" s="51">
        <f t="shared" si="8"/>
        <v>1</v>
      </c>
      <c r="E25" s="82">
        <f t="shared" si="12"/>
        <v>50</v>
      </c>
      <c r="F25" s="75">
        <f t="shared" si="9"/>
        <v>1.2</v>
      </c>
      <c r="G25" s="61">
        <v>20</v>
      </c>
      <c r="H25" s="78">
        <f t="shared" si="13"/>
        <v>24</v>
      </c>
    </row>
    <row r="26" spans="1:8" x14ac:dyDescent="0.25">
      <c r="A26" s="96" t="s">
        <v>100</v>
      </c>
      <c r="B26" s="86" t="s">
        <v>0</v>
      </c>
      <c r="C26" s="29">
        <v>1</v>
      </c>
      <c r="D26" s="51">
        <f t="shared" si="8"/>
        <v>1</v>
      </c>
      <c r="E26" s="82">
        <f t="shared" si="12"/>
        <v>50</v>
      </c>
      <c r="F26" s="75">
        <f t="shared" si="9"/>
        <v>1.2</v>
      </c>
      <c r="G26" s="61">
        <v>20</v>
      </c>
      <c r="H26" s="78">
        <f t="shared" si="13"/>
        <v>24</v>
      </c>
    </row>
    <row r="27" spans="1:8" x14ac:dyDescent="0.25">
      <c r="A27" s="96" t="s">
        <v>100</v>
      </c>
      <c r="B27" s="86" t="s">
        <v>4</v>
      </c>
      <c r="C27" s="29">
        <v>1</v>
      </c>
      <c r="D27" s="51">
        <f t="shared" si="8"/>
        <v>1</v>
      </c>
      <c r="E27" s="82">
        <f t="shared" si="12"/>
        <v>50</v>
      </c>
      <c r="F27" s="75">
        <f t="shared" si="9"/>
        <v>1.2</v>
      </c>
      <c r="G27" s="61">
        <v>20</v>
      </c>
      <c r="H27" s="78">
        <f t="shared" si="13"/>
        <v>24</v>
      </c>
    </row>
    <row r="28" spans="1:8" x14ac:dyDescent="0.25">
      <c r="A28" s="96" t="s">
        <v>100</v>
      </c>
      <c r="B28" s="86" t="s">
        <v>10</v>
      </c>
      <c r="C28" s="29">
        <v>1</v>
      </c>
      <c r="D28" s="51">
        <f t="shared" si="8"/>
        <v>1</v>
      </c>
      <c r="E28" s="82">
        <f t="shared" si="12"/>
        <v>50</v>
      </c>
      <c r="F28" s="75">
        <f t="shared" si="9"/>
        <v>1.2</v>
      </c>
      <c r="G28" s="61">
        <v>20</v>
      </c>
      <c r="H28" s="78">
        <f t="shared" si="13"/>
        <v>24</v>
      </c>
    </row>
    <row r="29" spans="1:8" ht="15.75" thickBot="1" x14ac:dyDescent="0.3">
      <c r="A29" s="97" t="s">
        <v>100</v>
      </c>
      <c r="B29" s="87" t="s">
        <v>6</v>
      </c>
      <c r="C29" s="68">
        <v>0</v>
      </c>
      <c r="D29" s="52">
        <f t="shared" si="8"/>
        <v>1</v>
      </c>
      <c r="E29" s="83">
        <f t="shared" si="12"/>
        <v>50</v>
      </c>
      <c r="F29" s="79">
        <f t="shared" si="9"/>
        <v>0</v>
      </c>
      <c r="G29" s="74">
        <v>20</v>
      </c>
      <c r="H29" s="80">
        <f t="shared" si="13"/>
        <v>0</v>
      </c>
    </row>
    <row r="30" spans="1:8" x14ac:dyDescent="0.25">
      <c r="A30" s="96" t="s">
        <v>98</v>
      </c>
      <c r="B30" s="94" t="s">
        <v>60</v>
      </c>
      <c r="C30" s="65">
        <v>1</v>
      </c>
      <c r="D30" s="51">
        <f t="shared" si="8"/>
        <v>1</v>
      </c>
      <c r="E30" s="81">
        <f t="shared" si="12"/>
        <v>37</v>
      </c>
      <c r="F30" s="76">
        <f t="shared" si="9"/>
        <v>1.6216216216216217</v>
      </c>
      <c r="G30" s="73">
        <v>20</v>
      </c>
      <c r="H30" s="77">
        <f t="shared" si="13"/>
        <v>32.432432432432435</v>
      </c>
    </row>
    <row r="31" spans="1:8" x14ac:dyDescent="0.25">
      <c r="A31" s="96" t="s">
        <v>98</v>
      </c>
      <c r="B31" s="86" t="s">
        <v>62</v>
      </c>
      <c r="C31" s="29">
        <v>1</v>
      </c>
      <c r="D31" s="51">
        <f t="shared" si="8"/>
        <v>1</v>
      </c>
      <c r="E31" s="82">
        <f t="shared" si="12"/>
        <v>37</v>
      </c>
      <c r="F31" s="75">
        <f t="shared" si="9"/>
        <v>1.6216216216216217</v>
      </c>
      <c r="G31" s="61">
        <v>20</v>
      </c>
      <c r="H31" s="78">
        <f t="shared" si="13"/>
        <v>32.432432432432435</v>
      </c>
    </row>
    <row r="32" spans="1:8" x14ac:dyDescent="0.25">
      <c r="A32" s="96" t="s">
        <v>98</v>
      </c>
      <c r="B32" s="86" t="s">
        <v>61</v>
      </c>
      <c r="C32" s="29">
        <v>1</v>
      </c>
      <c r="D32" s="51">
        <f t="shared" si="8"/>
        <v>1</v>
      </c>
      <c r="E32" s="82">
        <f t="shared" si="12"/>
        <v>37</v>
      </c>
      <c r="F32" s="75">
        <f t="shared" si="9"/>
        <v>1.6216216216216217</v>
      </c>
      <c r="G32" s="61">
        <v>20</v>
      </c>
      <c r="H32" s="78">
        <f t="shared" si="13"/>
        <v>32.432432432432435</v>
      </c>
    </row>
    <row r="33" spans="1:8" x14ac:dyDescent="0.25">
      <c r="A33" s="96" t="s">
        <v>98</v>
      </c>
      <c r="B33" s="86" t="s">
        <v>63</v>
      </c>
      <c r="C33" s="29">
        <v>1</v>
      </c>
      <c r="D33" s="51">
        <f t="shared" si="8"/>
        <v>1</v>
      </c>
      <c r="E33" s="82">
        <f t="shared" si="12"/>
        <v>37</v>
      </c>
      <c r="F33" s="75">
        <f t="shared" si="9"/>
        <v>1.6216216216216217</v>
      </c>
      <c r="G33" s="61">
        <v>20</v>
      </c>
      <c r="H33" s="78">
        <f t="shared" si="13"/>
        <v>32.432432432432435</v>
      </c>
    </row>
    <row r="34" spans="1:8" ht="15.75" thickBot="1" x14ac:dyDescent="0.3">
      <c r="A34" s="97" t="s">
        <v>98</v>
      </c>
      <c r="B34" s="86" t="s">
        <v>6</v>
      </c>
      <c r="C34" s="29">
        <v>0</v>
      </c>
      <c r="D34" s="52">
        <f t="shared" si="8"/>
        <v>1</v>
      </c>
      <c r="E34" s="83">
        <f t="shared" si="12"/>
        <v>37</v>
      </c>
      <c r="F34" s="79">
        <f t="shared" si="9"/>
        <v>0</v>
      </c>
      <c r="G34" s="74">
        <v>20</v>
      </c>
      <c r="H34" s="80">
        <f t="shared" si="13"/>
        <v>0</v>
      </c>
    </row>
    <row r="43" spans="1:8" ht="15.75" thickBot="1" x14ac:dyDescent="0.3"/>
    <row r="44" spans="1:8" x14ac:dyDescent="0.25">
      <c r="A44" s="99" t="s">
        <v>77</v>
      </c>
      <c r="B44" s="100"/>
    </row>
    <row r="45" spans="1:8" ht="93.75" x14ac:dyDescent="0.3">
      <c r="A45" s="41" t="s">
        <v>76</v>
      </c>
      <c r="B45" s="42" t="s">
        <v>57</v>
      </c>
      <c r="C45" s="40" t="s">
        <v>55</v>
      </c>
      <c r="D45" s="56" t="s">
        <v>56</v>
      </c>
      <c r="E45" s="58" t="s">
        <v>81</v>
      </c>
      <c r="F45" s="28" t="s">
        <v>54</v>
      </c>
      <c r="G45" s="28" t="s">
        <v>58</v>
      </c>
      <c r="H45" s="28" t="s">
        <v>59</v>
      </c>
    </row>
    <row r="46" spans="1:8" ht="18.75" x14ac:dyDescent="0.25">
      <c r="A46" s="41" t="s">
        <v>60</v>
      </c>
      <c r="B46" s="43">
        <v>520</v>
      </c>
      <c r="C46" s="27">
        <f t="shared" ref="C46:C57" si="14">GETPIVOTDATA("Итого",$I$1,"transaction rq",A46)*3</f>
        <v>506.19960598614273</v>
      </c>
      <c r="D46" s="57">
        <f t="shared" ref="D46:D58" si="15">1-B46/C46</f>
        <v>-2.7262751394229845E-2</v>
      </c>
      <c r="E46" s="55" t="str">
        <f>VLOOKUP(A46,Соответствие!A:B,2,FALSE)</f>
        <v>openHomePage</v>
      </c>
      <c r="F46" s="59">
        <f>C46*4/3</f>
        <v>674.93280798152364</v>
      </c>
      <c r="G46" s="50">
        <f>VLOOKUP(E46,SummaryReport!A:J,8,FALSE)</f>
        <v>677</v>
      </c>
      <c r="H46" s="25">
        <f>1-F46/G46</f>
        <v>3.0534594069074883E-3</v>
      </c>
    </row>
    <row r="47" spans="1:8" ht="18.75" x14ac:dyDescent="0.25">
      <c r="A47" s="44" t="s">
        <v>0</v>
      </c>
      <c r="B47" s="43">
        <v>422</v>
      </c>
      <c r="C47" s="27">
        <f t="shared" si="14"/>
        <v>408.90230868884538</v>
      </c>
      <c r="D47" s="57">
        <f t="shared" si="15"/>
        <v>-3.2031345954373958E-2</v>
      </c>
      <c r="E47" s="55" t="str">
        <f>VLOOKUP(A47,Соответствие!A:B,2,FALSE)</f>
        <v>login</v>
      </c>
      <c r="F47" s="59">
        <f t="shared" ref="F47:F57" si="16">C47*4/3</f>
        <v>545.20307825179384</v>
      </c>
      <c r="G47" s="50">
        <f>VLOOKUP(E47,SummaryReport!A:J,8,FALSE)</f>
        <v>546</v>
      </c>
      <c r="H47" s="25">
        <f>1-F47/G47</f>
        <v>1.4595636414032054E-3</v>
      </c>
    </row>
    <row r="48" spans="1:8" ht="18.75" x14ac:dyDescent="0.25">
      <c r="A48" s="44" t="s">
        <v>75</v>
      </c>
      <c r="B48" s="43">
        <v>305</v>
      </c>
      <c r="C48" s="27">
        <f t="shared" si="14"/>
        <v>294.54936751237477</v>
      </c>
      <c r="D48" s="57">
        <f t="shared" si="15"/>
        <v>-3.5480071051879447E-2</v>
      </c>
      <c r="E48" s="55" t="str">
        <f>VLOOKUP(A48,Соответствие!A:B,2,FALSE)</f>
        <v>flightsBottonClick</v>
      </c>
      <c r="F48" s="59">
        <f t="shared" si="16"/>
        <v>392.7324900164997</v>
      </c>
      <c r="G48" s="50">
        <f>VLOOKUP(E48,SummaryReport!A:J,8,FALSE)</f>
        <v>393</v>
      </c>
      <c r="H48" s="25">
        <f>1-F48/G48</f>
        <v>6.8068698091683366E-4</v>
      </c>
    </row>
    <row r="49" spans="1:8" ht="18.75" x14ac:dyDescent="0.25">
      <c r="A49" s="44" t="s">
        <v>8</v>
      </c>
      <c r="B49" s="43">
        <v>282</v>
      </c>
      <c r="C49" s="27">
        <f t="shared" si="14"/>
        <v>294.54936751237477</v>
      </c>
      <c r="D49" s="54">
        <f t="shared" si="15"/>
        <v>4.2605311355311426E-2</v>
      </c>
      <c r="E49" s="55" t="str">
        <f>VLOOKUP(A49,Соответствие!A:B,2,FALSE)</f>
        <v>startFindingFlights</v>
      </c>
      <c r="F49" s="59">
        <f t="shared" si="16"/>
        <v>392.7324900164997</v>
      </c>
      <c r="G49" s="50">
        <f>VLOOKUP(E49,SummaryReport!A:J,8,FALSE)</f>
        <v>394</v>
      </c>
      <c r="H49" s="25">
        <f t="shared" ref="H49:H57" si="17">1-F49/G49</f>
        <v>3.2170304149753415E-3</v>
      </c>
    </row>
    <row r="50" spans="1:8" ht="18.75" x14ac:dyDescent="0.25">
      <c r="A50" s="44" t="s">
        <v>9</v>
      </c>
      <c r="B50" s="43">
        <v>270</v>
      </c>
      <c r="C50" s="27">
        <f t="shared" si="14"/>
        <v>275.60199909132211</v>
      </c>
      <c r="D50" s="54">
        <f t="shared" si="15"/>
        <v>2.0326409495548869E-2</v>
      </c>
      <c r="E50" s="55" t="str">
        <f>VLOOKUP(A50,Соответствие!A:B,2,FALSE)</f>
        <v>choseFlightTime</v>
      </c>
      <c r="F50" s="59">
        <f t="shared" si="16"/>
        <v>367.46933212176282</v>
      </c>
      <c r="G50" s="50">
        <f>VLOOKUP(E50,SummaryReport!A:J,8,FALSE)</f>
        <v>367</v>
      </c>
      <c r="H50" s="25">
        <f t="shared" si="17"/>
        <v>-1.2788341192446762E-3</v>
      </c>
    </row>
    <row r="51" spans="1:8" ht="18.75" x14ac:dyDescent="0.25">
      <c r="A51" s="44" t="s">
        <v>3</v>
      </c>
      <c r="B51" s="43">
        <v>175</v>
      </c>
      <c r="C51" s="27">
        <f t="shared" si="14"/>
        <v>174.19354838709677</v>
      </c>
      <c r="D51" s="54">
        <f t="shared" si="15"/>
        <v>-4.6296296296297612E-3</v>
      </c>
      <c r="E51" s="55" t="str">
        <f>VLOOKUP(A51,Соответствие!A:B,2,FALSE)</f>
        <v>paymentDetails</v>
      </c>
      <c r="F51" s="59">
        <f t="shared" si="16"/>
        <v>232.25806451612902</v>
      </c>
      <c r="G51" s="50">
        <f>VLOOKUP(E51,SummaryReport!A:J,8,FALSE)</f>
        <v>231</v>
      </c>
      <c r="H51" s="25">
        <f t="shared" si="17"/>
        <v>-5.446166736489344E-3</v>
      </c>
    </row>
    <row r="52" spans="1:8" ht="18.75" x14ac:dyDescent="0.25">
      <c r="A52" s="44" t="s">
        <v>4</v>
      </c>
      <c r="B52" s="43">
        <v>280</v>
      </c>
      <c r="C52" s="27">
        <f t="shared" si="14"/>
        <v>288.54648956356738</v>
      </c>
      <c r="D52" s="54">
        <f t="shared" si="15"/>
        <v>2.9619107744107809E-2</v>
      </c>
      <c r="E52" s="55" t="str">
        <f>VLOOKUP(A52,Соответствие!A:B,2,FALSE)</f>
        <v>browsingItenerary</v>
      </c>
      <c r="F52" s="59">
        <f t="shared" si="16"/>
        <v>384.72865275142317</v>
      </c>
      <c r="G52" s="50">
        <f>VLOOKUP(E52,SummaryReport!A:J,8,FALSE)</f>
        <v>385</v>
      </c>
      <c r="H52" s="25">
        <f t="shared" si="17"/>
        <v>7.0479804825152037E-4</v>
      </c>
    </row>
    <row r="53" spans="1:8" ht="18.75" x14ac:dyDescent="0.25">
      <c r="A53" s="44" t="s">
        <v>10</v>
      </c>
      <c r="B53" s="43">
        <v>73</v>
      </c>
      <c r="C53" s="27">
        <f t="shared" si="14"/>
        <v>72</v>
      </c>
      <c r="D53" s="54">
        <f t="shared" si="15"/>
        <v>-1.388888888888884E-2</v>
      </c>
      <c r="E53" s="55" t="str">
        <f>VLOOKUP(A53,Соответствие!A:B,2,FALSE)</f>
        <v>CancelingFlight</v>
      </c>
      <c r="F53" s="59">
        <f t="shared" si="16"/>
        <v>96</v>
      </c>
      <c r="G53" s="50">
        <f>VLOOKUP(E53,SummaryReport!A:J,8,FALSE)</f>
        <v>96</v>
      </c>
      <c r="H53" s="25">
        <f t="shared" si="17"/>
        <v>0</v>
      </c>
    </row>
    <row r="54" spans="1:8" ht="18.75" x14ac:dyDescent="0.25">
      <c r="A54" s="44" t="s">
        <v>6</v>
      </c>
      <c r="B54" s="43">
        <v>326</v>
      </c>
      <c r="C54" s="27">
        <f t="shared" si="14"/>
        <v>317.95494026779272</v>
      </c>
      <c r="D54" s="54">
        <f t="shared" si="15"/>
        <v>-2.5302515272860537E-2</v>
      </c>
      <c r="E54" s="55" t="str">
        <f>VLOOKUP(A54,Соответствие!A:B,2,FALSE)</f>
        <v>logout</v>
      </c>
      <c r="F54" s="59">
        <f t="shared" si="16"/>
        <v>423.93992035705696</v>
      </c>
      <c r="G54" s="50">
        <f>VLOOKUP(E54,SummaryReport!A:J,8,FALSE)</f>
        <v>424</v>
      </c>
      <c r="H54" s="25">
        <f t="shared" si="17"/>
        <v>1.4169727109203389E-4</v>
      </c>
    </row>
    <row r="55" spans="1:8" ht="18.75" x14ac:dyDescent="0.25">
      <c r="A55" s="44" t="s">
        <v>62</v>
      </c>
      <c r="B55" s="43">
        <v>97</v>
      </c>
      <c r="C55" s="27">
        <f t="shared" si="14"/>
        <v>97.297297297297305</v>
      </c>
      <c r="D55" s="54">
        <f t="shared" si="15"/>
        <v>3.0555555555555891E-3</v>
      </c>
      <c r="E55" s="55" t="str">
        <f>VLOOKUP(A55,Соответствие!A:B,2,FALSE)</f>
        <v>signUpNowButtonClick</v>
      </c>
      <c r="F55" s="59">
        <f t="shared" si="16"/>
        <v>129.72972972972974</v>
      </c>
      <c r="G55" s="50">
        <f>VLOOKUP(E55,SummaryReport!A:J,8,FALSE)</f>
        <v>129</v>
      </c>
      <c r="H55" s="25">
        <f t="shared" si="17"/>
        <v>-5.6568196103081725E-3</v>
      </c>
    </row>
    <row r="56" spans="1:8" ht="18.75" x14ac:dyDescent="0.25">
      <c r="A56" s="44" t="s">
        <v>61</v>
      </c>
      <c r="B56" s="43">
        <v>97</v>
      </c>
      <c r="C56" s="27">
        <f t="shared" si="14"/>
        <v>97.297297297297305</v>
      </c>
      <c r="D56" s="54">
        <f t="shared" si="15"/>
        <v>3.0555555555555891E-3</v>
      </c>
      <c r="E56" s="55" t="str">
        <f>VLOOKUP(A56,Соответствие!A:B,2,FALSE)</f>
        <v>newUserRegistration</v>
      </c>
      <c r="F56" s="59">
        <f t="shared" si="16"/>
        <v>129.72972972972974</v>
      </c>
      <c r="G56" s="50">
        <f>VLOOKUP(E56,SummaryReport!A:J,8,FALSE)</f>
        <v>128</v>
      </c>
      <c r="H56" s="25">
        <f t="shared" si="17"/>
        <v>-1.3513513513513598E-2</v>
      </c>
    </row>
    <row r="57" spans="1:8" ht="37.5" x14ac:dyDescent="0.25">
      <c r="A57" s="44" t="s">
        <v>63</v>
      </c>
      <c r="B57" s="43">
        <v>97</v>
      </c>
      <c r="C57" s="27">
        <f t="shared" si="14"/>
        <v>97.297297297297305</v>
      </c>
      <c r="D57" s="54">
        <f t="shared" si="15"/>
        <v>3.0555555555555891E-3</v>
      </c>
      <c r="E57" s="55" t="str">
        <f>VLOOKUP(A57,Соответствие!A:B,2,FALSE)</f>
        <v>continueButtonClick</v>
      </c>
      <c r="F57" s="59">
        <f t="shared" si="16"/>
        <v>129.72972972972974</v>
      </c>
      <c r="G57" s="50">
        <f>VLOOKUP(E57,SummaryReport!A:J,8,FALSE)</f>
        <v>129</v>
      </c>
      <c r="H57" s="25">
        <f t="shared" si="17"/>
        <v>-5.6568196103081725E-3</v>
      </c>
    </row>
    <row r="58" spans="1:8" ht="19.5" thickBot="1" x14ac:dyDescent="0.3">
      <c r="A58" s="45" t="s">
        <v>7</v>
      </c>
      <c r="B58" s="46">
        <f>SUM(B46:B57)</f>
        <v>2944</v>
      </c>
      <c r="C58" s="26">
        <f>SUM(C46:C57)</f>
        <v>2924.3895189014092</v>
      </c>
      <c r="D58" s="24">
        <f t="shared" si="15"/>
        <v>-6.7058375677524484E-3</v>
      </c>
    </row>
    <row r="69" spans="1:9" x14ac:dyDescent="0.25">
      <c r="C69" s="34" t="s">
        <v>74</v>
      </c>
      <c r="D69" s="34"/>
      <c r="E69" s="34"/>
      <c r="F69" s="34"/>
      <c r="G69" s="34"/>
      <c r="H69" s="34"/>
    </row>
    <row r="70" spans="1:9" x14ac:dyDescent="0.25">
      <c r="B70" t="s">
        <v>83</v>
      </c>
      <c r="C70" t="s">
        <v>73</v>
      </c>
      <c r="D70" t="s">
        <v>69</v>
      </c>
      <c r="E70" t="s">
        <v>71</v>
      </c>
      <c r="F70" t="s">
        <v>70</v>
      </c>
      <c r="G70" t="s">
        <v>72</v>
      </c>
      <c r="H70" t="s">
        <v>82</v>
      </c>
    </row>
    <row r="71" spans="1:9" x14ac:dyDescent="0.25">
      <c r="A71" t="s">
        <v>64</v>
      </c>
      <c r="B71" s="35">
        <f>124/3</f>
        <v>41.333333333333336</v>
      </c>
      <c r="C71" s="39">
        <v>57</v>
      </c>
      <c r="D71" s="35">
        <f>60/C71</f>
        <v>1.0526315789473684</v>
      </c>
      <c r="E71" s="49">
        <v>20</v>
      </c>
      <c r="F71" s="47">
        <f>B71/(D71*E71)</f>
        <v>1.9633333333333336</v>
      </c>
      <c r="G71" s="20">
        <f>ROUND(F71,0)</f>
        <v>2</v>
      </c>
      <c r="H71" s="20">
        <f>G71*D71*E71</f>
        <v>42.105263157894733</v>
      </c>
      <c r="I71" s="33">
        <f>1-B71/H71</f>
        <v>1.8333333333333202E-2</v>
      </c>
    </row>
    <row r="72" spans="1:9" x14ac:dyDescent="0.25">
      <c r="A72" t="s">
        <v>65</v>
      </c>
      <c r="B72" s="35">
        <f>150/3</f>
        <v>50</v>
      </c>
      <c r="C72" s="39">
        <v>25</v>
      </c>
      <c r="D72" s="35">
        <f t="shared" ref="D72:D75" si="18">60/C72</f>
        <v>2.4</v>
      </c>
      <c r="E72" s="49">
        <v>20</v>
      </c>
      <c r="F72" s="47">
        <f>B72/(D72*E72)</f>
        <v>1.0416666666666667</v>
      </c>
      <c r="G72" s="20">
        <f t="shared" ref="G72:G75" si="19">ROUND(F72,0)</f>
        <v>1</v>
      </c>
      <c r="H72" s="20">
        <f t="shared" ref="H72:H75" si="20">G72*D72*E72</f>
        <v>48</v>
      </c>
      <c r="I72" s="33">
        <f>1-B72/H72</f>
        <v>-4.1666666666666741E-2</v>
      </c>
    </row>
    <row r="73" spans="1:9" x14ac:dyDescent="0.25">
      <c r="A73" t="s">
        <v>66</v>
      </c>
      <c r="B73" s="36">
        <f>30/3</f>
        <v>10</v>
      </c>
      <c r="C73" s="48">
        <v>115</v>
      </c>
      <c r="D73" s="35">
        <f t="shared" si="18"/>
        <v>0.52173913043478259</v>
      </c>
      <c r="E73" s="49">
        <v>20</v>
      </c>
      <c r="F73" s="47">
        <f>B73/(D73*E73)</f>
        <v>0.95833333333333337</v>
      </c>
      <c r="G73" s="20">
        <v>1</v>
      </c>
      <c r="H73" s="20">
        <f t="shared" si="20"/>
        <v>10.434782608695652</v>
      </c>
      <c r="I73" s="33">
        <f>1-B73/H73</f>
        <v>4.166666666666663E-2</v>
      </c>
    </row>
    <row r="74" spans="1:9" x14ac:dyDescent="0.25">
      <c r="A74" t="s">
        <v>67</v>
      </c>
      <c r="B74" s="35">
        <f>20/3</f>
        <v>6.666666666666667</v>
      </c>
      <c r="C74" s="39">
        <v>180</v>
      </c>
      <c r="D74" s="35">
        <f t="shared" si="18"/>
        <v>0.33333333333333331</v>
      </c>
      <c r="E74" s="49">
        <v>20</v>
      </c>
      <c r="F74" s="47">
        <f>B74/(D74*E74)</f>
        <v>1.0000000000000002</v>
      </c>
      <c r="G74" s="20">
        <v>1</v>
      </c>
      <c r="H74" s="20">
        <f t="shared" si="20"/>
        <v>6.6666666666666661</v>
      </c>
      <c r="I74" s="33">
        <f>1-B74/H74</f>
        <v>0</v>
      </c>
    </row>
    <row r="75" spans="1:9" x14ac:dyDescent="0.25">
      <c r="A75" t="s">
        <v>68</v>
      </c>
      <c r="B75" s="35">
        <f>120/3</f>
        <v>40</v>
      </c>
      <c r="C75" s="39">
        <v>30</v>
      </c>
      <c r="D75" s="35">
        <f t="shared" si="18"/>
        <v>2</v>
      </c>
      <c r="E75" s="49">
        <v>20</v>
      </c>
      <c r="F75" s="47">
        <f>B75/(D75*E75)</f>
        <v>1</v>
      </c>
      <c r="G75" s="20">
        <f t="shared" si="19"/>
        <v>1</v>
      </c>
      <c r="H75" s="20">
        <f t="shared" si="20"/>
        <v>40</v>
      </c>
      <c r="I75" s="33">
        <f>1-B75/H75</f>
        <v>0</v>
      </c>
    </row>
    <row r="76" spans="1:9" x14ac:dyDescent="0.25">
      <c r="G76" s="20">
        <f>SUM(G71:G75)</f>
        <v>6</v>
      </c>
    </row>
  </sheetData>
  <mergeCells count="1">
    <mergeCell ref="A44:B44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J25" sqref="J25"/>
    </sheetView>
  </sheetViews>
  <sheetFormatPr defaultRowHeight="15" x14ac:dyDescent="0.25"/>
  <cols>
    <col min="1" max="1" width="47.42578125" bestFit="1" customWidth="1"/>
    <col min="2" max="2" width="26.5703125" customWidth="1"/>
  </cols>
  <sheetData>
    <row r="1" spans="1:2" x14ac:dyDescent="0.25">
      <c r="A1" t="s">
        <v>78</v>
      </c>
      <c r="B1" t="s">
        <v>79</v>
      </c>
    </row>
    <row r="2" spans="1:2" x14ac:dyDescent="0.25">
      <c r="A2" t="str">
        <f>'Автоматизированный расчет'!A46</f>
        <v>Главная Welcome страница</v>
      </c>
      <c r="B2" t="s">
        <v>84</v>
      </c>
    </row>
    <row r="3" spans="1:2" x14ac:dyDescent="0.25">
      <c r="A3" t="str">
        <f>'Автоматизированный расчет'!A47</f>
        <v>Вход в систему</v>
      </c>
      <c r="B3" t="s">
        <v>21</v>
      </c>
    </row>
    <row r="4" spans="1:2" x14ac:dyDescent="0.25">
      <c r="A4" t="str">
        <f>'Автоматизированный расчет'!A48</f>
        <v>Переход на страницу поиска билетов</v>
      </c>
      <c r="B4" t="s">
        <v>85</v>
      </c>
    </row>
    <row r="5" spans="1:2" x14ac:dyDescent="0.25">
      <c r="A5" t="str">
        <f>'Автоматизированный расчет'!A49</f>
        <v xml:space="preserve">Заполнение полей для поиска билета </v>
      </c>
      <c r="B5" t="s">
        <v>86</v>
      </c>
    </row>
    <row r="6" spans="1:2" x14ac:dyDescent="0.25">
      <c r="A6" t="str">
        <f>'Автоматизированный расчет'!A50</f>
        <v xml:space="preserve">Выбор рейса из найденных </v>
      </c>
      <c r="B6" t="s">
        <v>87</v>
      </c>
    </row>
    <row r="7" spans="1:2" x14ac:dyDescent="0.25">
      <c r="A7" t="str">
        <f>'Автоматизированный расчет'!A51</f>
        <v>Оплата билета</v>
      </c>
      <c r="B7" t="s">
        <v>88</v>
      </c>
    </row>
    <row r="8" spans="1:2" x14ac:dyDescent="0.25">
      <c r="A8" t="str">
        <f>'Автоматизированный расчет'!A52</f>
        <v>Просмотр квитанций</v>
      </c>
      <c r="B8" t="s">
        <v>89</v>
      </c>
    </row>
    <row r="9" spans="1:2" x14ac:dyDescent="0.25">
      <c r="A9" t="str">
        <f>'Автоматизированный расчет'!A53</f>
        <v xml:space="preserve">Отмена бронирования </v>
      </c>
      <c r="B9" t="s">
        <v>90</v>
      </c>
    </row>
    <row r="10" spans="1:2" x14ac:dyDescent="0.25">
      <c r="A10" t="str">
        <f>'Автоматизированный расчет'!A54</f>
        <v>Выход из системы</v>
      </c>
      <c r="B10" t="s">
        <v>22</v>
      </c>
    </row>
    <row r="11" spans="1:2" x14ac:dyDescent="0.25">
      <c r="A11" t="str">
        <f>'Автоматизированный расчет'!A55</f>
        <v>Перход на страницу регистрации</v>
      </c>
      <c r="B11" t="s">
        <v>91</v>
      </c>
    </row>
    <row r="12" spans="1:2" x14ac:dyDescent="0.25">
      <c r="A12" t="str">
        <f>'Автоматизированный расчет'!A56</f>
        <v>Заполнение полей регистарции</v>
      </c>
      <c r="B12" t="s">
        <v>92</v>
      </c>
    </row>
    <row r="13" spans="1:2" x14ac:dyDescent="0.25">
      <c r="A13" t="str">
        <f>'Автоматизированный расчет'!A57</f>
        <v>Переход на следуюущий эран после регистарции</v>
      </c>
      <c r="B13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7"/>
  <sheetViews>
    <sheetView workbookViewId="0">
      <selection activeCell="P18" sqref="P18"/>
    </sheetView>
  </sheetViews>
  <sheetFormatPr defaultRowHeight="15" x14ac:dyDescent="0.25"/>
  <cols>
    <col min="1" max="1" width="36.42578125" bestFit="1" customWidth="1"/>
    <col min="16" max="16" width="37.5703125" customWidth="1"/>
  </cols>
  <sheetData>
    <row r="1" spans="1:10" x14ac:dyDescent="0.25">
      <c r="A1" s="102" t="s">
        <v>94</v>
      </c>
      <c r="B1" s="102" t="s">
        <v>80</v>
      </c>
      <c r="C1" s="102">
        <v>0</v>
      </c>
      <c r="D1" s="102">
        <v>0</v>
      </c>
      <c r="E1" s="102">
        <v>6.4260000000000002</v>
      </c>
      <c r="F1" s="102">
        <v>1.17</v>
      </c>
      <c r="G1" s="102">
        <v>2.9279999999999999</v>
      </c>
      <c r="H1" s="102">
        <v>675</v>
      </c>
      <c r="I1" s="102">
        <v>1</v>
      </c>
      <c r="J1" s="102">
        <v>0</v>
      </c>
    </row>
    <row r="2" spans="1:10" x14ac:dyDescent="0.25">
      <c r="A2" s="102" t="s">
        <v>89</v>
      </c>
      <c r="B2" s="102" t="s">
        <v>80</v>
      </c>
      <c r="C2" s="102">
        <v>0</v>
      </c>
      <c r="D2" s="102">
        <v>0</v>
      </c>
      <c r="E2" s="102">
        <v>2.851</v>
      </c>
      <c r="F2" s="102">
        <v>0.44400000000000001</v>
      </c>
      <c r="G2" s="102">
        <v>0.747</v>
      </c>
      <c r="H2" s="102">
        <v>385</v>
      </c>
      <c r="I2" s="102">
        <v>0</v>
      </c>
      <c r="J2" s="102">
        <v>0</v>
      </c>
    </row>
    <row r="3" spans="1:10" x14ac:dyDescent="0.25">
      <c r="A3" s="102" t="s">
        <v>90</v>
      </c>
      <c r="B3" s="102" t="s">
        <v>80</v>
      </c>
      <c r="C3" s="102">
        <v>0</v>
      </c>
      <c r="D3" s="102">
        <v>0</v>
      </c>
      <c r="E3" s="102">
        <v>0.59499999999999997</v>
      </c>
      <c r="F3" s="102">
        <v>9.1999999999999998E-2</v>
      </c>
      <c r="G3" s="102">
        <v>7.5999999999999998E-2</v>
      </c>
      <c r="H3" s="102">
        <v>96</v>
      </c>
      <c r="I3" s="102">
        <v>0</v>
      </c>
      <c r="J3" s="102">
        <v>0</v>
      </c>
    </row>
    <row r="4" spans="1:10" x14ac:dyDescent="0.25">
      <c r="A4" s="102" t="s">
        <v>87</v>
      </c>
      <c r="B4" s="102" t="s">
        <v>80</v>
      </c>
      <c r="C4" s="102">
        <v>0</v>
      </c>
      <c r="D4" s="102">
        <v>0</v>
      </c>
      <c r="E4" s="102">
        <v>0.09</v>
      </c>
      <c r="F4" s="102">
        <v>0.01</v>
      </c>
      <c r="G4" s="102">
        <v>5.1999999999999998E-2</v>
      </c>
      <c r="H4" s="102">
        <v>367</v>
      </c>
      <c r="I4" s="102">
        <v>0</v>
      </c>
      <c r="J4" s="102">
        <v>0</v>
      </c>
    </row>
    <row r="5" spans="1:10" x14ac:dyDescent="0.25">
      <c r="A5" s="102" t="s">
        <v>93</v>
      </c>
      <c r="B5" s="102" t="s">
        <v>80</v>
      </c>
      <c r="C5" s="102">
        <v>0</v>
      </c>
      <c r="D5" s="102">
        <v>0</v>
      </c>
      <c r="E5" s="102">
        <v>2.7919999999999998</v>
      </c>
      <c r="F5" s="102">
        <v>0.57199999999999995</v>
      </c>
      <c r="G5" s="102">
        <v>1.151</v>
      </c>
      <c r="H5" s="102">
        <v>129</v>
      </c>
      <c r="I5" s="102">
        <v>0</v>
      </c>
      <c r="J5" s="102">
        <v>0</v>
      </c>
    </row>
    <row r="6" spans="1:10" x14ac:dyDescent="0.25">
      <c r="A6" s="102" t="s">
        <v>85</v>
      </c>
      <c r="B6" s="102" t="s">
        <v>80</v>
      </c>
      <c r="C6" s="102">
        <v>0</v>
      </c>
      <c r="D6" s="102">
        <v>0</v>
      </c>
      <c r="E6" s="102">
        <v>3.1909999999999998</v>
      </c>
      <c r="F6" s="102">
        <v>0.45400000000000001</v>
      </c>
      <c r="G6" s="102">
        <v>0.53600000000000003</v>
      </c>
      <c r="H6" s="102">
        <v>393</v>
      </c>
      <c r="I6" s="102">
        <v>1</v>
      </c>
      <c r="J6" s="102">
        <v>0</v>
      </c>
    </row>
    <row r="7" spans="1:10" x14ac:dyDescent="0.25">
      <c r="A7" s="102" t="s">
        <v>21</v>
      </c>
      <c r="B7" s="102" t="s">
        <v>80</v>
      </c>
      <c r="C7" s="102">
        <v>0</v>
      </c>
      <c r="D7" s="102">
        <v>0</v>
      </c>
      <c r="E7" s="102">
        <v>3.01</v>
      </c>
      <c r="F7" s="102">
        <v>0.52400000000000002</v>
      </c>
      <c r="G7" s="102">
        <v>0.84199999999999997</v>
      </c>
      <c r="H7" s="102">
        <v>546</v>
      </c>
      <c r="I7" s="102">
        <v>0</v>
      </c>
      <c r="J7" s="102">
        <v>0</v>
      </c>
    </row>
    <row r="8" spans="1:10" x14ac:dyDescent="0.25">
      <c r="A8" s="102" t="s">
        <v>22</v>
      </c>
      <c r="B8" s="102" t="s">
        <v>80</v>
      </c>
      <c r="C8" s="102">
        <v>0</v>
      </c>
      <c r="D8" s="102">
        <v>0</v>
      </c>
      <c r="E8" s="102">
        <v>2.4369999999999998</v>
      </c>
      <c r="F8" s="102">
        <v>0.42899999999999999</v>
      </c>
      <c r="G8" s="102">
        <v>0.73599999999999999</v>
      </c>
      <c r="H8" s="102">
        <v>424</v>
      </c>
      <c r="I8" s="102">
        <v>0</v>
      </c>
      <c r="J8" s="102">
        <v>0</v>
      </c>
    </row>
    <row r="9" spans="1:10" x14ac:dyDescent="0.25">
      <c r="A9" s="102" t="s">
        <v>92</v>
      </c>
      <c r="B9" s="102" t="s">
        <v>80</v>
      </c>
      <c r="C9" s="102">
        <v>0</v>
      </c>
      <c r="D9" s="102">
        <v>0</v>
      </c>
      <c r="E9" s="102">
        <v>1.3129999999999999</v>
      </c>
      <c r="F9" s="102">
        <v>0.13900000000000001</v>
      </c>
      <c r="G9" s="102">
        <v>5.8999999999999997E-2</v>
      </c>
      <c r="H9" s="102">
        <v>128</v>
      </c>
      <c r="I9" s="102">
        <v>0</v>
      </c>
      <c r="J9" s="102">
        <v>0</v>
      </c>
    </row>
    <row r="10" spans="1:10" x14ac:dyDescent="0.25">
      <c r="A10" s="102" t="s">
        <v>84</v>
      </c>
      <c r="B10" s="102" t="s">
        <v>80</v>
      </c>
      <c r="C10" s="102">
        <v>0</v>
      </c>
      <c r="D10" s="102">
        <v>0</v>
      </c>
      <c r="E10" s="102">
        <v>3.5009999999999999</v>
      </c>
      <c r="F10" s="102">
        <v>0.47299999999999998</v>
      </c>
      <c r="G10" s="102">
        <v>0.81499999999999995</v>
      </c>
      <c r="H10" s="102">
        <v>677</v>
      </c>
      <c r="I10" s="102">
        <v>0</v>
      </c>
      <c r="J10" s="102">
        <v>0</v>
      </c>
    </row>
    <row r="11" spans="1:10" x14ac:dyDescent="0.25">
      <c r="A11" s="102" t="s">
        <v>88</v>
      </c>
      <c r="B11" s="102" t="s">
        <v>80</v>
      </c>
      <c r="C11" s="102">
        <v>0</v>
      </c>
      <c r="D11" s="102">
        <v>0</v>
      </c>
      <c r="E11" s="102">
        <v>2.4649999999999999</v>
      </c>
      <c r="F11" s="102">
        <v>0.38700000000000001</v>
      </c>
      <c r="G11" s="102">
        <v>0.50600000000000001</v>
      </c>
      <c r="H11" s="102">
        <v>231</v>
      </c>
      <c r="I11" s="102">
        <v>0</v>
      </c>
      <c r="J11" s="102">
        <v>0</v>
      </c>
    </row>
    <row r="12" spans="1:10" x14ac:dyDescent="0.25">
      <c r="A12" s="102" t="s">
        <v>91</v>
      </c>
      <c r="B12" s="102" t="s">
        <v>80</v>
      </c>
      <c r="C12" s="102">
        <v>0</v>
      </c>
      <c r="D12" s="102">
        <v>0</v>
      </c>
      <c r="E12" s="102">
        <v>1.6859999999999999</v>
      </c>
      <c r="F12" s="102">
        <v>0.308</v>
      </c>
      <c r="G12" s="102">
        <v>0.58199999999999996</v>
      </c>
      <c r="H12" s="102">
        <v>129</v>
      </c>
      <c r="I12" s="102">
        <v>0</v>
      </c>
      <c r="J12" s="102">
        <v>0</v>
      </c>
    </row>
    <row r="13" spans="1:10" x14ac:dyDescent="0.25">
      <c r="A13" s="102" t="s">
        <v>86</v>
      </c>
      <c r="B13" s="102" t="s">
        <v>80</v>
      </c>
      <c r="C13" s="102">
        <v>0</v>
      </c>
      <c r="D13" s="102">
        <v>0</v>
      </c>
      <c r="E13" s="102">
        <v>1.913</v>
      </c>
      <c r="F13" s="102">
        <v>0.17399999999999999</v>
      </c>
      <c r="G13" s="102">
        <v>7.2999999999999995E-2</v>
      </c>
      <c r="H13" s="102">
        <v>394</v>
      </c>
      <c r="I13" s="102">
        <v>0</v>
      </c>
      <c r="J13" s="102">
        <v>0</v>
      </c>
    </row>
    <row r="14" spans="1:10" x14ac:dyDescent="0.25">
      <c r="A14" s="102" t="s">
        <v>95</v>
      </c>
      <c r="B14" s="102" t="s">
        <v>80</v>
      </c>
      <c r="C14" s="102">
        <v>0</v>
      </c>
      <c r="D14" s="102">
        <v>0</v>
      </c>
      <c r="E14" s="102">
        <v>6.4260000000000002</v>
      </c>
      <c r="F14" s="102">
        <v>1.2909999999999999</v>
      </c>
      <c r="G14" s="102">
        <v>3.1949999999999998</v>
      </c>
      <c r="H14" s="102">
        <v>57</v>
      </c>
      <c r="I14" s="102">
        <v>0</v>
      </c>
      <c r="J14" s="102">
        <v>0</v>
      </c>
    </row>
    <row r="15" spans="1:10" x14ac:dyDescent="0.25">
      <c r="A15" s="102" t="s">
        <v>96</v>
      </c>
      <c r="B15" s="102" t="s">
        <v>80</v>
      </c>
      <c r="C15" s="102">
        <v>0</v>
      </c>
      <c r="D15" s="102">
        <v>0</v>
      </c>
      <c r="E15" s="102">
        <v>5.6879999999999997</v>
      </c>
      <c r="F15" s="102">
        <v>1.2569999999999999</v>
      </c>
      <c r="G15" s="102">
        <v>2.7530000000000001</v>
      </c>
      <c r="H15" s="102">
        <v>25</v>
      </c>
      <c r="I15" s="102">
        <v>0</v>
      </c>
      <c r="J15" s="102">
        <v>0</v>
      </c>
    </row>
    <row r="16" spans="1:10" x14ac:dyDescent="0.25">
      <c r="A16" s="102" t="s">
        <v>97</v>
      </c>
      <c r="B16" s="102" t="s">
        <v>80</v>
      </c>
      <c r="C16" s="102">
        <v>0</v>
      </c>
      <c r="D16" s="102">
        <v>0</v>
      </c>
      <c r="E16" s="102">
        <v>6.1470000000000002</v>
      </c>
      <c r="F16" s="102">
        <v>1.1779999999999999</v>
      </c>
      <c r="G16" s="102">
        <v>3.22</v>
      </c>
      <c r="H16" s="102">
        <v>231</v>
      </c>
      <c r="I16" s="102">
        <v>1</v>
      </c>
      <c r="J16" s="102">
        <v>0</v>
      </c>
    </row>
    <row r="17" spans="1:25" x14ac:dyDescent="0.25">
      <c r="A17" s="102" t="s">
        <v>101</v>
      </c>
      <c r="B17" s="102" t="s">
        <v>80</v>
      </c>
      <c r="C17" s="102">
        <v>0</v>
      </c>
      <c r="D17" s="102">
        <v>0</v>
      </c>
      <c r="E17" s="102">
        <v>5.7290000000000001</v>
      </c>
      <c r="F17" s="102">
        <v>1.073</v>
      </c>
      <c r="G17" s="102">
        <v>2.5680000000000001</v>
      </c>
      <c r="H17" s="102">
        <v>96</v>
      </c>
      <c r="I17" s="102">
        <v>0</v>
      </c>
      <c r="J17" s="102">
        <v>0</v>
      </c>
    </row>
    <row r="18" spans="1:25" x14ac:dyDescent="0.25">
      <c r="A18" s="102" t="s">
        <v>98</v>
      </c>
      <c r="B18" s="102" t="s">
        <v>80</v>
      </c>
      <c r="C18" s="102">
        <v>0</v>
      </c>
      <c r="D18" s="102">
        <v>0</v>
      </c>
      <c r="E18" s="102">
        <v>3.879</v>
      </c>
      <c r="F18" s="102">
        <v>0.78600000000000003</v>
      </c>
      <c r="G18" s="102">
        <v>1.8320000000000001</v>
      </c>
      <c r="H18" s="102">
        <v>130</v>
      </c>
      <c r="I18" s="102">
        <v>0</v>
      </c>
      <c r="J18" s="102">
        <v>0</v>
      </c>
      <c r="N18" s="91"/>
      <c r="O18" s="91"/>
      <c r="P18" s="91"/>
      <c r="Q18" s="91"/>
      <c r="R18" s="91"/>
      <c r="S18" s="91"/>
      <c r="T18" s="91"/>
      <c r="U18" s="91"/>
      <c r="V18" s="91"/>
    </row>
    <row r="19" spans="1:25" x14ac:dyDescent="0.25">
      <c r="A19" s="102" t="s">
        <v>99</v>
      </c>
      <c r="B19" s="102" t="s">
        <v>80</v>
      </c>
      <c r="C19" s="102">
        <v>0</v>
      </c>
      <c r="D19" s="102">
        <v>0</v>
      </c>
      <c r="E19" s="102">
        <v>5.306</v>
      </c>
      <c r="F19" s="102">
        <v>1.2490000000000001</v>
      </c>
      <c r="G19" s="102">
        <v>3.27</v>
      </c>
      <c r="H19" s="102">
        <v>136</v>
      </c>
      <c r="I19" s="102">
        <v>0</v>
      </c>
      <c r="J19" s="102">
        <v>0</v>
      </c>
      <c r="N19" s="91"/>
      <c r="O19" s="91"/>
      <c r="P19" s="91"/>
      <c r="Q19" s="91"/>
      <c r="R19" s="91"/>
      <c r="S19" s="91"/>
      <c r="T19" s="91"/>
      <c r="U19" s="91"/>
      <c r="V19" s="91"/>
    </row>
    <row r="20" spans="1:25" x14ac:dyDescent="0.25">
      <c r="A20" s="98"/>
      <c r="B20" s="98"/>
      <c r="C20" s="98"/>
      <c r="D20" s="98"/>
      <c r="E20" s="98"/>
      <c r="F20" s="98"/>
      <c r="G20" s="98"/>
      <c r="H20" s="98"/>
      <c r="I20" s="98"/>
      <c r="J20" s="98"/>
      <c r="N20" s="91"/>
      <c r="O20" s="91"/>
      <c r="P20" s="91"/>
      <c r="Q20" s="91"/>
      <c r="R20" s="91"/>
      <c r="S20" s="91"/>
      <c r="T20" s="91"/>
      <c r="U20" s="91"/>
      <c r="V20" s="91"/>
    </row>
    <row r="21" spans="1:25" x14ac:dyDescent="0.25">
      <c r="A21" s="92"/>
      <c r="B21" s="92"/>
      <c r="C21" s="92"/>
      <c r="D21" s="92"/>
      <c r="E21" s="92"/>
      <c r="F21" s="92"/>
      <c r="G21" s="92"/>
      <c r="H21" s="92"/>
      <c r="I21" s="92"/>
      <c r="J21" s="92"/>
      <c r="N21" s="91"/>
      <c r="O21" s="91"/>
      <c r="P21" s="91"/>
      <c r="Q21" s="91"/>
      <c r="R21" s="91"/>
      <c r="S21" s="91"/>
      <c r="T21" s="91"/>
      <c r="U21" s="91"/>
      <c r="V21" s="91"/>
    </row>
    <row r="22" spans="1:25" x14ac:dyDescent="0.25">
      <c r="N22" s="91"/>
      <c r="O22" s="91"/>
      <c r="P22" s="91"/>
      <c r="Q22" s="91"/>
      <c r="R22" s="91"/>
      <c r="S22" s="91"/>
      <c r="T22" s="91"/>
      <c r="U22" s="91"/>
      <c r="V22" s="91"/>
    </row>
    <row r="23" spans="1:25" x14ac:dyDescent="0.25">
      <c r="N23" s="91"/>
      <c r="O23" s="91"/>
      <c r="P23" s="91"/>
      <c r="Q23" s="91"/>
      <c r="R23" s="91"/>
      <c r="S23" s="91"/>
      <c r="T23" s="91"/>
      <c r="U23" s="91"/>
      <c r="V23" s="91"/>
    </row>
    <row r="24" spans="1:25" x14ac:dyDescent="0.25">
      <c r="N24" s="91"/>
      <c r="O24" s="91"/>
      <c r="P24" s="91"/>
      <c r="Q24" s="91"/>
      <c r="R24" s="91"/>
      <c r="S24" s="91"/>
      <c r="T24" s="91"/>
      <c r="U24" s="91"/>
      <c r="V24" s="91"/>
    </row>
    <row r="25" spans="1:25" x14ac:dyDescent="0.25">
      <c r="N25" s="91"/>
      <c r="O25" s="91"/>
      <c r="P25" s="91"/>
      <c r="Q25" s="91"/>
      <c r="R25" s="91"/>
      <c r="S25" s="91"/>
      <c r="T25" s="91"/>
      <c r="U25" s="91"/>
      <c r="V25" s="91"/>
    </row>
    <row r="26" spans="1:25" x14ac:dyDescent="0.25">
      <c r="N26" s="91"/>
      <c r="O26" s="91"/>
      <c r="P26" s="92"/>
      <c r="Q26" s="92"/>
      <c r="R26" s="92"/>
      <c r="S26" s="92"/>
      <c r="T26" s="92"/>
      <c r="U26" s="92"/>
      <c r="V26" s="92"/>
      <c r="W26" s="92"/>
      <c r="X26" s="92"/>
      <c r="Y26" s="92"/>
    </row>
    <row r="27" spans="1:25" x14ac:dyDescent="0.25">
      <c r="N27" s="91"/>
      <c r="O27" s="91"/>
      <c r="P27" s="92"/>
      <c r="Q27" s="92"/>
      <c r="R27" s="92"/>
      <c r="S27" s="92"/>
      <c r="T27" s="92"/>
      <c r="U27" s="92"/>
      <c r="V27" s="92"/>
      <c r="W27" s="92"/>
      <c r="X27" s="92"/>
      <c r="Y27" s="92"/>
    </row>
    <row r="28" spans="1:25" x14ac:dyDescent="0.25">
      <c r="N28" s="91"/>
      <c r="O28" s="91"/>
      <c r="P28" s="92"/>
      <c r="Q28" s="92"/>
      <c r="R28" s="92"/>
      <c r="S28" s="92"/>
      <c r="T28" s="92"/>
      <c r="U28" s="92"/>
      <c r="V28" s="92"/>
      <c r="W28" s="92"/>
      <c r="X28" s="92"/>
      <c r="Y28" s="92"/>
    </row>
    <row r="29" spans="1:25" x14ac:dyDescent="0.25">
      <c r="N29" s="91"/>
      <c r="O29" s="91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x14ac:dyDescent="0.25">
      <c r="P30" s="92"/>
      <c r="Q30" s="92"/>
      <c r="R30" s="92"/>
      <c r="S30" s="92"/>
      <c r="T30" s="92"/>
      <c r="U30" s="92"/>
      <c r="V30" s="92"/>
      <c r="W30" s="92"/>
      <c r="X30" s="92"/>
      <c r="Y30" s="92"/>
    </row>
    <row r="31" spans="1:25" x14ac:dyDescent="0.25">
      <c r="P31" s="92"/>
      <c r="Q31" s="92"/>
      <c r="R31" s="92"/>
      <c r="S31" s="92"/>
      <c r="T31" s="92"/>
      <c r="U31" s="92"/>
      <c r="V31" s="92"/>
      <c r="W31" s="92"/>
      <c r="X31" s="92"/>
      <c r="Y31" s="92"/>
    </row>
    <row r="32" spans="1:25" x14ac:dyDescent="0.25">
      <c r="P32" s="92"/>
      <c r="Q32" s="92"/>
      <c r="R32" s="92"/>
      <c r="S32" s="92"/>
      <c r="T32" s="92"/>
      <c r="U32" s="92"/>
      <c r="V32" s="92"/>
      <c r="W32" s="92"/>
      <c r="X32" s="92"/>
      <c r="Y32" s="92"/>
    </row>
    <row r="33" spans="16:25" x14ac:dyDescent="0.25"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6:25" x14ac:dyDescent="0.25">
      <c r="P34" s="92"/>
      <c r="Q34" s="92"/>
      <c r="R34" s="92"/>
      <c r="S34" s="92"/>
      <c r="T34" s="92"/>
      <c r="U34" s="92"/>
      <c r="V34" s="92"/>
      <c r="W34" s="92"/>
      <c r="X34" s="92"/>
      <c r="Y34" s="92"/>
    </row>
    <row r="35" spans="16:25" x14ac:dyDescent="0.25">
      <c r="P35" s="92"/>
      <c r="Q35" s="92"/>
      <c r="R35" s="92"/>
      <c r="S35" s="92"/>
      <c r="T35" s="92"/>
      <c r="U35" s="92"/>
      <c r="V35" s="92"/>
      <c r="W35" s="92"/>
      <c r="X35" s="92"/>
      <c r="Y35" s="92"/>
    </row>
    <row r="36" spans="16:25" x14ac:dyDescent="0.25">
      <c r="P36" s="92"/>
      <c r="Q36" s="92"/>
      <c r="R36" s="92"/>
      <c r="S36" s="92"/>
      <c r="T36" s="92"/>
      <c r="U36" s="92"/>
      <c r="V36" s="92"/>
      <c r="W36" s="92"/>
      <c r="X36" s="92"/>
      <c r="Y36" s="92"/>
    </row>
    <row r="37" spans="16:25" x14ac:dyDescent="0.25">
      <c r="P37" s="92"/>
      <c r="Q37" s="92"/>
      <c r="R37" s="92"/>
      <c r="S37" s="92"/>
      <c r="T37" s="92"/>
      <c r="U37" s="92"/>
      <c r="V37" s="92"/>
      <c r="W37" s="92"/>
      <c r="X37" s="92"/>
      <c r="Y37" s="9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workbookViewId="0">
      <selection activeCell="H17" sqref="H1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101" t="s">
        <v>30</v>
      </c>
      <c r="F9" s="101"/>
      <c r="G9" s="101"/>
      <c r="H9" s="101"/>
      <c r="I9" s="101"/>
    </row>
    <row r="11" spans="5:9" ht="28.5" x14ac:dyDescent="0.25">
      <c r="E11" s="1" t="s">
        <v>11</v>
      </c>
      <c r="F11" s="1" t="s">
        <v>12</v>
      </c>
      <c r="G11" s="1" t="s">
        <v>13</v>
      </c>
      <c r="H11" s="1" t="s">
        <v>14</v>
      </c>
      <c r="I11" s="1" t="s">
        <v>15</v>
      </c>
    </row>
    <row r="12" spans="5:9" ht="15.75" x14ac:dyDescent="0.25">
      <c r="E12" s="2" t="s">
        <v>0</v>
      </c>
      <c r="F12" s="3" t="s">
        <v>21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20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23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16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17</v>
      </c>
      <c r="F16" s="3" t="s">
        <v>19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18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22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101" t="s">
        <v>28</v>
      </c>
      <c r="F23" s="101"/>
      <c r="G23" s="101"/>
      <c r="H23" s="101"/>
      <c r="I23" s="101"/>
    </row>
    <row r="25" spans="5:9" x14ac:dyDescent="0.25">
      <c r="E25" s="8" t="s">
        <v>11</v>
      </c>
      <c r="F25" s="8" t="s">
        <v>12</v>
      </c>
      <c r="G25" s="8" t="s">
        <v>13</v>
      </c>
      <c r="H25" s="8" t="s">
        <v>14</v>
      </c>
      <c r="I25" s="8" t="s">
        <v>15</v>
      </c>
    </row>
    <row r="26" spans="5:9" ht="15.75" x14ac:dyDescent="0.25">
      <c r="E26" s="13" t="s">
        <v>0</v>
      </c>
      <c r="F26" s="12" t="s">
        <v>21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20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23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16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17</v>
      </c>
      <c r="F30" s="12" t="s">
        <v>19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18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22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101" t="s">
        <v>29</v>
      </c>
      <c r="F35" s="101"/>
      <c r="G35" s="101"/>
      <c r="H35" s="101"/>
      <c r="I35" s="101"/>
    </row>
    <row r="37" spans="5:15" x14ac:dyDescent="0.25">
      <c r="E37" s="8" t="s">
        <v>11</v>
      </c>
      <c r="F37" s="8" t="s">
        <v>12</v>
      </c>
      <c r="G37" s="8" t="s">
        <v>13</v>
      </c>
      <c r="H37" s="8" t="s">
        <v>14</v>
      </c>
      <c r="I37" s="8" t="s">
        <v>15</v>
      </c>
      <c r="L37" s="14" t="s">
        <v>24</v>
      </c>
      <c r="M37" s="14" t="s">
        <v>25</v>
      </c>
      <c r="N37" s="14" t="s">
        <v>26</v>
      </c>
      <c r="O37" s="14" t="s">
        <v>27</v>
      </c>
    </row>
    <row r="38" spans="5:15" ht="15.75" x14ac:dyDescent="0.25">
      <c r="E38" s="13" t="s">
        <v>0</v>
      </c>
      <c r="F38" s="12" t="s">
        <v>21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18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20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19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23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20</v>
      </c>
      <c r="M40" s="14" t="s">
        <v>31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16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21</v>
      </c>
      <c r="M41" s="14" t="s">
        <v>32</v>
      </c>
      <c r="N41" s="14">
        <v>139</v>
      </c>
      <c r="O41" s="14">
        <v>0</v>
      </c>
    </row>
    <row r="42" spans="5:15" ht="15.75" x14ac:dyDescent="0.25">
      <c r="E42" s="13" t="s">
        <v>17</v>
      </c>
      <c r="F42" s="12" t="s">
        <v>19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22</v>
      </c>
      <c r="M42" s="14" t="s">
        <v>33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18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16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22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23</v>
      </c>
      <c r="M44" s="14" t="s">
        <v>31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Maxim Mironov</cp:lastModifiedBy>
  <dcterms:created xsi:type="dcterms:W3CDTF">2015-06-05T18:19:34Z</dcterms:created>
  <dcterms:modified xsi:type="dcterms:W3CDTF">2022-09-29T15:43:13Z</dcterms:modified>
</cp:coreProperties>
</file>