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Load Testing XSET\Load-Testing-XSET\Документация\"/>
    </mc:Choice>
  </mc:AlternateContent>
  <xr:revisionPtr revIDLastSave="0" documentId="8_{2F74BE26-1F75-4707-AF80-14C7A17A234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Шаблоны соотвествие профилю" sheetId="2" r:id="rId4"/>
  </sheets>
  <calcPr calcId="191029"/>
  <pivotCaches>
    <pivotCache cacheId="3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F4" i="3" s="1"/>
  <c r="D4" i="3"/>
  <c r="D9" i="3"/>
  <c r="E23" i="3"/>
  <c r="F23" i="3" s="1"/>
  <c r="E24" i="3"/>
  <c r="F24" i="3" s="1"/>
  <c r="D24" i="3"/>
  <c r="D23" i="3"/>
  <c r="D19" i="3"/>
  <c r="E19" i="3"/>
  <c r="F19" i="3" s="1"/>
  <c r="C54" i="3"/>
  <c r="H4" i="3" l="1"/>
  <c r="H23" i="3"/>
  <c r="H24" i="3"/>
  <c r="H19" i="3"/>
  <c r="E10" i="3"/>
  <c r="F10" i="3" s="1"/>
  <c r="D10" i="3"/>
  <c r="D11" i="3"/>
  <c r="E11" i="3"/>
  <c r="F11" i="3" s="1"/>
  <c r="E14" i="3"/>
  <c r="F14" i="3" s="1"/>
  <c r="D14" i="3"/>
  <c r="E7" i="3"/>
  <c r="F7" i="3" s="1"/>
  <c r="D7" i="3"/>
  <c r="P6" i="3"/>
  <c r="P7" i="3"/>
  <c r="E13" i="3"/>
  <c r="E15" i="3"/>
  <c r="B73" i="3"/>
  <c r="B74" i="3"/>
  <c r="B75" i="3"/>
  <c r="B76" i="3"/>
  <c r="B77" i="3"/>
  <c r="D73" i="3"/>
  <c r="C50" i="3"/>
  <c r="C49" i="3"/>
  <c r="C56" i="3"/>
  <c r="C48" i="3"/>
  <c r="H10" i="3" l="1"/>
  <c r="H11" i="3"/>
  <c r="H7" i="3"/>
  <c r="H14" i="3"/>
  <c r="D50" i="3"/>
  <c r="F73" i="3"/>
  <c r="G50" i="3"/>
  <c r="A3" i="4"/>
  <c r="A4" i="4"/>
  <c r="A5" i="4"/>
  <c r="A6" i="4"/>
  <c r="A7" i="4"/>
  <c r="A8" i="4"/>
  <c r="A9" i="4"/>
  <c r="A10" i="4"/>
  <c r="A11" i="4"/>
  <c r="A12" i="4"/>
  <c r="A13" i="4"/>
  <c r="A2" i="4"/>
  <c r="F59" i="3" s="1"/>
  <c r="F51" i="3" l="1"/>
  <c r="H51" i="3" s="1"/>
  <c r="F48" i="3"/>
  <c r="H48" i="3" s="1"/>
  <c r="F57" i="3"/>
  <c r="F52" i="3"/>
  <c r="H52" i="3" s="1"/>
  <c r="F58" i="3"/>
  <c r="F53" i="3"/>
  <c r="H53" i="3" s="1"/>
  <c r="F49" i="3"/>
  <c r="F56" i="3"/>
  <c r="H56" i="3" s="1"/>
  <c r="F55" i="3"/>
  <c r="H55" i="3" s="1"/>
  <c r="F54" i="3"/>
  <c r="H54" i="3" s="1"/>
  <c r="F50" i="3"/>
  <c r="H50" i="3" s="1"/>
  <c r="F13" i="3"/>
  <c r="D13" i="3"/>
  <c r="S7" i="3"/>
  <c r="D74" i="3"/>
  <c r="D75" i="3"/>
  <c r="H75" i="3" s="1"/>
  <c r="D76" i="3"/>
  <c r="H76" i="3" s="1"/>
  <c r="D77" i="3"/>
  <c r="D2" i="3"/>
  <c r="D3" i="3"/>
  <c r="D5" i="3"/>
  <c r="C51" i="3"/>
  <c r="C57" i="3"/>
  <c r="C59" i="3"/>
  <c r="C53" i="3"/>
  <c r="C52" i="3"/>
  <c r="C55" i="3"/>
  <c r="C58" i="3"/>
  <c r="G51" i="3" l="1"/>
  <c r="G59" i="3"/>
  <c r="G49" i="3"/>
  <c r="G57" i="3"/>
  <c r="I57" i="3" s="1"/>
  <c r="G48" i="3"/>
  <c r="G56" i="3"/>
  <c r="I56" i="3" s="1"/>
  <c r="G52" i="3"/>
  <c r="G55" i="3"/>
  <c r="G53" i="3"/>
  <c r="G58" i="3"/>
  <c r="G54" i="3"/>
  <c r="H13" i="3"/>
  <c r="E2" i="3"/>
  <c r="F2" i="3" s="1"/>
  <c r="H2" i="3" s="1"/>
  <c r="I58" i="3"/>
  <c r="E5" i="3"/>
  <c r="F5" i="3" s="1"/>
  <c r="H5" i="3" s="1"/>
  <c r="E3" i="3"/>
  <c r="F3" i="3" s="1"/>
  <c r="H3" i="3" s="1"/>
  <c r="F77" i="3"/>
  <c r="G77" i="3" s="1"/>
  <c r="F75" i="3"/>
  <c r="F76" i="3"/>
  <c r="G73" i="3"/>
  <c r="H73" i="3" s="1"/>
  <c r="I76" i="3"/>
  <c r="F74" i="3"/>
  <c r="G74" i="3" s="1"/>
  <c r="I75" i="3"/>
  <c r="B60" i="3"/>
  <c r="D27" i="3"/>
  <c r="D21" i="3"/>
  <c r="E21" i="3"/>
  <c r="F21" i="3" s="1"/>
  <c r="D6" i="3"/>
  <c r="D32" i="3"/>
  <c r="H77" i="3" l="1"/>
  <c r="I77" i="3" s="1"/>
  <c r="H74" i="3"/>
  <c r="I74" i="3" s="1"/>
  <c r="I73" i="3"/>
  <c r="G78" i="3"/>
  <c r="D57" i="3"/>
  <c r="D48" i="3"/>
  <c r="D58" i="3"/>
  <c r="D59" i="3"/>
  <c r="H21" i="3"/>
  <c r="D33" i="3"/>
  <c r="D35" i="3"/>
  <c r="D34" i="3"/>
  <c r="D36" i="3"/>
  <c r="D22" i="3"/>
  <c r="D25" i="3"/>
  <c r="D26" i="3"/>
  <c r="F15" i="3"/>
  <c r="W2" i="3" l="1"/>
  <c r="V3" i="3" s="1"/>
  <c r="P3" i="3"/>
  <c r="E29" i="3" l="1"/>
  <c r="E27" i="3"/>
  <c r="F27" i="3" s="1"/>
  <c r="H27" i="3" s="1"/>
  <c r="P2" i="3"/>
  <c r="P4" i="3"/>
  <c r="P5" i="3"/>
  <c r="E6" i="3" s="1"/>
  <c r="F6" i="3" s="1"/>
  <c r="H6" i="3" s="1"/>
  <c r="D8" i="3"/>
  <c r="D12" i="3"/>
  <c r="D15" i="3"/>
  <c r="V2" i="3"/>
  <c r="S2" i="3"/>
  <c r="U2" i="3" s="1"/>
  <c r="S6" i="3"/>
  <c r="S3" i="3"/>
  <c r="U3" i="3" s="1"/>
  <c r="D29" i="3" s="1"/>
  <c r="S5" i="3" l="1"/>
  <c r="E32" i="3"/>
  <c r="F32" i="3" s="1"/>
  <c r="H32" i="3" s="1"/>
  <c r="S4" i="3"/>
  <c r="U4" i="3" s="1"/>
  <c r="I48" i="3"/>
  <c r="D49" i="3"/>
  <c r="U6" i="3"/>
  <c r="U5" i="3"/>
  <c r="D17" i="3"/>
  <c r="I51" i="3"/>
  <c r="E26" i="3"/>
  <c r="F26" i="3" s="1"/>
  <c r="E36" i="3"/>
  <c r="F36" i="3" s="1"/>
  <c r="D16" i="3"/>
  <c r="D31" i="3"/>
  <c r="D20" i="3"/>
  <c r="D28" i="3"/>
  <c r="D30" i="3"/>
  <c r="D18" i="3"/>
  <c r="E31" i="3"/>
  <c r="F31" i="3" s="1"/>
  <c r="E20" i="3"/>
  <c r="F20" i="3" s="1"/>
  <c r="E25" i="3"/>
  <c r="F25" i="3" s="1"/>
  <c r="E35" i="3"/>
  <c r="F35" i="3" s="1"/>
  <c r="E30" i="3"/>
  <c r="F30" i="3" s="1"/>
  <c r="E18" i="3"/>
  <c r="F18" i="3" s="1"/>
  <c r="E22" i="3"/>
  <c r="E9" i="3"/>
  <c r="F9" i="3" s="1"/>
  <c r="E34" i="3"/>
  <c r="E17" i="3"/>
  <c r="F17" i="3" s="1"/>
  <c r="H15" i="3"/>
  <c r="E12" i="3"/>
  <c r="E8" i="3"/>
  <c r="E33" i="3"/>
  <c r="F33" i="3" s="1"/>
  <c r="E28" i="3"/>
  <c r="F28" i="3" s="1"/>
  <c r="E16" i="3"/>
  <c r="F16" i="3" s="1"/>
  <c r="D52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22" i="3" l="1"/>
  <c r="H22" i="3" s="1"/>
  <c r="F8" i="3"/>
  <c r="H8" i="3" s="1"/>
  <c r="F29" i="3"/>
  <c r="H29" i="3" s="1"/>
  <c r="F12" i="3"/>
  <c r="H12" i="3" s="1"/>
  <c r="F34" i="3"/>
  <c r="H34" i="3" s="1"/>
  <c r="C60" i="3"/>
  <c r="I59" i="3" s="1"/>
  <c r="D55" i="3"/>
  <c r="I54" i="3"/>
  <c r="I55" i="3"/>
  <c r="D56" i="3"/>
  <c r="I49" i="3"/>
  <c r="D51" i="3"/>
  <c r="I52" i="3"/>
  <c r="D53" i="3"/>
  <c r="D54" i="3"/>
  <c r="I53" i="3"/>
  <c r="U7" i="3"/>
  <c r="H9" i="3"/>
  <c r="H16" i="3"/>
  <c r="H17" i="3"/>
  <c r="H26" i="3"/>
  <c r="H31" i="3"/>
  <c r="H36" i="3"/>
  <c r="H20" i="3"/>
  <c r="H25" i="3"/>
  <c r="H35" i="3"/>
  <c r="H30" i="3"/>
  <c r="H28" i="3"/>
  <c r="H18" i="3"/>
  <c r="H33" i="3"/>
  <c r="V7" i="3"/>
  <c r="I40" i="2"/>
  <c r="I44" i="2"/>
  <c r="I41" i="2"/>
  <c r="I32" i="2"/>
  <c r="I31" i="2"/>
  <c r="I30" i="2"/>
  <c r="I29" i="2"/>
  <c r="I28" i="2"/>
  <c r="I27" i="2"/>
  <c r="I26" i="2"/>
  <c r="D6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N7" authorId="0" shapeId="0" xr:uid="{3909DAB3-239E-471D-9732-CFE664ADD23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</commentList>
</comments>
</file>

<file path=xl/sharedStrings.xml><?xml version="1.0" encoding="utf-8"?>
<sst xmlns="http://schemas.openxmlformats.org/spreadsheetml/2006/main" count="280" uniqueCount="123">
  <si>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</si>
  <si>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</si>
  <si>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</si>
  <si>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</si>
  <si>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</si>
  <si>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</si>
  <si>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</si>
  <si>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</si>
  <si>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</si>
  <si>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</si>
  <si>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</si>
  <si>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</si>
  <si>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</si>
  <si>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</si>
  <si>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</si>
  <si>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</si>
  <si>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</si>
  <si>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</si>
  <si>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</si>
  <si>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</si>
  <si>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</si>
  <si>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</si>
  <si>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</si>
  <si>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</si>
  <si>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</si>
  <si>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</si>
  <si>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</si>
  <si>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</si>
  <si>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</si>
  <si>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</si>
  <si>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</si>
  <si>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</si>
  <si>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</si>
  <si>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</si>
  <si>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</si>
  <si>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</si>
  <si>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</si>
  <si>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</si>
  <si>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</si>
  <si>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</si>
  <si>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</si>
  <si>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</si>
  <si>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</si>
  <si>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</si>
  <si>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</si>
  <si>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</si>
  <si>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</si>
  <si>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</si>
  <si>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</si>
  <si>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</si>
  <si>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</si>
  <si>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</si>
  <si>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</si>
  <si>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</si>
  <si>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</si>
  <si>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</si>
  <si>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</si>
  <si>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</si>
  <si>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</si>
  <si>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</si>
  <si>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</si>
  <si>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</si>
  <si>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</si>
  <si>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</si>
  <si>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</si>
  <si>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</si>
  <si>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</si>
  <si>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Логин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</si>
  <si>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</si>
  <si>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</si>
  <si>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</si>
  <si>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</si>
  <si>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</si>
  <si>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</si>
  <si>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</si>
  <si>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</si>
  <si>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</si>
  <si>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</si>
  <si>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</si>
  <si>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</si>
  <si>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</si>
  <si>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</si>
  <si>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</si>
  <si>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</si>
  <si>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</si>
  <si>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</si>
  <si>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</si>
  <si>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</si>
  <si>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</si>
  <si>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</si>
  <si>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</si>
  <si>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choose_flight</t>
  </si>
  <si>
    <t>No Data</t>
  </si>
  <si>
    <t>click_flights</t>
  </si>
  <si>
    <t>click_itinerary</t>
  </si>
  <si>
    <t>click_sign_off</t>
  </si>
  <si>
    <t>click_sign_up_now</t>
  </si>
  <si>
    <t>customer_profile</t>
  </si>
  <si>
    <t>delete_ticket</t>
  </si>
  <si>
    <t>fill_payment_details</t>
  </si>
  <si>
    <t>find_flight</t>
  </si>
  <si>
    <t>open_site</t>
  </si>
  <si>
    <t>UC01_registration</t>
  </si>
  <si>
    <t>UC02_BuyTicket</t>
  </si>
  <si>
    <t>UC03_ViewItinerary</t>
  </si>
  <si>
    <t>UC04_DeleteTicket</t>
  </si>
  <si>
    <t>UC05_BuyTicket_without_payment</t>
  </si>
  <si>
    <t>UC06_BuyTicket_without_view_receipt</t>
  </si>
  <si>
    <t>ScriptName</t>
  </si>
  <si>
    <t>Операций 20 мин</t>
  </si>
  <si>
    <t>Статистика операций 20 мин</t>
  </si>
  <si>
    <t>openHomePage</t>
  </si>
  <si>
    <t>flightsBottonClick</t>
  </si>
  <si>
    <t>startFindingFlights</t>
  </si>
  <si>
    <t>choseFlightTime</t>
  </si>
  <si>
    <t>paymentDetails</t>
  </si>
  <si>
    <t>browsingItenerary</t>
  </si>
  <si>
    <t>CancelingFlight</t>
  </si>
  <si>
    <t>signUpNowButtonClick</t>
  </si>
  <si>
    <t>newUserRegistration</t>
  </si>
  <si>
    <t>continueButtonClick</t>
  </si>
  <si>
    <t>Поиск билета без покупки с выбором рейса</t>
  </si>
  <si>
    <t>Поиск билета без покупки без выбора рейса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</si>
</sst>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6" applyNumberFormat="0" applyAlignment="0" applyProtection="0"/>
    <xf numFmtId="0" fontId="18" fillId="7" borderId="7" applyNumberFormat="0" applyAlignment="0" applyProtection="0"/>
    <xf numFmtId="0" fontId="19" fillId="7" borderId="6" applyNumberFormat="0" applyAlignment="0" applyProtection="0"/>
    <xf numFmtId="0" fontId="20" fillId="0" borderId="8" applyNumberFormat="0" applyFill="0" applyAlignment="0" applyProtection="0"/>
    <xf numFmtId="0" fontId="21" fillId="8" borderId="9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9" fontId="25" fillId="0" borderId="0" applyFont="0" applyFill="0" applyBorder="0" applyAlignment="0" applyProtection="0"/>
  </cellStyleXfs>
  <cellXfs count="102">
    <xf numFmtId="0" fontId="0" fillId="0" borderId="0" xfId="0"/>
    <xf numFmtId="0" fontId="10" fillId="5" borderId="1" xfId="0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left" vertical="top" wrapText="1"/>
    </xf>
    <xf numFmtId="0" fontId="9" fillId="0" borderId="2" xfId="4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10" fontId="10" fillId="0" borderId="2" xfId="0" applyNumberFormat="1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left" vertical="top"/>
    </xf>
    <xf numFmtId="0" fontId="10" fillId="5" borderId="2" xfId="0" applyFont="1" applyFill="1" applyBorder="1" applyAlignment="1">
      <alignment horizontal="left" vertical="top"/>
    </xf>
    <xf numFmtId="0" fontId="1" fillId="0" borderId="2" xfId="42" applyBorder="1"/>
    <xf numFmtId="0" fontId="10" fillId="0" borderId="2" xfId="0" applyFont="1" applyBorder="1" applyAlignment="1">
      <alignment horizontal="left" vertical="top"/>
    </xf>
    <xf numFmtId="10" fontId="10" fillId="0" borderId="2" xfId="0" applyNumberFormat="1" applyFont="1" applyBorder="1" applyAlignment="1">
      <alignment horizontal="left" vertical="top"/>
    </xf>
    <xf numFmtId="0" fontId="9" fillId="0" borderId="2" xfId="4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0" fontId="26" fillId="0" borderId="0" xfId="0" applyFont="1"/>
    <xf numFmtId="1" fontId="26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3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5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2" xfId="0" applyFill="1" applyBorder="1"/>
    <xf numFmtId="0" fontId="0" fillId="37" borderId="14" xfId="0" applyFill="1" applyBorder="1"/>
    <xf numFmtId="0" fontId="0" fillId="35" borderId="14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165" fontId="0" fillId="41" borderId="2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5" fillId="0" borderId="12" xfId="0" applyFont="1" applyBorder="1" applyAlignment="1">
      <alignment vertical="center" wrapText="1"/>
    </xf>
    <xf numFmtId="0" fontId="5" fillId="39" borderId="17" xfId="0" applyFont="1" applyFill="1" applyBorder="1" applyAlignment="1">
      <alignment vertical="center" wrapText="1"/>
    </xf>
    <xf numFmtId="0" fontId="5" fillId="39" borderId="18" xfId="0" applyFont="1" applyFill="1" applyBorder="1" applyAlignment="1">
      <alignment vertical="center" wrapText="1"/>
    </xf>
    <xf numFmtId="0" fontId="3" fillId="39" borderId="18" xfId="0" applyFont="1" applyFill="1" applyBorder="1" applyAlignment="1">
      <alignment horizontal="center" vertical="center" wrapText="1"/>
    </xf>
    <xf numFmtId="0" fontId="3" fillId="39" borderId="17" xfId="0" applyFont="1" applyFill="1" applyBorder="1" applyAlignment="1">
      <alignment horizontal="left" vertical="center" wrapText="1"/>
    </xf>
    <xf numFmtId="0" fontId="4" fillId="39" borderId="19" xfId="0" applyFont="1" applyFill="1" applyBorder="1" applyAlignment="1">
      <alignment horizontal="left" vertical="center" wrapText="1"/>
    </xf>
    <xf numFmtId="0" fontId="3" fillId="39" borderId="20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0" fillId="0" borderId="24" xfId="44" applyFont="1" applyBorder="1"/>
    <xf numFmtId="0" fontId="0" fillId="0" borderId="12" xfId="0" applyBorder="1"/>
    <xf numFmtId="9" fontId="0" fillId="0" borderId="0" xfId="44" applyFont="1" applyBorder="1"/>
    <xf numFmtId="0" fontId="5" fillId="0" borderId="24" xfId="0" applyFont="1" applyBorder="1" applyAlignment="1">
      <alignment vertical="center" wrapText="1"/>
    </xf>
    <xf numFmtId="9" fontId="0" fillId="0" borderId="25" xfId="44" applyFont="1" applyBorder="1"/>
    <xf numFmtId="0" fontId="5" fillId="0" borderId="12" xfId="0" applyFont="1" applyBorder="1" applyAlignment="1">
      <alignment wrapText="1"/>
    </xf>
    <xf numFmtId="0" fontId="5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40" borderId="24" xfId="0" applyFill="1" applyBorder="1"/>
    <xf numFmtId="0" fontId="0" fillId="0" borderId="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40" borderId="29" xfId="0" applyFill="1" applyBorder="1"/>
    <xf numFmtId="0" fontId="0" fillId="40" borderId="15" xfId="0" applyFill="1" applyBorder="1"/>
    <xf numFmtId="0" fontId="0" fillId="40" borderId="30" xfId="0" applyFill="1" applyBorder="1"/>
    <xf numFmtId="0" fontId="0" fillId="40" borderId="31" xfId="0" applyFill="1" applyBorder="1"/>
    <xf numFmtId="0" fontId="0" fillId="40" borderId="17" xfId="0" applyFill="1" applyBorder="1"/>
    <xf numFmtId="0" fontId="0" fillId="40" borderId="19" xfId="0" applyFill="1" applyBorder="1"/>
    <xf numFmtId="0" fontId="0" fillId="40" borderId="32" xfId="0" applyFill="1" applyBorder="1"/>
    <xf numFmtId="0" fontId="0" fillId="40" borderId="33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2" fontId="0" fillId="0" borderId="0" xfId="0" applyNumberFormat="1" applyBorder="1"/>
    <xf numFmtId="2" fontId="0" fillId="0" borderId="37" xfId="0" applyNumberFormat="1" applyBorder="1"/>
    <xf numFmtId="1" fontId="0" fillId="0" borderId="23" xfId="0" applyNumberFormat="1" applyBorder="1"/>
    <xf numFmtId="1" fontId="0" fillId="0" borderId="21" xfId="0" applyNumberFormat="1" applyBorder="1"/>
    <xf numFmtId="2" fontId="0" fillId="0" borderId="38" xfId="0" applyNumberFormat="1" applyBorder="1"/>
    <xf numFmtId="1" fontId="0" fillId="0" borderId="22" xfId="0" applyNumberFormat="1" applyBorder="1"/>
    <xf numFmtId="1" fontId="0" fillId="0" borderId="34" xfId="0" applyNumberFormat="1" applyBorder="1"/>
    <xf numFmtId="1" fontId="0" fillId="0" borderId="35" xfId="0" applyNumberFormat="1" applyBorder="1"/>
    <xf numFmtId="1" fontId="0" fillId="0" borderId="36" xfId="0" applyNumberFormat="1" applyBorder="1"/>
    <xf numFmtId="0" fontId="0" fillId="40" borderId="39" xfId="0" applyFill="1" applyBorder="1"/>
    <xf numFmtId="0" fontId="0" fillId="40" borderId="1" xfId="0" applyFill="1" applyBorder="1"/>
    <xf numFmtId="0" fontId="0" fillId="40" borderId="40" xfId="0" applyFill="1" applyBorder="1"/>
    <xf numFmtId="0" fontId="0" fillId="40" borderId="41" xfId="0" applyFill="1" applyBorder="1"/>
    <xf numFmtId="0" fontId="0" fillId="40" borderId="42" xfId="0" applyFill="1" applyBorder="1"/>
    <xf numFmtId="0" fontId="0" fillId="40" borderId="12" xfId="0" applyFill="1" applyBorder="1"/>
    <xf numFmtId="0" fontId="0" fillId="40" borderId="43" xfId="0" applyFill="1" applyBorder="1"/>
    <xf numFmtId="0" fontId="0" fillId="40" borderId="44" xfId="0" applyFill="1" applyBorder="1"/>
    <xf numFmtId="0" fontId="0" fillId="40" borderId="45" xfId="0" applyFill="1" applyBorder="1"/>
    <xf numFmtId="0" fontId="0" fillId="40" borderId="46" xfId="0" applyFill="1" applyBorder="1"/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00000000-0005-0000-0000-000024000000}"/>
    <cellStyle name="Обычный 3" xfId="42" xr:uid="{00000000-0005-0000-0000-000025000000}"/>
    <cellStyle name="Плохой" xfId="2" builtinId="27" customBuiltin="1"/>
    <cellStyle name="Пояснение" xfId="16" builtinId="53" customBuiltin="1"/>
    <cellStyle name="Примечание 2" xfId="43" xr:uid="{00000000-0005-0000-0000-000028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 Mironov" refreshedDate="44812.025295717591" createdVersion="7" refreshedVersion="7" minRefreshableVersion="3" recordCount="35" xr:uid="{76EFCDFD-5879-48D0-B2C0-8203517F41CC}">
  <cacheSource type="worksheet">
    <worksheetSource ref="A1:H36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росмотр квитанций"/>
        <s v="Выход из системы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7" maxValue="190"/>
    </cacheField>
    <cacheField name="одним пользователем в минуту" numFmtId="2">
      <sharedItems containsSemiMixedTypes="0" containsString="0" containsNumber="1" minValue="0" maxValue="1.621621621621621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Логин"/>
    <x v="0"/>
    <n v="1"/>
    <n v="2"/>
    <n v="170"/>
    <n v="0.35294117647058826"/>
    <n v="20"/>
    <n v="14.117647058823531"/>
  </r>
  <r>
    <s v="Логин"/>
    <x v="1"/>
    <n v="1"/>
    <n v="2"/>
    <n v="170"/>
    <n v="0.35294117647058826"/>
    <n v="20"/>
    <n v="14.117647058823531"/>
  </r>
  <r>
    <s v="Логин"/>
    <x v="2"/>
    <n v="1"/>
    <n v="2"/>
    <n v="170"/>
    <n v="0.35294117647058826"/>
    <n v="20"/>
    <n v="14.117647058823531"/>
  </r>
  <r>
    <s v="Логин"/>
    <x v="3"/>
    <n v="1"/>
    <n v="2"/>
    <n v="170"/>
    <n v="0.35294117647058826"/>
    <n v="20"/>
    <n v="14.117647058823531"/>
  </r>
  <r>
    <s v="Поиск билета без покупки с выбором рейса"/>
    <x v="0"/>
    <n v="1"/>
    <n v="2"/>
    <n v="71"/>
    <n v="0.84507042253521125"/>
    <n v="20"/>
    <n v="33.802816901408448"/>
  </r>
  <r>
    <s v="Поиск билета без покупки с выбором рейса"/>
    <x v="1"/>
    <n v="1"/>
    <n v="2"/>
    <n v="71"/>
    <n v="0.84507042253521125"/>
    <n v="20"/>
    <n v="33.802816901408448"/>
  </r>
  <r>
    <s v="Поиск билета без покупки с выбором рейса"/>
    <x v="4"/>
    <n v="1"/>
    <n v="2"/>
    <n v="71"/>
    <n v="0.84507042253521125"/>
    <n v="20"/>
    <n v="33.802816901408448"/>
  </r>
  <r>
    <s v="Поиск билета без покупки с выбором рейса"/>
    <x v="5"/>
    <n v="1"/>
    <n v="2"/>
    <n v="71"/>
    <n v="0.84507042253521125"/>
    <n v="20"/>
    <n v="33.802816901408448"/>
  </r>
  <r>
    <s v="Поиск билета без покупки с выбором рейса"/>
    <x v="6"/>
    <n v="1"/>
    <n v="2"/>
    <n v="71"/>
    <n v="0.84507042253521125"/>
    <n v="20"/>
    <n v="33.802816901408448"/>
  </r>
  <r>
    <s v="Поиск билета без покупки с выбором рейса"/>
    <x v="2"/>
    <n v="0"/>
    <n v="2"/>
    <n v="71"/>
    <n v="0"/>
    <n v="20"/>
    <n v="0"/>
  </r>
  <r>
    <s v="Поиск билета без покупки с выбором рейса"/>
    <x v="3"/>
    <n v="1"/>
    <n v="2"/>
    <n v="71"/>
    <n v="0.84507042253521125"/>
    <n v="20"/>
    <n v="33.802816901408448"/>
  </r>
  <r>
    <s v="Покупка билета"/>
    <x v="0"/>
    <n v="1"/>
    <n v="3"/>
    <n v="62"/>
    <n v="0.967741935483871"/>
    <n v="20"/>
    <n v="58.064516129032256"/>
  </r>
  <r>
    <s v="Покупка билета"/>
    <x v="4"/>
    <n v="1"/>
    <n v="3"/>
    <n v="62"/>
    <n v="0.967741935483871"/>
    <n v="20"/>
    <n v="58.064516129032256"/>
  </r>
  <r>
    <s v="Покупка билета"/>
    <x v="1"/>
    <n v="1"/>
    <n v="3"/>
    <n v="62"/>
    <n v="0.967741935483871"/>
    <n v="20"/>
    <n v="58.064516129032256"/>
  </r>
  <r>
    <s v="Покупка билета"/>
    <x v="5"/>
    <n v="1"/>
    <n v="3"/>
    <n v="62"/>
    <n v="0.967741935483871"/>
    <n v="20"/>
    <n v="58.064516129032256"/>
  </r>
  <r>
    <s v="Покупка билета"/>
    <x v="6"/>
    <n v="1"/>
    <n v="3"/>
    <n v="62"/>
    <n v="0.967741935483871"/>
    <n v="20"/>
    <n v="58.064516129032256"/>
  </r>
  <r>
    <s v="Покупка билета"/>
    <x v="7"/>
    <n v="1"/>
    <n v="3"/>
    <n v="62"/>
    <n v="0.967741935483871"/>
    <n v="20"/>
    <n v="58.064516129032256"/>
  </r>
  <r>
    <s v="Покупка билета"/>
    <x v="2"/>
    <n v="1"/>
    <n v="3"/>
    <n v="62"/>
    <n v="0.967741935483871"/>
    <n v="20"/>
    <n v="58.064516129032256"/>
  </r>
  <r>
    <s v="Покупка билета"/>
    <x v="3"/>
    <n v="1"/>
    <n v="3"/>
    <n v="62"/>
    <n v="0.967741935483871"/>
    <n v="20"/>
    <n v="58.064516129032256"/>
  </r>
  <r>
    <s v="Поиск билета без покупки без выбора рейса"/>
    <x v="0"/>
    <n v="1"/>
    <n v="1"/>
    <n v="190"/>
    <n v="0.31578947368421051"/>
    <n v="20"/>
    <n v="6.3157894736842106"/>
  </r>
  <r>
    <s v="Поиск билета без покупки без выбора рейса"/>
    <x v="1"/>
    <n v="1"/>
    <n v="1"/>
    <n v="190"/>
    <n v="0.31578947368421051"/>
    <n v="20"/>
    <n v="6.3157894736842106"/>
  </r>
  <r>
    <s v="Поиск билета без покупки без выбора рейса"/>
    <x v="4"/>
    <n v="1"/>
    <n v="1"/>
    <n v="190"/>
    <n v="0.31578947368421051"/>
    <n v="20"/>
    <n v="6.3157894736842106"/>
  </r>
  <r>
    <s v="Поиск билета без покупки без выбора рейса"/>
    <x v="5"/>
    <n v="1"/>
    <n v="1"/>
    <n v="190"/>
    <n v="0.31578947368421051"/>
    <n v="20"/>
    <n v="6.3157894736842106"/>
  </r>
  <r>
    <s v="Поиск билета без покупки без выбора рейса"/>
    <x v="2"/>
    <n v="0"/>
    <n v="1"/>
    <n v="190"/>
    <n v="0"/>
    <n v="20"/>
    <n v="0"/>
  </r>
  <r>
    <s v="Поиск билета без покупки без выбора рейса"/>
    <x v="3"/>
    <n v="0"/>
    <n v="1"/>
    <n v="190"/>
    <n v="0"/>
    <n v="20"/>
    <n v="0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2"/>
    <n v="1"/>
    <n v="1"/>
    <n v="50"/>
    <n v="1.2"/>
    <n v="20"/>
    <n v="24"/>
  </r>
  <r>
    <s v="Удаление бронирования "/>
    <x v="8"/>
    <n v="1"/>
    <n v="1"/>
    <n v="50"/>
    <n v="1.2"/>
    <n v="20"/>
    <n v="24"/>
  </r>
  <r>
    <s v="Удаление бронирования "/>
    <x v="3"/>
    <n v="0"/>
    <n v="1"/>
    <n v="50"/>
    <n v="0"/>
    <n v="20"/>
    <n v="0"/>
  </r>
  <r>
    <s v="Регистрация новых пользователей"/>
    <x v="0"/>
    <n v="1"/>
    <n v="1"/>
    <n v="37"/>
    <n v="1.6216216216216217"/>
    <n v="20"/>
    <n v="32.432432432432435"/>
  </r>
  <r>
    <s v="Регистрация новых пользователей"/>
    <x v="9"/>
    <n v="1"/>
    <n v="1"/>
    <n v="37"/>
    <n v="1.6216216216216217"/>
    <n v="20"/>
    <n v="32.432432432432435"/>
  </r>
  <r>
    <s v="Регистрация новых пользователей"/>
    <x v="10"/>
    <n v="1"/>
    <n v="1"/>
    <n v="37"/>
    <n v="1.6216216216216217"/>
    <n v="20"/>
    <n v="32.432432432432435"/>
  </r>
  <r>
    <s v="Регистрация новых пользователей"/>
    <x v="11"/>
    <n v="1"/>
    <n v="1"/>
    <n v="37"/>
    <n v="1.6216216216216217"/>
    <n v="20"/>
    <n v="32.432432432432435"/>
  </r>
  <r>
    <s v="Регистрация новых пользователей"/>
    <x v="3"/>
    <n v="0"/>
    <n v="1"/>
    <n v="37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43BEB-4779-41B8-9BFF-92E95EAAF14B}" name="Сводная таблица2" cacheId="3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6"/>
        <item x="3"/>
        <item x="5"/>
        <item x="7"/>
        <item x="8"/>
        <item x="2"/>
        <item x="0"/>
        <item x="9"/>
        <item x="10"/>
        <item x="11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8"/>
  <sheetViews>
    <sheetView tabSelected="1" zoomScale="115" zoomScaleNormal="115" workbookViewId="0">
      <selection activeCell="Q16" sqref="Q16"/>
    </sheetView>
  </sheetViews>
  <sheetFormatPr defaultColWidth="11.42578125" defaultRowHeight="15" x14ac:dyDescent="0.25"/>
  <cols>
    <col min="1" max="1" width="42.5703125" customWidth="1"/>
    <col min="2" max="2" width="52.140625" customWidth="1"/>
    <col min="3" max="3" width="18.140625" customWidth="1"/>
    <col min="4" max="4" width="17.85546875" customWidth="1"/>
    <col min="5" max="5" width="19.140625" bestFit="1" customWidth="1"/>
    <col min="6" max="6" width="22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47.85546875" customWidth="1"/>
    <col min="16" max="16" width="19.85546875" bestFit="1" customWidth="1"/>
    <col min="19" max="19" width="44" bestFit="1" customWidth="1"/>
  </cols>
  <sheetData>
    <row r="1" spans="1:24" ht="15.75" thickBot="1" x14ac:dyDescent="0.3">
      <c r="A1" t="s">
        <v>36</v>
      </c>
      <c r="B1" t="s">
        <v>37</v>
      </c>
      <c r="C1" t="s">
        <v>38</v>
      </c>
      <c r="D1" t="s">
        <v>42</v>
      </c>
      <c r="E1" t="s">
        <v>52</v>
      </c>
      <c r="F1" t="s">
        <v>53</v>
      </c>
      <c r="G1" t="s">
        <v>54</v>
      </c>
      <c r="H1" t="s">
        <v>7</v>
      </c>
      <c r="I1" s="16" t="s">
        <v>39</v>
      </c>
      <c r="J1" t="s">
        <v>51</v>
      </c>
      <c r="M1" t="s">
        <v>41</v>
      </c>
      <c r="N1" t="s">
        <v>43</v>
      </c>
      <c r="O1" t="s">
        <v>44</v>
      </c>
      <c r="P1" t="s">
        <v>55</v>
      </c>
      <c r="Q1" t="s">
        <v>45</v>
      </c>
      <c r="R1" t="s">
        <v>42</v>
      </c>
      <c r="S1" t="s">
        <v>46</v>
      </c>
      <c r="T1" s="21" t="s">
        <v>47</v>
      </c>
      <c r="U1" s="21" t="s">
        <v>48</v>
      </c>
      <c r="V1" s="37" t="s">
        <v>49</v>
      </c>
      <c r="X1" t="s">
        <v>50</v>
      </c>
    </row>
    <row r="2" spans="1:24" x14ac:dyDescent="0.25">
      <c r="A2" s="71" t="s">
        <v>67</v>
      </c>
      <c r="B2" s="72" t="s">
        <v>63</v>
      </c>
      <c r="C2" s="73">
        <v>1</v>
      </c>
      <c r="D2" s="67">
        <f t="shared" ref="D2:D5" si="0">VLOOKUP(A2,$M$1:$W$8,6,FALSE)</f>
        <v>2</v>
      </c>
      <c r="E2" s="78">
        <f t="shared" ref="E2:E5" si="1">VLOOKUP(A2,$M$1:$W$8,5,FALSE)</f>
        <v>170</v>
      </c>
      <c r="F2" s="84">
        <f t="shared" ref="F2:F5" si="2">60/E2*C2</f>
        <v>0.35294117647058826</v>
      </c>
      <c r="G2" s="81">
        <v>20</v>
      </c>
      <c r="H2" s="85">
        <f t="shared" ref="H2:H5" si="3">D2*F2*G2</f>
        <v>14.117647058823531</v>
      </c>
      <c r="I2" s="17" t="s">
        <v>0</v>
      </c>
      <c r="J2" s="15">
        <v>136.30076956294846</v>
      </c>
      <c r="K2" s="15"/>
      <c r="M2" t="s">
        <v>8</v>
      </c>
      <c r="N2" s="23">
        <v>1.7749999999999999</v>
      </c>
      <c r="O2" s="23">
        <v>30</v>
      </c>
      <c r="P2" s="30">
        <f>N2+O2</f>
        <v>31.774999999999999</v>
      </c>
      <c r="Q2" s="18">
        <v>62</v>
      </c>
      <c r="R2" s="18">
        <v>3</v>
      </c>
      <c r="S2" s="19">
        <f>60/(Q2)</f>
        <v>0.967741935483871</v>
      </c>
      <c r="T2" s="21">
        <v>20</v>
      </c>
      <c r="U2" s="22">
        <f>ROUND(R2*S2*T2,0)</f>
        <v>58</v>
      </c>
      <c r="V2" s="38">
        <f>R2/W$2</f>
        <v>0.375</v>
      </c>
      <c r="W2">
        <f>SUM(R2:R6)</f>
        <v>8</v>
      </c>
    </row>
    <row r="3" spans="1:24" x14ac:dyDescent="0.25">
      <c r="A3" s="74" t="s">
        <v>67</v>
      </c>
      <c r="B3" s="29" t="s">
        <v>0</v>
      </c>
      <c r="C3" s="65">
        <v>1</v>
      </c>
      <c r="D3" s="68">
        <f t="shared" si="0"/>
        <v>2</v>
      </c>
      <c r="E3" s="79">
        <f t="shared" si="1"/>
        <v>170</v>
      </c>
      <c r="F3" s="83">
        <f t="shared" si="2"/>
        <v>0.35294117647058826</v>
      </c>
      <c r="G3" s="66">
        <v>20</v>
      </c>
      <c r="H3" s="86">
        <f t="shared" si="3"/>
        <v>14.117647058823531</v>
      </c>
      <c r="I3" s="17" t="s">
        <v>11</v>
      </c>
      <c r="J3" s="15">
        <v>91.867333030440705</v>
      </c>
      <c r="K3" s="15"/>
      <c r="M3" t="s">
        <v>9</v>
      </c>
      <c r="N3" s="23">
        <v>1.62</v>
      </c>
      <c r="O3" s="23">
        <v>15</v>
      </c>
      <c r="P3" s="30">
        <f t="shared" ref="P3:P7" si="4">N3+O3</f>
        <v>16.62</v>
      </c>
      <c r="Q3" s="39">
        <v>50</v>
      </c>
      <c r="R3" s="18">
        <v>1</v>
      </c>
      <c r="S3" s="19">
        <f t="shared" ref="S3:S5" si="5">60/(Q3)</f>
        <v>1.2</v>
      </c>
      <c r="T3" s="21">
        <v>20</v>
      </c>
      <c r="U3" s="22">
        <f t="shared" ref="U3:U5" si="6">ROUND(R3*S3*T3,0)</f>
        <v>24</v>
      </c>
      <c r="V3" s="38">
        <f>R3/W$2</f>
        <v>0.125</v>
      </c>
    </row>
    <row r="4" spans="1:24" x14ac:dyDescent="0.25">
      <c r="A4" s="74" t="s">
        <v>67</v>
      </c>
      <c r="B4" s="29" t="s">
        <v>4</v>
      </c>
      <c r="C4" s="94">
        <v>1</v>
      </c>
      <c r="D4" s="68">
        <f t="shared" si="0"/>
        <v>2</v>
      </c>
      <c r="E4" s="79">
        <f t="shared" si="1"/>
        <v>170</v>
      </c>
      <c r="F4" s="83">
        <f t="shared" si="2"/>
        <v>0.35294117647058826</v>
      </c>
      <c r="G4" s="66">
        <v>20</v>
      </c>
      <c r="H4" s="86">
        <f t="shared" si="3"/>
        <v>14.117647058823531</v>
      </c>
      <c r="I4" s="17" t="s">
        <v>6</v>
      </c>
      <c r="J4" s="15">
        <v>105.98498008926424</v>
      </c>
      <c r="K4" s="15"/>
      <c r="M4" t="s">
        <v>62</v>
      </c>
      <c r="N4" s="23">
        <v>2.9750000000000001</v>
      </c>
      <c r="O4" s="23">
        <v>20</v>
      </c>
      <c r="P4" s="30">
        <f t="shared" si="4"/>
        <v>22.975000000000001</v>
      </c>
      <c r="Q4" s="39">
        <v>37</v>
      </c>
      <c r="R4" s="18">
        <v>1</v>
      </c>
      <c r="S4" s="19">
        <f t="shared" si="5"/>
        <v>1.6216216216216217</v>
      </c>
      <c r="T4" s="21">
        <v>20</v>
      </c>
      <c r="U4" s="22">
        <f t="shared" si="6"/>
        <v>32</v>
      </c>
      <c r="V4" s="38">
        <f t="shared" ref="V4:V5" si="7">R4/W$2</f>
        <v>0.125</v>
      </c>
    </row>
    <row r="5" spans="1:24" ht="15.75" thickBot="1" x14ac:dyDescent="0.3">
      <c r="A5" s="92" t="s">
        <v>67</v>
      </c>
      <c r="B5" s="93" t="s">
        <v>6</v>
      </c>
      <c r="C5" s="94">
        <v>1</v>
      </c>
      <c r="D5" s="68">
        <f t="shared" si="0"/>
        <v>2</v>
      </c>
      <c r="E5" s="80">
        <f t="shared" si="1"/>
        <v>170</v>
      </c>
      <c r="F5" s="87">
        <f t="shared" si="2"/>
        <v>0.35294117647058826</v>
      </c>
      <c r="G5" s="82">
        <v>20</v>
      </c>
      <c r="H5" s="88">
        <f t="shared" si="3"/>
        <v>14.117647058823531</v>
      </c>
      <c r="I5" s="17" t="s">
        <v>10</v>
      </c>
      <c r="J5" s="15">
        <v>98.18312250412491</v>
      </c>
      <c r="K5" s="15"/>
      <c r="M5" t="s">
        <v>121</v>
      </c>
      <c r="N5" s="23">
        <v>1.2390000000000001</v>
      </c>
      <c r="O5" s="23">
        <v>20</v>
      </c>
      <c r="P5" s="30">
        <f t="shared" si="4"/>
        <v>21.239000000000001</v>
      </c>
      <c r="Q5" s="18">
        <v>71</v>
      </c>
      <c r="R5" s="18">
        <v>2</v>
      </c>
      <c r="S5" s="19">
        <f t="shared" si="5"/>
        <v>0.84507042253521125</v>
      </c>
      <c r="T5" s="21">
        <v>20</v>
      </c>
      <c r="U5" s="22">
        <f t="shared" si="6"/>
        <v>34</v>
      </c>
      <c r="V5" s="38">
        <f t="shared" si="7"/>
        <v>0.25</v>
      </c>
    </row>
    <row r="6" spans="1:24" x14ac:dyDescent="0.25">
      <c r="A6" s="71" t="s">
        <v>121</v>
      </c>
      <c r="B6" s="72" t="s">
        <v>63</v>
      </c>
      <c r="C6" s="73">
        <v>1</v>
      </c>
      <c r="D6" s="67">
        <f>VLOOKUP(A6,$M$1:$W$8,6,FALSE)</f>
        <v>2</v>
      </c>
      <c r="E6" s="81">
        <f>VLOOKUP(A6,$M$1:$W$8,5,FALSE)</f>
        <v>71</v>
      </c>
      <c r="F6" s="84">
        <f>60/E6*C6</f>
        <v>0.84507042253521125</v>
      </c>
      <c r="G6" s="81">
        <v>20</v>
      </c>
      <c r="H6" s="85">
        <f>D6*F6*G6</f>
        <v>33.802816901408448</v>
      </c>
      <c r="I6" s="17" t="s">
        <v>3</v>
      </c>
      <c r="J6" s="15">
        <v>58.064516129032256</v>
      </c>
      <c r="K6" s="15"/>
      <c r="M6" t="s">
        <v>122</v>
      </c>
      <c r="N6" s="23">
        <v>1.107</v>
      </c>
      <c r="O6" s="23">
        <v>15</v>
      </c>
      <c r="P6" s="30">
        <f t="shared" si="4"/>
        <v>16.106999999999999</v>
      </c>
      <c r="Q6" s="18">
        <v>190</v>
      </c>
      <c r="R6" s="18">
        <v>1</v>
      </c>
      <c r="S6" s="19">
        <f>60/(Q6)</f>
        <v>0.31578947368421051</v>
      </c>
      <c r="T6" s="21">
        <v>20</v>
      </c>
      <c r="U6" s="22">
        <f>ROUND(R6*S6*T6,0)</f>
        <v>6</v>
      </c>
      <c r="V6" s="38">
        <f>R6/W$2</f>
        <v>0.125</v>
      </c>
    </row>
    <row r="7" spans="1:24" x14ac:dyDescent="0.25">
      <c r="A7" s="74" t="s">
        <v>121</v>
      </c>
      <c r="B7" s="29" t="s">
        <v>0</v>
      </c>
      <c r="C7" s="65">
        <v>1</v>
      </c>
      <c r="D7" s="68">
        <f>VLOOKUP(A7,$M$1:$W$8,6,FALSE)</f>
        <v>2</v>
      </c>
      <c r="E7" s="66">
        <f>VLOOKUP(A7,$M$1:$W$8,5,FALSE)</f>
        <v>71</v>
      </c>
      <c r="F7" s="83">
        <f>60/E7*C7</f>
        <v>0.84507042253521125</v>
      </c>
      <c r="G7" s="66">
        <v>20</v>
      </c>
      <c r="H7" s="86">
        <f>D7*F7*G7</f>
        <v>33.802816901408448</v>
      </c>
      <c r="I7" s="17" t="s">
        <v>12</v>
      </c>
      <c r="J7" s="15">
        <v>24</v>
      </c>
      <c r="K7" s="15"/>
      <c r="M7" t="s">
        <v>67</v>
      </c>
      <c r="N7" s="23">
        <v>0.70899999999999996</v>
      </c>
      <c r="O7" s="31">
        <v>10</v>
      </c>
      <c r="P7" s="30">
        <f t="shared" si="4"/>
        <v>10.709</v>
      </c>
      <c r="Q7" s="18">
        <v>170</v>
      </c>
      <c r="R7" s="32">
        <v>2</v>
      </c>
      <c r="S7" s="19">
        <f>60/(Q7)</f>
        <v>0.35294117647058826</v>
      </c>
      <c r="T7" s="21"/>
      <c r="U7" s="22">
        <f>SUM(U2:U6)</f>
        <v>154</v>
      </c>
      <c r="V7" s="38">
        <f>SUM(V2:V6)</f>
        <v>1</v>
      </c>
    </row>
    <row r="8" spans="1:24" x14ac:dyDescent="0.25">
      <c r="A8" s="74" t="s">
        <v>121</v>
      </c>
      <c r="B8" s="29" t="s">
        <v>79</v>
      </c>
      <c r="C8" s="65">
        <v>1</v>
      </c>
      <c r="D8" s="68">
        <f>VLOOKUP(A8,$M$1:$W$8,6,FALSE)</f>
        <v>2</v>
      </c>
      <c r="E8" s="66">
        <f>VLOOKUP(A8,$M$1:$W$8,5,FALSE)</f>
        <v>71</v>
      </c>
      <c r="F8" s="83">
        <f>60/E8*C8</f>
        <v>0.84507042253521125</v>
      </c>
      <c r="G8" s="66">
        <v>20</v>
      </c>
      <c r="H8" s="86">
        <f>D8*F8*G8</f>
        <v>33.802816901408448</v>
      </c>
      <c r="I8" s="17" t="s">
        <v>4</v>
      </c>
      <c r="J8" s="15">
        <v>96.182163187855792</v>
      </c>
      <c r="K8" s="15"/>
    </row>
    <row r="9" spans="1:24" x14ac:dyDescent="0.25">
      <c r="A9" s="74" t="s">
        <v>121</v>
      </c>
      <c r="B9" s="29" t="s">
        <v>10</v>
      </c>
      <c r="C9" s="65">
        <v>1</v>
      </c>
      <c r="D9" s="68">
        <f>VLOOKUP(A9,$M$1:$W$8,6,FALSE)</f>
        <v>2</v>
      </c>
      <c r="E9" s="66">
        <f>VLOOKUP(A9,$M$1:$W$8,5,FALSE)</f>
        <v>71</v>
      </c>
      <c r="F9" s="83">
        <f>60/E9*C9</f>
        <v>0.84507042253521125</v>
      </c>
      <c r="G9" s="66">
        <v>20</v>
      </c>
      <c r="H9" s="86">
        <f>D9*F9*G9</f>
        <v>33.802816901408448</v>
      </c>
      <c r="I9" s="17" t="s">
        <v>63</v>
      </c>
      <c r="J9" s="15">
        <v>168.73320199538091</v>
      </c>
      <c r="K9" s="15"/>
    </row>
    <row r="10" spans="1:24" x14ac:dyDescent="0.25">
      <c r="A10" s="74" t="s">
        <v>121</v>
      </c>
      <c r="B10" s="29" t="s">
        <v>11</v>
      </c>
      <c r="C10" s="65">
        <v>1</v>
      </c>
      <c r="D10" s="68">
        <f>VLOOKUP(A10,$M$1:$W$8,6,FALSE)</f>
        <v>2</v>
      </c>
      <c r="E10" s="66">
        <f>VLOOKUP(A10,$M$1:$W$8,5,FALSE)</f>
        <v>71</v>
      </c>
      <c r="F10" s="83">
        <f>60/E10*C10</f>
        <v>0.84507042253521125</v>
      </c>
      <c r="G10" s="66">
        <v>20</v>
      </c>
      <c r="H10" s="86">
        <f>D10*F10*G10</f>
        <v>33.802816901408448</v>
      </c>
      <c r="I10" s="17" t="s">
        <v>65</v>
      </c>
      <c r="J10" s="15">
        <v>32.432432432432435</v>
      </c>
    </row>
    <row r="11" spans="1:24" x14ac:dyDescent="0.25">
      <c r="A11" s="74" t="s">
        <v>121</v>
      </c>
      <c r="B11" s="29" t="s">
        <v>4</v>
      </c>
      <c r="C11" s="65">
        <v>0</v>
      </c>
      <c r="D11" s="68">
        <f>VLOOKUP(A11,$M$1:$W$8,6,FALSE)</f>
        <v>2</v>
      </c>
      <c r="E11" s="66">
        <f>VLOOKUP(A11,$M$1:$W$8,5,FALSE)</f>
        <v>71</v>
      </c>
      <c r="F11" s="83">
        <f>60/E11*C11</f>
        <v>0</v>
      </c>
      <c r="G11" s="66">
        <v>20</v>
      </c>
      <c r="H11" s="86">
        <f>D11*F11*G11</f>
        <v>0</v>
      </c>
      <c r="I11" s="17" t="s">
        <v>64</v>
      </c>
      <c r="J11" s="15">
        <v>32.432432432432435</v>
      </c>
    </row>
    <row r="12" spans="1:24" ht="15.75" thickBot="1" x14ac:dyDescent="0.3">
      <c r="A12" s="75" t="s">
        <v>121</v>
      </c>
      <c r="B12" s="76" t="s">
        <v>6</v>
      </c>
      <c r="C12" s="77">
        <v>1</v>
      </c>
      <c r="D12" s="69">
        <f>VLOOKUP(A12,$M$1:$W$8,6,FALSE)</f>
        <v>2</v>
      </c>
      <c r="E12" s="82">
        <f>VLOOKUP(A12,$M$1:$W$8,5,FALSE)</f>
        <v>71</v>
      </c>
      <c r="F12" s="87">
        <f>60/E12*C12</f>
        <v>0.84507042253521125</v>
      </c>
      <c r="G12" s="82">
        <v>20</v>
      </c>
      <c r="H12" s="88">
        <f>D12*F12*G12</f>
        <v>33.802816901408448</v>
      </c>
      <c r="I12" s="17" t="s">
        <v>66</v>
      </c>
      <c r="J12" s="15">
        <v>32.432432432432435</v>
      </c>
    </row>
    <row r="13" spans="1:24" x14ac:dyDescent="0.25">
      <c r="A13" s="95" t="s">
        <v>8</v>
      </c>
      <c r="B13" s="70" t="s">
        <v>63</v>
      </c>
      <c r="C13" s="70">
        <v>1</v>
      </c>
      <c r="D13" s="51">
        <f>VLOOKUP(A13,$M$1:$W$8,6,FALSE)</f>
        <v>3</v>
      </c>
      <c r="E13" s="78">
        <f>VLOOKUP(A13,$M$1:$W$8,5,FALSE)</f>
        <v>62</v>
      </c>
      <c r="F13" s="84">
        <f>60/E13*C13</f>
        <v>0.967741935483871</v>
      </c>
      <c r="G13" s="81">
        <v>20</v>
      </c>
      <c r="H13" s="85">
        <f>D13*F13*G13</f>
        <v>58.064516129032256</v>
      </c>
      <c r="I13" s="17" t="s">
        <v>79</v>
      </c>
      <c r="J13" s="15">
        <v>98.18312250412491</v>
      </c>
    </row>
    <row r="14" spans="1:24" x14ac:dyDescent="0.25">
      <c r="A14" s="74" t="s">
        <v>8</v>
      </c>
      <c r="B14" s="29" t="s">
        <v>79</v>
      </c>
      <c r="C14" s="29">
        <v>1</v>
      </c>
      <c r="D14" s="51">
        <f>VLOOKUP(A14,$M$1:$W$8,6,FALSE)</f>
        <v>3</v>
      </c>
      <c r="E14" s="79">
        <f>VLOOKUP(A14,$M$1:$W$8,5,FALSE)</f>
        <v>62</v>
      </c>
      <c r="F14" s="83">
        <f>60/E14*C14</f>
        <v>0.967741935483871</v>
      </c>
      <c r="G14" s="66">
        <v>20</v>
      </c>
      <c r="H14" s="86">
        <f>D14*F14*G14</f>
        <v>58.064516129032256</v>
      </c>
      <c r="I14" s="17" t="s">
        <v>40</v>
      </c>
      <c r="J14" s="15">
        <v>974.79650630046945</v>
      </c>
    </row>
    <row r="15" spans="1:24" x14ac:dyDescent="0.25">
      <c r="A15" s="74" t="s">
        <v>8</v>
      </c>
      <c r="B15" s="29" t="s">
        <v>0</v>
      </c>
      <c r="C15" s="29">
        <v>1</v>
      </c>
      <c r="D15" s="51">
        <f>VLOOKUP(A15,$M$1:$W$8,6,FALSE)</f>
        <v>3</v>
      </c>
      <c r="E15" s="79">
        <f>VLOOKUP(A15,$M$1:$W$8,5,FALSE)</f>
        <v>62</v>
      </c>
      <c r="F15" s="83">
        <f>60/E15*C15</f>
        <v>0.967741935483871</v>
      </c>
      <c r="G15" s="66">
        <v>20</v>
      </c>
      <c r="H15" s="86">
        <f>D15*F15*G15</f>
        <v>58.064516129032256</v>
      </c>
    </row>
    <row r="16" spans="1:24" x14ac:dyDescent="0.25">
      <c r="A16" s="74" t="s">
        <v>8</v>
      </c>
      <c r="B16" s="29" t="s">
        <v>10</v>
      </c>
      <c r="C16" s="29">
        <v>1</v>
      </c>
      <c r="D16" s="51">
        <f>VLOOKUP(A16,$M$1:$W$8,6,FALSE)</f>
        <v>3</v>
      </c>
      <c r="E16" s="79">
        <f>VLOOKUP(A16,$M$1:$W$8,5,FALSE)</f>
        <v>62</v>
      </c>
      <c r="F16" s="83">
        <f>60/E16*C16</f>
        <v>0.967741935483871</v>
      </c>
      <c r="G16" s="66">
        <v>20</v>
      </c>
      <c r="H16" s="86">
        <f>D16*F16*G16</f>
        <v>58.064516129032256</v>
      </c>
    </row>
    <row r="17" spans="1:13" x14ac:dyDescent="0.25">
      <c r="A17" s="74" t="s">
        <v>8</v>
      </c>
      <c r="B17" s="29" t="s">
        <v>11</v>
      </c>
      <c r="C17" s="29">
        <v>1</v>
      </c>
      <c r="D17" s="51">
        <f>VLOOKUP(A17,$M$1:$W$8,6,FALSE)</f>
        <v>3</v>
      </c>
      <c r="E17" s="79">
        <f>VLOOKUP(A17,$M$1:$W$8,5,FALSE)</f>
        <v>62</v>
      </c>
      <c r="F17" s="83">
        <f>60/E17*C17</f>
        <v>0.967741935483871</v>
      </c>
      <c r="G17" s="66">
        <v>20</v>
      </c>
      <c r="H17" s="86">
        <f>D17*F17*G17</f>
        <v>58.064516129032256</v>
      </c>
    </row>
    <row r="18" spans="1:13" x14ac:dyDescent="0.25">
      <c r="A18" s="74" t="s">
        <v>8</v>
      </c>
      <c r="B18" s="29" t="s">
        <v>3</v>
      </c>
      <c r="C18" s="29">
        <v>1</v>
      </c>
      <c r="D18" s="51">
        <f>VLOOKUP(A18,$M$1:$W$8,6,FALSE)</f>
        <v>3</v>
      </c>
      <c r="E18" s="79">
        <f>VLOOKUP(A18,$M$1:$W$8,5,FALSE)</f>
        <v>62</v>
      </c>
      <c r="F18" s="83">
        <f>60/E18*C18</f>
        <v>0.967741935483871</v>
      </c>
      <c r="G18" s="66">
        <v>20</v>
      </c>
      <c r="H18" s="86">
        <f>D18*F18*G18</f>
        <v>58.064516129032256</v>
      </c>
    </row>
    <row r="19" spans="1:13" x14ac:dyDescent="0.25">
      <c r="A19" s="74" t="s">
        <v>8</v>
      </c>
      <c r="B19" s="29" t="s">
        <v>4</v>
      </c>
      <c r="C19" s="29">
        <v>1</v>
      </c>
      <c r="D19" s="51">
        <f>VLOOKUP(A19,$M$1:$W$8,6,FALSE)</f>
        <v>3</v>
      </c>
      <c r="E19" s="79">
        <f>VLOOKUP(A19,$M$1:$W$8,5,FALSE)</f>
        <v>62</v>
      </c>
      <c r="F19" s="83">
        <f>60/E19*C19</f>
        <v>0.967741935483871</v>
      </c>
      <c r="G19" s="66">
        <v>20</v>
      </c>
      <c r="H19" s="86">
        <f>D19*F19*G19</f>
        <v>58.064516129032256</v>
      </c>
    </row>
    <row r="20" spans="1:13" ht="15.75" thickBot="1" x14ac:dyDescent="0.3">
      <c r="A20" s="92" t="s">
        <v>8</v>
      </c>
      <c r="B20" s="76" t="s">
        <v>6</v>
      </c>
      <c r="C20" s="76">
        <v>1</v>
      </c>
      <c r="D20" s="52">
        <f>VLOOKUP(A20,$M$1:$W$8,6,FALSE)</f>
        <v>3</v>
      </c>
      <c r="E20" s="80">
        <f>VLOOKUP(A20,$M$1:$W$8,5,FALSE)</f>
        <v>62</v>
      </c>
      <c r="F20" s="87">
        <f>60/E20*C20</f>
        <v>0.967741935483871</v>
      </c>
      <c r="G20" s="82">
        <v>20</v>
      </c>
      <c r="H20" s="88">
        <f>D20*F20*G20</f>
        <v>58.064516129032256</v>
      </c>
    </row>
    <row r="21" spans="1:13" x14ac:dyDescent="0.25">
      <c r="A21" s="99" t="s">
        <v>122</v>
      </c>
      <c r="B21" s="96" t="s">
        <v>63</v>
      </c>
      <c r="C21" s="72">
        <v>1</v>
      </c>
      <c r="D21" s="53">
        <f>VLOOKUP(A21,$M$1:$W$8,6,FALSE)</f>
        <v>1</v>
      </c>
      <c r="E21" s="78">
        <f>VLOOKUP(A21,$M$1:$W$8,5,FALSE)</f>
        <v>190</v>
      </c>
      <c r="F21" s="84">
        <f>60/E21*C21</f>
        <v>0.31578947368421051</v>
      </c>
      <c r="G21" s="81">
        <v>20</v>
      </c>
      <c r="H21" s="85">
        <f>D21*F21*G21</f>
        <v>6.3157894736842106</v>
      </c>
    </row>
    <row r="22" spans="1:13" x14ac:dyDescent="0.25">
      <c r="A22" s="100" t="s">
        <v>122</v>
      </c>
      <c r="B22" s="97" t="s">
        <v>0</v>
      </c>
      <c r="C22" s="29">
        <v>1</v>
      </c>
      <c r="D22" s="51">
        <f>VLOOKUP(A22,$M$1:$W$8,6,FALSE)</f>
        <v>1</v>
      </c>
      <c r="E22" s="79">
        <f>VLOOKUP(A22,$M$1:$W$8,5,FALSE)</f>
        <v>190</v>
      </c>
      <c r="F22" s="83">
        <f>60/E22*C22</f>
        <v>0.31578947368421051</v>
      </c>
      <c r="G22" s="66">
        <v>20</v>
      </c>
      <c r="H22" s="86">
        <f>D22*F22*G22</f>
        <v>6.3157894736842106</v>
      </c>
    </row>
    <row r="23" spans="1:13" x14ac:dyDescent="0.25">
      <c r="A23" s="100" t="s">
        <v>122</v>
      </c>
      <c r="B23" s="29" t="s">
        <v>79</v>
      </c>
      <c r="C23" s="29">
        <v>1</v>
      </c>
      <c r="D23" s="51">
        <f>VLOOKUP(A23,$M$1:$W$8,6,FALSE)</f>
        <v>1</v>
      </c>
      <c r="E23" s="79">
        <f t="shared" ref="E23:E24" si="8">VLOOKUP(A23,$M$1:$W$8,5,FALSE)</f>
        <v>190</v>
      </c>
      <c r="F23" s="83">
        <f>60/E23*C23</f>
        <v>0.31578947368421051</v>
      </c>
      <c r="G23" s="66">
        <v>20</v>
      </c>
      <c r="H23" s="86">
        <f t="shared" ref="H23:H24" si="9">D23*F23*G23</f>
        <v>6.3157894736842106</v>
      </c>
    </row>
    <row r="24" spans="1:13" x14ac:dyDescent="0.25">
      <c r="A24" s="100" t="s">
        <v>122</v>
      </c>
      <c r="B24" s="29" t="s">
        <v>10</v>
      </c>
      <c r="C24" s="29">
        <v>1</v>
      </c>
      <c r="D24" s="51">
        <f>VLOOKUP(A24,$M$1:$W$8,6,FALSE)</f>
        <v>1</v>
      </c>
      <c r="E24" s="79">
        <f t="shared" si="8"/>
        <v>190</v>
      </c>
      <c r="F24" s="83">
        <f>60/E24*C24</f>
        <v>0.31578947368421051</v>
      </c>
      <c r="G24" s="66">
        <v>20</v>
      </c>
      <c r="H24" s="86">
        <f t="shared" si="9"/>
        <v>6.3157894736842106</v>
      </c>
    </row>
    <row r="25" spans="1:13" x14ac:dyDescent="0.25">
      <c r="A25" s="100" t="s">
        <v>122</v>
      </c>
      <c r="B25" s="97" t="s">
        <v>4</v>
      </c>
      <c r="C25" s="29">
        <v>0</v>
      </c>
      <c r="D25" s="51">
        <f>VLOOKUP(A25,$M$1:$W$8,6,FALSE)</f>
        <v>1</v>
      </c>
      <c r="E25" s="79">
        <f>VLOOKUP(A25,$M$1:$W$8,5,FALSE)</f>
        <v>190</v>
      </c>
      <c r="F25" s="83">
        <f>60/E25*C25</f>
        <v>0</v>
      </c>
      <c r="G25" s="66">
        <v>20</v>
      </c>
      <c r="H25" s="86">
        <f>D25*F25*G25</f>
        <v>0</v>
      </c>
    </row>
    <row r="26" spans="1:13" ht="15.75" thickBot="1" x14ac:dyDescent="0.3">
      <c r="A26" s="101" t="s">
        <v>122</v>
      </c>
      <c r="B26" s="98" t="s">
        <v>6</v>
      </c>
      <c r="C26" s="76">
        <v>0</v>
      </c>
      <c r="D26" s="52">
        <f>VLOOKUP(A26,$M$1:$W$8,6,FALSE)</f>
        <v>1</v>
      </c>
      <c r="E26" s="80">
        <f>VLOOKUP(A26,$M$1:$W$8,5,FALSE)</f>
        <v>190</v>
      </c>
      <c r="F26" s="87">
        <f>60/E26*C26</f>
        <v>0</v>
      </c>
      <c r="G26" s="82">
        <v>20</v>
      </c>
      <c r="H26" s="88">
        <f>D26*F26*G26</f>
        <v>0</v>
      </c>
    </row>
    <row r="27" spans="1:13" x14ac:dyDescent="0.25">
      <c r="A27" s="95" t="s">
        <v>9</v>
      </c>
      <c r="B27" s="72" t="s">
        <v>63</v>
      </c>
      <c r="C27" s="72">
        <v>1</v>
      </c>
      <c r="D27" s="53">
        <f>VLOOKUP(A27,$M$1:$W$8,6,FALSE)</f>
        <v>1</v>
      </c>
      <c r="E27" s="89">
        <f>VLOOKUP(A27,$M$1:$W$8,5,FALSE)</f>
        <v>50</v>
      </c>
      <c r="F27" s="84">
        <f>60/E27*C27</f>
        <v>1.2</v>
      </c>
      <c r="G27" s="81">
        <v>20</v>
      </c>
      <c r="H27" s="85">
        <f>D27*F27*G27</f>
        <v>24</v>
      </c>
    </row>
    <row r="28" spans="1:13" x14ac:dyDescent="0.25">
      <c r="A28" s="74" t="s">
        <v>9</v>
      </c>
      <c r="B28" s="29" t="s">
        <v>0</v>
      </c>
      <c r="C28" s="29">
        <v>1</v>
      </c>
      <c r="D28" s="51">
        <f>VLOOKUP(A28,$M$1:$W$8,6,FALSE)</f>
        <v>1</v>
      </c>
      <c r="E28" s="90">
        <f>VLOOKUP(A28,$M$1:$W$8,5,FALSE)</f>
        <v>50</v>
      </c>
      <c r="F28" s="83">
        <f>60/E28*C28</f>
        <v>1.2</v>
      </c>
      <c r="G28" s="66">
        <v>20</v>
      </c>
      <c r="H28" s="86">
        <f>D28*F28*G28</f>
        <v>24</v>
      </c>
    </row>
    <row r="29" spans="1:13" x14ac:dyDescent="0.25">
      <c r="A29" s="74" t="s">
        <v>9</v>
      </c>
      <c r="B29" s="29" t="s">
        <v>4</v>
      </c>
      <c r="C29" s="29">
        <v>1</v>
      </c>
      <c r="D29" s="51">
        <f>VLOOKUP(A29,$M$1:$W$8,6,FALSE)</f>
        <v>1</v>
      </c>
      <c r="E29" s="90">
        <f>VLOOKUP(A29,$M$1:$W$8,5,FALSE)</f>
        <v>50</v>
      </c>
      <c r="F29" s="83">
        <f>60/E29*C29</f>
        <v>1.2</v>
      </c>
      <c r="G29" s="66">
        <v>20</v>
      </c>
      <c r="H29" s="86">
        <f>D29*F29*G29</f>
        <v>24</v>
      </c>
      <c r="K29">
        <v>100</v>
      </c>
      <c r="L29">
        <v>305</v>
      </c>
      <c r="M29">
        <v>3.05</v>
      </c>
    </row>
    <row r="30" spans="1:13" x14ac:dyDescent="0.25">
      <c r="A30" s="74" t="s">
        <v>9</v>
      </c>
      <c r="B30" s="29" t="s">
        <v>12</v>
      </c>
      <c r="C30" s="29">
        <v>1</v>
      </c>
      <c r="D30" s="51">
        <f>VLOOKUP(A30,$M$1:$W$8,6,FALSE)</f>
        <v>1</v>
      </c>
      <c r="E30" s="90">
        <f>VLOOKUP(A30,$M$1:$W$8,5,FALSE)</f>
        <v>50</v>
      </c>
      <c r="F30" s="83">
        <f>60/E30*C30</f>
        <v>1.2</v>
      </c>
      <c r="G30" s="66">
        <v>20</v>
      </c>
      <c r="H30" s="86">
        <f>D30*F30*G30</f>
        <v>24</v>
      </c>
      <c r="K30">
        <v>93</v>
      </c>
      <c r="L30">
        <v>285</v>
      </c>
    </row>
    <row r="31" spans="1:13" ht="15.75" thickBot="1" x14ac:dyDescent="0.3">
      <c r="A31" s="75" t="s">
        <v>9</v>
      </c>
      <c r="B31" s="76" t="s">
        <v>6</v>
      </c>
      <c r="C31" s="76">
        <v>0</v>
      </c>
      <c r="D31" s="52">
        <f>VLOOKUP(A31,$M$1:$W$8,6,FALSE)</f>
        <v>1</v>
      </c>
      <c r="E31" s="91">
        <f>VLOOKUP(A31,$M$1:$W$8,5,FALSE)</f>
        <v>50</v>
      </c>
      <c r="F31" s="87">
        <f>60/E31*C31</f>
        <v>0</v>
      </c>
      <c r="G31" s="82">
        <v>20</v>
      </c>
      <c r="H31" s="88">
        <f>D31*F31*G31</f>
        <v>0</v>
      </c>
      <c r="K31">
        <v>88</v>
      </c>
      <c r="L31">
        <v>270</v>
      </c>
    </row>
    <row r="32" spans="1:13" x14ac:dyDescent="0.25">
      <c r="A32" s="70" t="s">
        <v>62</v>
      </c>
      <c r="B32" s="70" t="s">
        <v>63</v>
      </c>
      <c r="C32" s="70">
        <v>1</v>
      </c>
      <c r="D32" s="51">
        <f>VLOOKUP(A32,$M$1:$W$8,6,FALSE)</f>
        <v>1</v>
      </c>
      <c r="E32" s="89">
        <f>VLOOKUP(A32,$M$1:$W$8,5,FALSE)</f>
        <v>37</v>
      </c>
      <c r="F32" s="84">
        <f>60/E32*C32</f>
        <v>1.6216216216216217</v>
      </c>
      <c r="G32" s="81">
        <v>20</v>
      </c>
      <c r="H32" s="85">
        <f>D32*F32*G32</f>
        <v>32.432432432432435</v>
      </c>
    </row>
    <row r="33" spans="1:9" x14ac:dyDescent="0.25">
      <c r="A33" s="29" t="s">
        <v>62</v>
      </c>
      <c r="B33" s="29" t="s">
        <v>65</v>
      </c>
      <c r="C33" s="29">
        <v>1</v>
      </c>
      <c r="D33" s="51">
        <f>VLOOKUP(A33,$M$1:$W$8,6,FALSE)</f>
        <v>1</v>
      </c>
      <c r="E33" s="90">
        <f>VLOOKUP(A33,$M$1:$W$8,5,FALSE)</f>
        <v>37</v>
      </c>
      <c r="F33" s="83">
        <f>60/E33*C33</f>
        <v>1.6216216216216217</v>
      </c>
      <c r="G33" s="66">
        <v>20</v>
      </c>
      <c r="H33" s="86">
        <f>D33*F33*G33</f>
        <v>32.432432432432435</v>
      </c>
    </row>
    <row r="34" spans="1:9" x14ac:dyDescent="0.25">
      <c r="A34" s="29" t="s">
        <v>62</v>
      </c>
      <c r="B34" s="29" t="s">
        <v>64</v>
      </c>
      <c r="C34" s="29">
        <v>1</v>
      </c>
      <c r="D34" s="51">
        <f>VLOOKUP(A34,$M$1:$W$8,6,FALSE)</f>
        <v>1</v>
      </c>
      <c r="E34" s="90">
        <f>VLOOKUP(A34,$M$1:$W$8,5,FALSE)</f>
        <v>37</v>
      </c>
      <c r="F34" s="83">
        <f>60/E34*C34</f>
        <v>1.6216216216216217</v>
      </c>
      <c r="G34" s="66">
        <v>20</v>
      </c>
      <c r="H34" s="86">
        <f>D34*F34*G34</f>
        <v>32.432432432432435</v>
      </c>
    </row>
    <row r="35" spans="1:9" x14ac:dyDescent="0.25">
      <c r="A35" s="29" t="s">
        <v>62</v>
      </c>
      <c r="B35" s="29" t="s">
        <v>66</v>
      </c>
      <c r="C35" s="29">
        <v>1</v>
      </c>
      <c r="D35" s="51">
        <f>VLOOKUP(A35,$M$1:$W$8,6,FALSE)</f>
        <v>1</v>
      </c>
      <c r="E35" s="90">
        <f>VLOOKUP(A35,$M$1:$W$8,5,FALSE)</f>
        <v>37</v>
      </c>
      <c r="F35" s="83">
        <f>60/E35*C35</f>
        <v>1.6216216216216217</v>
      </c>
      <c r="G35" s="66">
        <v>20</v>
      </c>
      <c r="H35" s="86">
        <f>D35*F35*G35</f>
        <v>32.432432432432435</v>
      </c>
    </row>
    <row r="36" spans="1:9" ht="15.75" thickBot="1" x14ac:dyDescent="0.3">
      <c r="A36" s="29" t="s">
        <v>62</v>
      </c>
      <c r="B36" s="29" t="s">
        <v>6</v>
      </c>
      <c r="C36" s="29">
        <v>0</v>
      </c>
      <c r="D36" s="52">
        <f>VLOOKUP(A36,$M$1:$W$8,6,FALSE)</f>
        <v>1</v>
      </c>
      <c r="E36" s="91">
        <f>VLOOKUP(A36,$M$1:$W$8,5,FALSE)</f>
        <v>37</v>
      </c>
      <c r="F36" s="87">
        <f>60/E36*C36</f>
        <v>0</v>
      </c>
      <c r="G36" s="82">
        <v>20</v>
      </c>
      <c r="H36" s="88">
        <f>D36*F36*G36</f>
        <v>0</v>
      </c>
    </row>
    <row r="45" spans="1:9" ht="15.75" thickBot="1" x14ac:dyDescent="0.3"/>
    <row r="46" spans="1:9" x14ac:dyDescent="0.25">
      <c r="A46" s="62" t="s">
        <v>81</v>
      </c>
      <c r="B46" s="63"/>
    </row>
    <row r="47" spans="1:9" ht="93.75" x14ac:dyDescent="0.3">
      <c r="A47" s="41" t="s">
        <v>80</v>
      </c>
      <c r="B47" s="42" t="s">
        <v>59</v>
      </c>
      <c r="C47" s="40" t="s">
        <v>57</v>
      </c>
      <c r="D47" s="57" t="s">
        <v>58</v>
      </c>
      <c r="E47" s="60"/>
      <c r="F47" s="59" t="s">
        <v>108</v>
      </c>
      <c r="G47" s="28" t="s">
        <v>56</v>
      </c>
      <c r="H47" s="28" t="s">
        <v>60</v>
      </c>
      <c r="I47" s="28" t="s">
        <v>61</v>
      </c>
    </row>
    <row r="48" spans="1:9" ht="18.75" x14ac:dyDescent="0.25">
      <c r="A48" s="41" t="s">
        <v>63</v>
      </c>
      <c r="B48" s="43">
        <v>520</v>
      </c>
      <c r="C48" s="27">
        <f>GETPIVOTDATA("Итого",$I$1,"transaction rq",A48)*3</f>
        <v>506.19960598614273</v>
      </c>
      <c r="D48" s="58">
        <f>1-B48/C48</f>
        <v>-2.7262751394229845E-2</v>
      </c>
      <c r="E48" s="56"/>
      <c r="F48" s="55" t="str">
        <f>VLOOKUP(A48,Соответствие!A:B,2,FALSE)</f>
        <v>openHomePage</v>
      </c>
      <c r="G48" s="61">
        <f>C48/3</f>
        <v>168.73320199538091</v>
      </c>
      <c r="H48" s="50" t="e">
        <f>VLOOKUP(F48,SummaryReport!A:J,8,FALSE)</f>
        <v>#N/A</v>
      </c>
      <c r="I48" s="25" t="e">
        <f>1-G48/H48</f>
        <v>#N/A</v>
      </c>
    </row>
    <row r="49" spans="1:9" ht="18.75" x14ac:dyDescent="0.25">
      <c r="A49" s="44" t="s">
        <v>0</v>
      </c>
      <c r="B49" s="43">
        <v>422</v>
      </c>
      <c r="C49" s="27">
        <f>GETPIVOTDATA("Итого",$I$1,"transaction rq",A49)*3</f>
        <v>408.90230868884538</v>
      </c>
      <c r="D49" s="58">
        <f>1-B49/C49</f>
        <v>-3.2031345954373958E-2</v>
      </c>
      <c r="E49" s="56"/>
      <c r="F49" s="55" t="str">
        <f>VLOOKUP(A49,Соответствие!A:B,2,FALSE)</f>
        <v>login</v>
      </c>
      <c r="G49" s="61">
        <f>C49/3</f>
        <v>136.30076956294846</v>
      </c>
      <c r="H49" s="50">
        <v>26</v>
      </c>
      <c r="I49" s="25">
        <f>1-G49/H49</f>
        <v>-4.2423372908826327</v>
      </c>
    </row>
    <row r="50" spans="1:9" ht="37.5" x14ac:dyDescent="0.25">
      <c r="A50" s="44" t="s">
        <v>79</v>
      </c>
      <c r="B50" s="43">
        <v>305</v>
      </c>
      <c r="C50" s="27">
        <f>GETPIVOTDATA("Итого",$I$1,"transaction rq",A50)*3</f>
        <v>294.54936751237472</v>
      </c>
      <c r="D50" s="58">
        <f>1-B50/C50</f>
        <v>-3.5480071051879669E-2</v>
      </c>
      <c r="E50" s="56"/>
      <c r="F50" s="55" t="str">
        <f>VLOOKUP(A50,Соответствие!A:B,2,FALSE)</f>
        <v>flightsBottonClick</v>
      </c>
      <c r="G50" s="61">
        <f>C50/3</f>
        <v>98.18312250412491</v>
      </c>
      <c r="H50" s="50" t="e">
        <f>VLOOKUP(F50,SummaryReport!A:J,8,FALSE)</f>
        <v>#N/A</v>
      </c>
      <c r="I50" s="25"/>
    </row>
    <row r="51" spans="1:9" ht="37.5" x14ac:dyDescent="0.25">
      <c r="A51" s="44" t="s">
        <v>10</v>
      </c>
      <c r="B51" s="43">
        <v>282</v>
      </c>
      <c r="C51" s="27">
        <f>GETPIVOTDATA("Итого",$I$1,"transaction rq",A51)*3</f>
        <v>294.54936751237472</v>
      </c>
      <c r="D51" s="54">
        <f>1-B51/C51</f>
        <v>4.2605311355311204E-2</v>
      </c>
      <c r="E51" s="56"/>
      <c r="F51" s="55" t="str">
        <f>VLOOKUP(A51,Соответствие!A:B,2,FALSE)</f>
        <v>startFindingFlights</v>
      </c>
      <c r="G51" s="61">
        <f>C51/3</f>
        <v>98.18312250412491</v>
      </c>
      <c r="H51" s="50" t="e">
        <f>VLOOKUP(F51,SummaryReport!A:J,8,FALSE)</f>
        <v>#N/A</v>
      </c>
      <c r="I51" s="25" t="e">
        <f>1-G51/H51</f>
        <v>#N/A</v>
      </c>
    </row>
    <row r="52" spans="1:9" ht="18.75" x14ac:dyDescent="0.25">
      <c r="A52" s="44" t="s">
        <v>11</v>
      </c>
      <c r="B52" s="43">
        <v>270</v>
      </c>
      <c r="C52" s="27">
        <f>GETPIVOTDATA("Итого",$I$1,"transaction rq",A52)*3</f>
        <v>275.60199909132211</v>
      </c>
      <c r="D52" s="54">
        <f>1-B52/C52</f>
        <v>2.0326409495548869E-2</v>
      </c>
      <c r="E52" s="56"/>
      <c r="F52" s="55" t="str">
        <f>VLOOKUP(A52,Соответствие!A:B,2,FALSE)</f>
        <v>choseFlightTime</v>
      </c>
      <c r="G52" s="61">
        <f>C52/3</f>
        <v>91.867333030440705</v>
      </c>
      <c r="H52" s="50" t="e">
        <f>VLOOKUP(F52,SummaryReport!A:J,8,FALSE)</f>
        <v>#N/A</v>
      </c>
      <c r="I52" s="25" t="e">
        <f>1-G52/H52</f>
        <v>#N/A</v>
      </c>
    </row>
    <row r="53" spans="1:9" ht="18.75" x14ac:dyDescent="0.25">
      <c r="A53" s="44" t="s">
        <v>3</v>
      </c>
      <c r="B53" s="43">
        <v>175</v>
      </c>
      <c r="C53" s="27">
        <f>GETPIVOTDATA("Итого",$I$1,"transaction rq",A53)*3</f>
        <v>174.19354838709677</v>
      </c>
      <c r="D53" s="54">
        <f>1-B53/C53</f>
        <v>-4.6296296296297612E-3</v>
      </c>
      <c r="E53" s="56"/>
      <c r="F53" s="55" t="str">
        <f>VLOOKUP(A53,Соответствие!A:B,2,FALSE)</f>
        <v>paymentDetails</v>
      </c>
      <c r="G53" s="61">
        <f>C53/3</f>
        <v>58.064516129032256</v>
      </c>
      <c r="H53" s="50" t="e">
        <f>VLOOKUP(F53,SummaryReport!A:J,8,FALSE)</f>
        <v>#N/A</v>
      </c>
      <c r="I53" s="25" t="e">
        <f>1-G53/H53</f>
        <v>#N/A</v>
      </c>
    </row>
    <row r="54" spans="1:9" ht="18.75" x14ac:dyDescent="0.25">
      <c r="A54" s="44" t="s">
        <v>4</v>
      </c>
      <c r="B54" s="43">
        <v>280</v>
      </c>
      <c r="C54" s="27">
        <f>GETPIVOTDATA("Итого",$I$1,"transaction rq",A54)*3</f>
        <v>288.54648956356738</v>
      </c>
      <c r="D54" s="54">
        <f>1-B54/C54</f>
        <v>2.9619107744107809E-2</v>
      </c>
      <c r="E54" s="56"/>
      <c r="F54" s="55" t="str">
        <f>VLOOKUP(A54,Соответствие!A:B,2,FALSE)</f>
        <v>browsingItenerary</v>
      </c>
      <c r="G54" s="61">
        <f>C54/3</f>
        <v>96.182163187855792</v>
      </c>
      <c r="H54" s="50" t="e">
        <f>VLOOKUP(F54,SummaryReport!A:J,8,FALSE)</f>
        <v>#N/A</v>
      </c>
      <c r="I54" s="25" t="e">
        <f>1-G54/H54</f>
        <v>#N/A</v>
      </c>
    </row>
    <row r="55" spans="1:9" ht="18.75" x14ac:dyDescent="0.25">
      <c r="A55" s="44" t="s">
        <v>12</v>
      </c>
      <c r="B55" s="43">
        <v>73</v>
      </c>
      <c r="C55" s="27">
        <f>GETPIVOTDATA("Итого",$I$1,"transaction rq",A55)*3</f>
        <v>72</v>
      </c>
      <c r="D55" s="54">
        <f>1-B55/C55</f>
        <v>-1.388888888888884E-2</v>
      </c>
      <c r="E55" s="56"/>
      <c r="F55" s="55" t="str">
        <f>VLOOKUP(A55,Соответствие!A:B,2,FALSE)</f>
        <v>CancelingFlight</v>
      </c>
      <c r="G55" s="61">
        <f>C55/3</f>
        <v>24</v>
      </c>
      <c r="H55" s="50" t="e">
        <f>VLOOKUP(F55,SummaryReport!A:J,8,FALSE)</f>
        <v>#N/A</v>
      </c>
      <c r="I55" s="25" t="e">
        <f>1-G55/H55</f>
        <v>#N/A</v>
      </c>
    </row>
    <row r="56" spans="1:9" ht="18.75" x14ac:dyDescent="0.25">
      <c r="A56" s="44" t="s">
        <v>6</v>
      </c>
      <c r="B56" s="43">
        <v>326</v>
      </c>
      <c r="C56" s="27">
        <f>GETPIVOTDATA("Итого",$I$1,"transaction rq",A56)*3</f>
        <v>317.95494026779272</v>
      </c>
      <c r="D56" s="54">
        <f>1-B56/C56</f>
        <v>-2.5302515272860537E-2</v>
      </c>
      <c r="E56" s="56"/>
      <c r="F56" s="55" t="str">
        <f>VLOOKUP(A56,Соответствие!A:B,2,FALSE)</f>
        <v>logout</v>
      </c>
      <c r="G56" s="61">
        <f>C56/3</f>
        <v>105.98498008926424</v>
      </c>
      <c r="H56" s="50" t="e">
        <f>VLOOKUP(F56,SummaryReport!A:J,8,FALSE)</f>
        <v>#N/A</v>
      </c>
      <c r="I56" s="25" t="e">
        <f>1-G56/H56</f>
        <v>#N/A</v>
      </c>
    </row>
    <row r="57" spans="1:9" ht="18.75" x14ac:dyDescent="0.25">
      <c r="A57" s="44" t="s">
        <v>65</v>
      </c>
      <c r="B57" s="43">
        <v>97</v>
      </c>
      <c r="C57" s="27">
        <f>GETPIVOTDATA("Итого",$I$1,"transaction rq",A57)*3</f>
        <v>97.297297297297305</v>
      </c>
      <c r="D57" s="54">
        <f>1-B57/C57</f>
        <v>3.0555555555555891E-3</v>
      </c>
      <c r="E57" s="56"/>
      <c r="F57" s="55" t="str">
        <f>VLOOKUP(A57,Соответствие!A:B,2,FALSE)</f>
        <v>signUpNowButtonClick</v>
      </c>
      <c r="G57" s="61">
        <f>C57/3</f>
        <v>32.432432432432435</v>
      </c>
      <c r="H57" s="50"/>
      <c r="I57" s="25" t="e">
        <f>1-G57/H57</f>
        <v>#DIV/0!</v>
      </c>
    </row>
    <row r="58" spans="1:9" ht="18.75" x14ac:dyDescent="0.25">
      <c r="A58" s="44" t="s">
        <v>64</v>
      </c>
      <c r="B58" s="43">
        <v>97</v>
      </c>
      <c r="C58" s="27">
        <f>GETPIVOTDATA("Итого",$I$1,"transaction rq",A58)*3</f>
        <v>97.297297297297305</v>
      </c>
      <c r="D58" s="54">
        <f>1-B58/C58</f>
        <v>3.0555555555555891E-3</v>
      </c>
      <c r="E58" s="56"/>
      <c r="F58" s="55" t="str">
        <f>VLOOKUP(A58,Соответствие!A:B,2,FALSE)</f>
        <v>newUserRegistration</v>
      </c>
      <c r="G58" s="61">
        <f>C58/3</f>
        <v>32.432432432432435</v>
      </c>
      <c r="H58" s="50"/>
      <c r="I58" s="25" t="e">
        <f>1-G58/H58</f>
        <v>#DIV/0!</v>
      </c>
    </row>
    <row r="59" spans="1:9" ht="37.5" x14ac:dyDescent="0.25">
      <c r="A59" s="44" t="s">
        <v>66</v>
      </c>
      <c r="B59" s="43">
        <v>97</v>
      </c>
      <c r="C59" s="27">
        <f>GETPIVOTDATA("Итого",$I$1,"transaction rq",A59)*3</f>
        <v>97.297297297297305</v>
      </c>
      <c r="D59" s="54">
        <f>1-B59/C59</f>
        <v>3.0555555555555891E-3</v>
      </c>
      <c r="E59" s="56"/>
      <c r="F59" s="55" t="str">
        <f>VLOOKUP(A59,Соответствие!A:B,2,FALSE)</f>
        <v>continueButtonClick</v>
      </c>
      <c r="G59" s="61">
        <f>C59/3</f>
        <v>32.432432432432435</v>
      </c>
      <c r="H59" s="50"/>
      <c r="I59" s="25" t="e">
        <f>1-G59/H59</f>
        <v>#DIV/0!</v>
      </c>
    </row>
    <row r="60" spans="1:9" ht="19.5" thickBot="1" x14ac:dyDescent="0.3">
      <c r="A60" s="45" t="s">
        <v>7</v>
      </c>
      <c r="B60" s="46">
        <f>SUM(B48:B59)</f>
        <v>2944</v>
      </c>
      <c r="C60" s="26">
        <f>SUM(C48:C59)</f>
        <v>2924.3895189014092</v>
      </c>
      <c r="D60" s="24">
        <f>1-B60/C60</f>
        <v>-6.7058375677524484E-3</v>
      </c>
    </row>
    <row r="71" spans="1:9" x14ac:dyDescent="0.25">
      <c r="C71" s="34" t="s">
        <v>78</v>
      </c>
      <c r="D71" s="34"/>
      <c r="E71" s="34"/>
      <c r="F71" s="34"/>
      <c r="G71" s="34"/>
      <c r="H71" s="34"/>
    </row>
    <row r="72" spans="1:9" x14ac:dyDescent="0.25">
      <c r="B72" t="s">
        <v>110</v>
      </c>
      <c r="C72" t="s">
        <v>77</v>
      </c>
      <c r="D72" t="s">
        <v>73</v>
      </c>
      <c r="E72" t="s">
        <v>75</v>
      </c>
      <c r="F72" t="s">
        <v>74</v>
      </c>
      <c r="G72" t="s">
        <v>76</v>
      </c>
      <c r="H72" t="s">
        <v>109</v>
      </c>
    </row>
    <row r="73" spans="1:9" x14ac:dyDescent="0.25">
      <c r="A73" t="s">
        <v>68</v>
      </c>
      <c r="B73" s="35">
        <f>124/3</f>
        <v>41.333333333333336</v>
      </c>
      <c r="C73" s="39">
        <v>57</v>
      </c>
      <c r="D73" s="35">
        <f>60/C73</f>
        <v>1.0526315789473684</v>
      </c>
      <c r="E73" s="49">
        <v>20</v>
      </c>
      <c r="F73" s="47">
        <f>B73/(D73*E73)</f>
        <v>1.9633333333333336</v>
      </c>
      <c r="G73" s="20">
        <f>ROUND(F73,0)</f>
        <v>2</v>
      </c>
      <c r="H73" s="20">
        <f>G73*D73*E73</f>
        <v>42.105263157894733</v>
      </c>
      <c r="I73" s="33">
        <f>1-B73/H73</f>
        <v>1.8333333333333202E-2</v>
      </c>
    </row>
    <row r="74" spans="1:9" x14ac:dyDescent="0.25">
      <c r="A74" t="s">
        <v>69</v>
      </c>
      <c r="B74" s="35">
        <f>150/3</f>
        <v>50</v>
      </c>
      <c r="C74" s="39">
        <v>25</v>
      </c>
      <c r="D74" s="35">
        <f t="shared" ref="D74:D77" si="10">60/C74</f>
        <v>2.4</v>
      </c>
      <c r="E74" s="49">
        <v>20</v>
      </c>
      <c r="F74" s="47">
        <f>B74/(D74*E74)</f>
        <v>1.0416666666666667</v>
      </c>
      <c r="G74" s="20">
        <f t="shared" ref="G74:G77" si="11">ROUND(F74,0)</f>
        <v>1</v>
      </c>
      <c r="H74" s="20">
        <f t="shared" ref="H74:H77" si="12">G74*D74*E74</f>
        <v>48</v>
      </c>
      <c r="I74" s="33">
        <f>1-B74/H74</f>
        <v>-4.1666666666666741E-2</v>
      </c>
    </row>
    <row r="75" spans="1:9" x14ac:dyDescent="0.25">
      <c r="A75" t="s">
        <v>70</v>
      </c>
      <c r="B75" s="36">
        <f>30/3</f>
        <v>10</v>
      </c>
      <c r="C75" s="48">
        <v>115</v>
      </c>
      <c r="D75" s="35">
        <f t="shared" si="10"/>
        <v>0.52173913043478259</v>
      </c>
      <c r="E75" s="49">
        <v>20</v>
      </c>
      <c r="F75" s="47">
        <f>B75/(D75*E75)</f>
        <v>0.95833333333333337</v>
      </c>
      <c r="G75" s="20">
        <v>1</v>
      </c>
      <c r="H75" s="20">
        <f t="shared" si="12"/>
        <v>10.434782608695652</v>
      </c>
      <c r="I75" s="33">
        <f>1-B75/H75</f>
        <v>4.166666666666663E-2</v>
      </c>
    </row>
    <row r="76" spans="1:9" x14ac:dyDescent="0.25">
      <c r="A76" t="s">
        <v>71</v>
      </c>
      <c r="B76" s="35">
        <f>20/3</f>
        <v>6.666666666666667</v>
      </c>
      <c r="C76" s="39">
        <v>180</v>
      </c>
      <c r="D76" s="35">
        <f t="shared" si="10"/>
        <v>0.33333333333333331</v>
      </c>
      <c r="E76" s="49">
        <v>20</v>
      </c>
      <c r="F76" s="47">
        <f>B76/(D76*E76)</f>
        <v>1.0000000000000002</v>
      </c>
      <c r="G76" s="20">
        <v>1</v>
      </c>
      <c r="H76" s="20">
        <f t="shared" si="12"/>
        <v>6.6666666666666661</v>
      </c>
      <c r="I76" s="33">
        <f>1-B76/H76</f>
        <v>0</v>
      </c>
    </row>
    <row r="77" spans="1:9" x14ac:dyDescent="0.25">
      <c r="A77" t="s">
        <v>72</v>
      </c>
      <c r="B77" s="35">
        <f>120/3</f>
        <v>40</v>
      </c>
      <c r="C77" s="39">
        <v>30</v>
      </c>
      <c r="D77" s="35">
        <f t="shared" si="10"/>
        <v>2</v>
      </c>
      <c r="E77" s="49">
        <v>20</v>
      </c>
      <c r="F77" s="47">
        <f>B77/(D77*E77)</f>
        <v>1</v>
      </c>
      <c r="G77" s="20">
        <f t="shared" si="11"/>
        <v>1</v>
      </c>
      <c r="H77" s="20">
        <f t="shared" si="12"/>
        <v>40</v>
      </c>
      <c r="I77" s="33">
        <f>1-B77/H77</f>
        <v>0</v>
      </c>
    </row>
    <row r="78" spans="1:9" x14ac:dyDescent="0.25">
      <c r="G78" s="20">
        <f>SUM(G73:G77)</f>
        <v>6</v>
      </c>
    </row>
  </sheetData>
  <mergeCells count="1">
    <mergeCell ref="A46:B46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J25" sqref="J25"/>
    </sheetView>
  </sheetViews>
  <sheetFormatPr defaultRowHeight="15" x14ac:dyDescent="0.25"/>
  <cols>
    <col min="1" max="1" width="47.42578125" bestFit="1" customWidth="1"/>
    <col min="2" max="2" width="26.5703125" customWidth="1"/>
  </cols>
  <sheetData>
    <row r="1" spans="1:2" x14ac:dyDescent="0.25">
      <c r="A1" t="s">
        <v>82</v>
      </c>
      <c r="B1" t="s">
        <v>83</v>
      </c>
    </row>
    <row r="2" spans="1:2" x14ac:dyDescent="0.25">
      <c r="A2" t="str">
        <f>'Автоматизированный расчет'!A48</f>
        <v>Главная Welcome страница</v>
      </c>
      <c r="B2" t="s">
        <v>111</v>
      </c>
    </row>
    <row r="3" spans="1:2" x14ac:dyDescent="0.25">
      <c r="A3" t="str">
        <f>'Автоматизированный расчет'!A49</f>
        <v>Вход в систему</v>
      </c>
      <c r="B3" t="s">
        <v>23</v>
      </c>
    </row>
    <row r="4" spans="1:2" x14ac:dyDescent="0.25">
      <c r="A4" t="str">
        <f>'Автоматизированный расчет'!A50</f>
        <v>Переход на страницу поиска билетов</v>
      </c>
      <c r="B4" t="s">
        <v>112</v>
      </c>
    </row>
    <row r="5" spans="1:2" x14ac:dyDescent="0.25">
      <c r="A5" t="str">
        <f>'Автоматизированный расчет'!A51</f>
        <v xml:space="preserve">Заполнение полей для поиска билета </v>
      </c>
      <c r="B5" t="s">
        <v>113</v>
      </c>
    </row>
    <row r="6" spans="1:2" x14ac:dyDescent="0.25">
      <c r="A6" t="str">
        <f>'Автоматизированный расчет'!A52</f>
        <v xml:space="preserve">Выбор рейса из найденных </v>
      </c>
      <c r="B6" t="s">
        <v>114</v>
      </c>
    </row>
    <row r="7" spans="1:2" x14ac:dyDescent="0.25">
      <c r="A7" t="str">
        <f>'Автоматизированный расчет'!A53</f>
        <v>Оплата билета</v>
      </c>
      <c r="B7" t="s">
        <v>115</v>
      </c>
    </row>
    <row r="8" spans="1:2" x14ac:dyDescent="0.25">
      <c r="A8" t="str">
        <f>'Автоматизированный расчет'!A54</f>
        <v>Просмотр квитанций</v>
      </c>
      <c r="B8" t="s">
        <v>116</v>
      </c>
    </row>
    <row r="9" spans="1:2" x14ac:dyDescent="0.25">
      <c r="A9" t="str">
        <f>'Автоматизированный расчет'!A55</f>
        <v xml:space="preserve">Отмена бронирования </v>
      </c>
      <c r="B9" t="s">
        <v>117</v>
      </c>
    </row>
    <row r="10" spans="1:2" x14ac:dyDescent="0.25">
      <c r="A10" t="str">
        <f>'Автоматизированный расчет'!A56</f>
        <v>Выход из системы</v>
      </c>
      <c r="B10" t="s">
        <v>24</v>
      </c>
    </row>
    <row r="11" spans="1:2" x14ac:dyDescent="0.25">
      <c r="A11" t="str">
        <f>'Автоматизированный расчет'!A57</f>
        <v>Перход на страницу регистрации</v>
      </c>
      <c r="B11" t="s">
        <v>118</v>
      </c>
    </row>
    <row r="12" spans="1:2" x14ac:dyDescent="0.25">
      <c r="A12" t="str">
        <f>'Автоматизированный расчет'!A58</f>
        <v>Заполнение полей регистарции</v>
      </c>
      <c r="B12" t="s">
        <v>119</v>
      </c>
    </row>
    <row r="13" spans="1:2" x14ac:dyDescent="0.25">
      <c r="A13" t="str">
        <f>'Автоматизированный расчет'!A59</f>
        <v>Переход на следуюущий эран после регистарции</v>
      </c>
      <c r="B13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>
      <selection activeCell="A10" sqref="A10"/>
    </sheetView>
  </sheetViews>
  <sheetFormatPr defaultRowHeight="15" x14ac:dyDescent="0.25"/>
  <cols>
    <col min="1" max="1" width="36.42578125" bestFit="1" customWidth="1"/>
  </cols>
  <sheetData>
    <row r="1" spans="1:10" x14ac:dyDescent="0.25">
      <c r="A1" t="s">
        <v>26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27</v>
      </c>
      <c r="I1" t="s">
        <v>28</v>
      </c>
      <c r="J1" t="s">
        <v>29</v>
      </c>
    </row>
    <row r="2" spans="1:10" x14ac:dyDescent="0.25">
      <c r="A2" t="s">
        <v>91</v>
      </c>
      <c r="B2" t="s">
        <v>92</v>
      </c>
      <c r="C2">
        <v>0.106</v>
      </c>
      <c r="D2">
        <v>0.14000000000000001</v>
      </c>
      <c r="E2">
        <v>0.51</v>
      </c>
      <c r="F2">
        <v>0.05</v>
      </c>
      <c r="G2">
        <v>0.17899999999999999</v>
      </c>
      <c r="H2">
        <v>92</v>
      </c>
      <c r="I2">
        <v>0</v>
      </c>
      <c r="J2">
        <v>0</v>
      </c>
    </row>
    <row r="3" spans="1:10" x14ac:dyDescent="0.25">
      <c r="A3" t="s">
        <v>93</v>
      </c>
      <c r="B3" t="s">
        <v>92</v>
      </c>
      <c r="C3">
        <v>0.24299999999999999</v>
      </c>
      <c r="D3">
        <v>0.54</v>
      </c>
      <c r="E3">
        <v>14.148</v>
      </c>
      <c r="F3">
        <v>1.3879999999999999</v>
      </c>
      <c r="G3">
        <v>0.58399999999999996</v>
      </c>
      <c r="H3">
        <v>106</v>
      </c>
      <c r="I3">
        <v>0</v>
      </c>
      <c r="J3">
        <v>0</v>
      </c>
    </row>
    <row r="4" spans="1:10" x14ac:dyDescent="0.25">
      <c r="A4" t="s">
        <v>94</v>
      </c>
      <c r="B4" t="s">
        <v>92</v>
      </c>
      <c r="C4">
        <v>0.24299999999999999</v>
      </c>
      <c r="D4">
        <v>0.42599999999999999</v>
      </c>
      <c r="E4">
        <v>2.2069999999999999</v>
      </c>
      <c r="F4">
        <v>0.33300000000000002</v>
      </c>
      <c r="G4">
        <v>0.55000000000000004</v>
      </c>
      <c r="H4">
        <v>95</v>
      </c>
      <c r="I4">
        <v>0</v>
      </c>
      <c r="J4">
        <v>0</v>
      </c>
    </row>
    <row r="5" spans="1:10" x14ac:dyDescent="0.25">
      <c r="A5" t="s">
        <v>95</v>
      </c>
      <c r="B5" t="s">
        <v>92</v>
      </c>
      <c r="C5">
        <v>0.16600000000000001</v>
      </c>
      <c r="D5">
        <v>0.27</v>
      </c>
      <c r="E5">
        <v>2.63</v>
      </c>
      <c r="F5">
        <v>0.29699999999999999</v>
      </c>
      <c r="G5">
        <v>0.34499999999999997</v>
      </c>
      <c r="H5">
        <v>105</v>
      </c>
      <c r="I5">
        <v>0</v>
      </c>
      <c r="J5">
        <v>0</v>
      </c>
    </row>
    <row r="6" spans="1:10" x14ac:dyDescent="0.25">
      <c r="A6" t="s">
        <v>96</v>
      </c>
      <c r="B6" t="s">
        <v>92</v>
      </c>
      <c r="C6">
        <v>9.2999999999999999E-2</v>
      </c>
      <c r="D6">
        <v>0.14699999999999999</v>
      </c>
      <c r="E6">
        <v>0.50600000000000001</v>
      </c>
      <c r="F6">
        <v>7.6999999999999999E-2</v>
      </c>
      <c r="G6">
        <v>0.19800000000000001</v>
      </c>
      <c r="H6">
        <v>34</v>
      </c>
      <c r="I6">
        <v>0</v>
      </c>
      <c r="J6">
        <v>0</v>
      </c>
    </row>
    <row r="7" spans="1:10" x14ac:dyDescent="0.25">
      <c r="A7" t="s">
        <v>97</v>
      </c>
      <c r="B7" t="s">
        <v>92</v>
      </c>
      <c r="C7">
        <v>9.2999999999999999E-2</v>
      </c>
      <c r="D7">
        <v>0.13800000000000001</v>
      </c>
      <c r="E7">
        <v>0.45400000000000001</v>
      </c>
      <c r="F7">
        <v>8.2000000000000003E-2</v>
      </c>
      <c r="G7">
        <v>0.186</v>
      </c>
      <c r="H7">
        <v>34</v>
      </c>
      <c r="I7">
        <v>0</v>
      </c>
      <c r="J7">
        <v>0</v>
      </c>
    </row>
    <row r="8" spans="1:10" x14ac:dyDescent="0.25">
      <c r="A8" t="s">
        <v>98</v>
      </c>
      <c r="B8" t="s">
        <v>92</v>
      </c>
      <c r="C8">
        <v>0.115</v>
      </c>
      <c r="D8">
        <v>0.161</v>
      </c>
      <c r="E8">
        <v>0.41399999999999998</v>
      </c>
      <c r="F8">
        <v>6.6000000000000003E-2</v>
      </c>
      <c r="G8">
        <v>0.223</v>
      </c>
      <c r="H8">
        <v>25</v>
      </c>
      <c r="I8">
        <v>1</v>
      </c>
      <c r="J8">
        <v>0</v>
      </c>
    </row>
    <row r="9" spans="1:10" x14ac:dyDescent="0.25">
      <c r="A9" t="s">
        <v>99</v>
      </c>
      <c r="B9" t="s">
        <v>92</v>
      </c>
      <c r="C9">
        <v>0.114</v>
      </c>
      <c r="D9">
        <v>0.20699999999999999</v>
      </c>
      <c r="E9">
        <v>2.64</v>
      </c>
      <c r="F9">
        <v>0.33300000000000002</v>
      </c>
      <c r="G9">
        <v>0.26300000000000001</v>
      </c>
      <c r="H9">
        <v>57</v>
      </c>
      <c r="I9">
        <v>0</v>
      </c>
      <c r="J9">
        <v>0</v>
      </c>
    </row>
    <row r="10" spans="1:10" x14ac:dyDescent="0.25">
      <c r="A10" t="s">
        <v>100</v>
      </c>
      <c r="B10" t="s">
        <v>92</v>
      </c>
      <c r="C10">
        <v>0.104</v>
      </c>
      <c r="D10">
        <v>0.189</v>
      </c>
      <c r="E10">
        <v>2.1070000000000002</v>
      </c>
      <c r="F10">
        <v>0.25600000000000001</v>
      </c>
      <c r="G10">
        <v>0.184</v>
      </c>
      <c r="H10">
        <v>92</v>
      </c>
      <c r="I10">
        <v>0</v>
      </c>
      <c r="J10">
        <v>0</v>
      </c>
    </row>
    <row r="11" spans="1:10" x14ac:dyDescent="0.25">
      <c r="A11" t="s">
        <v>23</v>
      </c>
      <c r="B11" t="s">
        <v>92</v>
      </c>
      <c r="C11">
        <v>0.224</v>
      </c>
      <c r="D11">
        <v>0.48299999999999998</v>
      </c>
      <c r="E11">
        <v>8.968</v>
      </c>
      <c r="F11">
        <v>0.83099999999999996</v>
      </c>
      <c r="G11">
        <v>0.67900000000000005</v>
      </c>
      <c r="H11">
        <v>144</v>
      </c>
      <c r="I11">
        <v>0</v>
      </c>
      <c r="J11">
        <v>0</v>
      </c>
    </row>
    <row r="12" spans="1:10" x14ac:dyDescent="0.25">
      <c r="A12" t="s">
        <v>84</v>
      </c>
      <c r="B12" t="s">
        <v>92</v>
      </c>
      <c r="C12">
        <v>0.19900000000000001</v>
      </c>
      <c r="D12">
        <v>0.65200000000000002</v>
      </c>
      <c r="E12">
        <v>11.465</v>
      </c>
      <c r="F12">
        <v>1.899</v>
      </c>
      <c r="G12">
        <v>0.504</v>
      </c>
      <c r="H12">
        <v>34</v>
      </c>
      <c r="I12">
        <v>0</v>
      </c>
      <c r="J12">
        <v>0</v>
      </c>
    </row>
    <row r="13" spans="1:10" x14ac:dyDescent="0.25">
      <c r="A13" t="s">
        <v>101</v>
      </c>
      <c r="B13" t="s">
        <v>92</v>
      </c>
      <c r="C13">
        <v>0.152</v>
      </c>
      <c r="D13">
        <v>0.255</v>
      </c>
      <c r="E13">
        <v>2.6960000000000002</v>
      </c>
      <c r="F13">
        <v>0.20499999999999999</v>
      </c>
      <c r="G13">
        <v>0.34399999999999997</v>
      </c>
      <c r="H13">
        <v>178</v>
      </c>
      <c r="I13">
        <v>0</v>
      </c>
      <c r="J13">
        <v>0</v>
      </c>
    </row>
    <row r="14" spans="1:10" x14ac:dyDescent="0.25">
      <c r="A14" t="s">
        <v>102</v>
      </c>
      <c r="B14" t="s">
        <v>92</v>
      </c>
      <c r="C14">
        <v>0.77800000000000002</v>
      </c>
      <c r="D14">
        <v>1.446</v>
      </c>
      <c r="E14">
        <v>13.048999999999999</v>
      </c>
      <c r="F14">
        <v>2.1110000000000002</v>
      </c>
      <c r="G14">
        <v>1.623</v>
      </c>
      <c r="H14">
        <v>33</v>
      </c>
      <c r="I14">
        <v>0</v>
      </c>
      <c r="J14">
        <v>0</v>
      </c>
    </row>
    <row r="15" spans="1:10" x14ac:dyDescent="0.25">
      <c r="A15" t="s">
        <v>103</v>
      </c>
      <c r="B15" t="s">
        <v>92</v>
      </c>
      <c r="C15">
        <v>1.44</v>
      </c>
      <c r="D15">
        <v>2.3420000000000001</v>
      </c>
      <c r="E15">
        <v>19.016999999999999</v>
      </c>
      <c r="F15">
        <v>2.7629999999999999</v>
      </c>
      <c r="G15">
        <v>4.1509999999999998</v>
      </c>
      <c r="H15">
        <v>45</v>
      </c>
      <c r="I15">
        <v>0</v>
      </c>
      <c r="J15">
        <v>0</v>
      </c>
    </row>
    <row r="16" spans="1:10" x14ac:dyDescent="0.25">
      <c r="A16" t="s">
        <v>104</v>
      </c>
      <c r="B16" t="s">
        <v>92</v>
      </c>
      <c r="C16">
        <v>0.69399999999999995</v>
      </c>
      <c r="D16">
        <v>1.014</v>
      </c>
      <c r="E16">
        <v>2.077</v>
      </c>
      <c r="F16">
        <v>0.36599999999999999</v>
      </c>
      <c r="G16">
        <v>1.637</v>
      </c>
      <c r="H16">
        <v>24</v>
      </c>
      <c r="I16">
        <v>0</v>
      </c>
      <c r="J16">
        <v>0</v>
      </c>
    </row>
    <row r="17" spans="1:10" x14ac:dyDescent="0.25">
      <c r="A17" t="s">
        <v>105</v>
      </c>
      <c r="B17" t="s">
        <v>92</v>
      </c>
      <c r="C17">
        <v>0.98599999999999999</v>
      </c>
      <c r="D17">
        <v>1.61</v>
      </c>
      <c r="E17">
        <v>6.6539999999999999</v>
      </c>
      <c r="F17">
        <v>1.294</v>
      </c>
      <c r="G17">
        <v>1.9570000000000001</v>
      </c>
      <c r="H17">
        <v>25</v>
      </c>
      <c r="I17">
        <v>1</v>
      </c>
      <c r="J17">
        <v>0</v>
      </c>
    </row>
    <row r="18" spans="1:10" x14ac:dyDescent="0.25">
      <c r="A18" t="s">
        <v>106</v>
      </c>
      <c r="B18" t="s">
        <v>92</v>
      </c>
      <c r="C18">
        <v>1.109</v>
      </c>
      <c r="D18">
        <v>1.9690000000000001</v>
      </c>
      <c r="E18">
        <v>14.016999999999999</v>
      </c>
      <c r="F18">
        <v>2.3239999999999998</v>
      </c>
      <c r="G18">
        <v>3.5369999999999999</v>
      </c>
      <c r="H18">
        <v>35</v>
      </c>
      <c r="I18">
        <v>0</v>
      </c>
      <c r="J18">
        <v>0</v>
      </c>
    </row>
    <row r="19" spans="1:10" x14ac:dyDescent="0.25">
      <c r="A19" t="s">
        <v>107</v>
      </c>
      <c r="B19" t="s">
        <v>92</v>
      </c>
      <c r="C19">
        <v>1.56</v>
      </c>
      <c r="D19">
        <v>2.4740000000000002</v>
      </c>
      <c r="E19">
        <v>7.1920000000000002</v>
      </c>
      <c r="F19">
        <v>1.5089999999999999</v>
      </c>
      <c r="G19">
        <v>3.153</v>
      </c>
      <c r="H19">
        <v>12</v>
      </c>
      <c r="I19">
        <v>0</v>
      </c>
      <c r="J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13" workbookViewId="0">
      <selection activeCell="H17" sqref="H1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64" t="s">
        <v>32</v>
      </c>
      <c r="F9" s="64"/>
      <c r="G9" s="64"/>
      <c r="H9" s="64"/>
      <c r="I9" s="64"/>
    </row>
    <row r="11" spans="5:9" ht="28.5" x14ac:dyDescent="0.25"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</row>
    <row r="12" spans="5:9" ht="15.75" x14ac:dyDescent="0.25">
      <c r="E12" s="2" t="s">
        <v>0</v>
      </c>
      <c r="F12" s="3" t="s">
        <v>23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22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25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18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19</v>
      </c>
      <c r="F16" s="3" t="s">
        <v>21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20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24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64" t="s">
        <v>30</v>
      </c>
      <c r="F23" s="64"/>
      <c r="G23" s="64"/>
      <c r="H23" s="64"/>
      <c r="I23" s="64"/>
    </row>
    <row r="25" spans="5:9" x14ac:dyDescent="0.25">
      <c r="E25" s="8" t="s">
        <v>13</v>
      </c>
      <c r="F25" s="8" t="s">
        <v>14</v>
      </c>
      <c r="G25" s="8" t="s">
        <v>15</v>
      </c>
      <c r="H25" s="8" t="s">
        <v>16</v>
      </c>
      <c r="I25" s="8" t="s">
        <v>17</v>
      </c>
    </row>
    <row r="26" spans="5:9" ht="15.75" x14ac:dyDescent="0.25">
      <c r="E26" s="13" t="s">
        <v>0</v>
      </c>
      <c r="F26" s="12" t="s">
        <v>23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22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25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18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19</v>
      </c>
      <c r="F30" s="12" t="s">
        <v>21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20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24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64" t="s">
        <v>31</v>
      </c>
      <c r="F35" s="64"/>
      <c r="G35" s="64"/>
      <c r="H35" s="64"/>
      <c r="I35" s="64"/>
    </row>
    <row r="37" spans="5:15" x14ac:dyDescent="0.25">
      <c r="E37" s="8" t="s">
        <v>13</v>
      </c>
      <c r="F37" s="8" t="s">
        <v>14</v>
      </c>
      <c r="G37" s="8" t="s">
        <v>15</v>
      </c>
      <c r="H37" s="8" t="s">
        <v>16</v>
      </c>
      <c r="I37" s="8" t="s">
        <v>17</v>
      </c>
      <c r="L37" s="14" t="s">
        <v>26</v>
      </c>
      <c r="M37" s="14" t="s">
        <v>27</v>
      </c>
      <c r="N37" s="14" t="s">
        <v>28</v>
      </c>
      <c r="O37" s="14" t="s">
        <v>29</v>
      </c>
    </row>
    <row r="38" spans="5:15" ht="15.75" x14ac:dyDescent="0.25">
      <c r="E38" s="13" t="s">
        <v>0</v>
      </c>
      <c r="F38" s="12" t="s">
        <v>23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20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22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21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25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22</v>
      </c>
      <c r="M40" s="14" t="s">
        <v>33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18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23</v>
      </c>
      <c r="M41" s="14" t="s">
        <v>34</v>
      </c>
      <c r="N41" s="14">
        <v>139</v>
      </c>
      <c r="O41" s="14">
        <v>0</v>
      </c>
    </row>
    <row r="42" spans="5:15" ht="15.75" x14ac:dyDescent="0.25">
      <c r="E42" s="13" t="s">
        <v>19</v>
      </c>
      <c r="F42" s="12" t="s">
        <v>21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24</v>
      </c>
      <c r="M42" s="14" t="s">
        <v>35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20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18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24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25</v>
      </c>
      <c r="M44" s="14" t="s">
        <v>33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Maxim Mironov</cp:lastModifiedBy>
  <dcterms:created xsi:type="dcterms:W3CDTF">2015-06-05T18:19:34Z</dcterms:created>
  <dcterms:modified xsi:type="dcterms:W3CDTF">2022-09-07T22:16:19Z</dcterms:modified>
</cp:coreProperties>
</file>