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tabo/Desktop/WallStreetPrep/DCF Modeling/"/>
    </mc:Choice>
  </mc:AlternateContent>
  <xr:revisionPtr revIDLastSave="0" documentId="13_ncr:1_{ECA2F675-4CE4-674A-A65A-278358AD98DA}" xr6:coauthVersionLast="47" xr6:coauthVersionMax="47" xr10:uidLastSave="{00000000-0000-0000-0000-000000000000}"/>
  <bookViews>
    <workbookView xWindow="0" yWindow="740" windowWidth="29400" windowHeight="17040" tabRatio="736" xr2:uid="{00000000-000D-0000-FFFF-FFFF00000000}"/>
  </bookViews>
  <sheets>
    <sheet name="Simple DCF Empty" sheetId="93" r:id="rId1"/>
    <sheet name="WACC Done" sheetId="89" r:id="rId2"/>
  </sheets>
  <definedNames>
    <definedName name="CIQWBGuid" localSheetId="0" hidden="1">"DCF_complete.xlsx"</definedName>
    <definedName name="CIQWBGuid" localSheetId="1" hidden="1">"DCF_complete.xlsx"</definedName>
    <definedName name="CIQWBGuid" hidden="1">"a611639b-bab1-425e-aaa5-008c326fdfdb"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localSheetId="0" hidden="1">43549.6880671296</definedName>
    <definedName name="IQ_NAMES_REVISION_DATE_" localSheetId="1" hidden="1">43549.6880671296</definedName>
    <definedName name="IQ_NAMES_REVISION_DATE_" hidden="1">43588.5561574074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MLNK841c85bef3244d5c8fb6b3f84988d79e" localSheetId="0" hidden="1">#REF!</definedName>
    <definedName name="MLNK841c85bef3244d5c8fb6b3f84988d79e" localSheetId="1" hidden="1">#REF!</definedName>
    <definedName name="MLNK841c85bef3244d5c8fb6b3f84988d79e" hidden="1">#REF!</definedName>
    <definedName name="MLNKa7775792bf444a4785f8ed5c82461a24" localSheetId="0" hidden="1">#REF!</definedName>
    <definedName name="MLNKa7775792bf444a4785f8ed5c82461a24" localSheetId="1" hidden="1">#REF!</definedName>
    <definedName name="MLNKa7775792bf444a4785f8ed5c82461a24" hidden="1">#REF!</definedName>
  </definedNames>
  <calcPr calcId="191029" calcMode="autoNoTable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4" i="93" l="1"/>
  <c r="C19" i="89"/>
  <c r="C18" i="89"/>
  <c r="C7" i="89"/>
  <c r="D5" i="93"/>
  <c r="D124" i="93"/>
  <c r="C65" i="93"/>
  <c r="C70" i="93" s="1"/>
  <c r="D70" i="93" s="1"/>
  <c r="I61" i="93"/>
  <c r="C72" i="93" s="1"/>
  <c r="D72" i="93" s="1"/>
  <c r="E44" i="93"/>
  <c r="C43" i="93"/>
  <c r="C44" i="93" s="1"/>
  <c r="I42" i="93"/>
  <c r="I44" i="93" s="1"/>
  <c r="C51" i="93" l="1"/>
  <c r="C45" i="93"/>
  <c r="I51" i="93"/>
  <c r="I45" i="93"/>
  <c r="D8" i="93"/>
  <c r="C38" i="93" s="1"/>
  <c r="E14" i="93"/>
  <c r="E16" i="93" s="1"/>
  <c r="C47" i="93" l="1"/>
  <c r="F14" i="93"/>
  <c r="E18" i="93"/>
  <c r="C11" i="89"/>
  <c r="C69" i="93" l="1"/>
  <c r="C49" i="93"/>
  <c r="E21" i="93"/>
  <c r="E23" i="93" s="1"/>
  <c r="G14" i="93"/>
  <c r="F27" i="93"/>
  <c r="F18" i="93"/>
  <c r="F16" i="93"/>
  <c r="F25" i="93" s="1"/>
  <c r="D37" i="93"/>
  <c r="C78" i="93" l="1"/>
  <c r="C77" i="93"/>
  <c r="C71" i="93"/>
  <c r="C73" i="93" s="1"/>
  <c r="C76" i="93"/>
  <c r="F21" i="93"/>
  <c r="F23" i="93" s="1"/>
  <c r="H14" i="93"/>
  <c r="G27" i="93"/>
  <c r="G18" i="93"/>
  <c r="G16" i="93"/>
  <c r="B3" i="89"/>
  <c r="B3" i="93"/>
  <c r="H43" i="89"/>
  <c r="G25" i="93" l="1"/>
  <c r="G21" i="93"/>
  <c r="G23" i="93" s="1"/>
  <c r="I14" i="93"/>
  <c r="H18" i="93"/>
  <c r="H16" i="93"/>
  <c r="H25" i="93" s="1"/>
  <c r="H27" i="93"/>
  <c r="H21" i="93" l="1"/>
  <c r="H23" i="93" s="1"/>
  <c r="I16" i="93"/>
  <c r="I27" i="93"/>
  <c r="I18" i="93"/>
  <c r="I21" i="93" l="1"/>
  <c r="I23" i="93" s="1"/>
  <c r="I25" i="93"/>
  <c r="F43" i="89" l="1"/>
  <c r="L97" i="93" l="1"/>
  <c r="L98" i="93" s="1"/>
  <c r="L95" i="93"/>
  <c r="L94" i="93" s="1"/>
  <c r="P93" i="93"/>
  <c r="Q93" i="93" s="1"/>
  <c r="N93" i="93"/>
  <c r="M93" i="93" s="1"/>
  <c r="L88" i="93"/>
  <c r="L89" i="93" s="1"/>
  <c r="L86" i="93"/>
  <c r="L85" i="93" s="1"/>
  <c r="P84" i="93"/>
  <c r="Q84" i="93" s="1"/>
  <c r="N84" i="93"/>
  <c r="M84" i="93" s="1"/>
  <c r="D97" i="93"/>
  <c r="D98" i="93" s="1"/>
  <c r="D95" i="93"/>
  <c r="D94" i="93" s="1"/>
  <c r="F93" i="93"/>
  <c r="E93" i="93" s="1"/>
  <c r="H93" i="93"/>
  <c r="I93" i="93" s="1"/>
  <c r="D88" i="93"/>
  <c r="D89" i="93" s="1"/>
  <c r="D86" i="93"/>
  <c r="D85" i="93" s="1"/>
  <c r="H84" i="93"/>
  <c r="I84" i="93" s="1"/>
  <c r="F84" i="93"/>
  <c r="E84" i="93" s="1"/>
  <c r="B35" i="93" l="1"/>
  <c r="D28" i="93"/>
  <c r="E28" i="93" s="1"/>
  <c r="E27" i="93" s="1"/>
  <c r="D33" i="93"/>
  <c r="E33" i="93" s="1"/>
  <c r="E32" i="93" s="1"/>
  <c r="D19" i="93"/>
  <c r="D26" i="93"/>
  <c r="D21" i="93"/>
  <c r="D23" i="93" s="1"/>
  <c r="D16" i="93"/>
  <c r="D17" i="93" s="1"/>
  <c r="D12" i="93"/>
  <c r="E12" i="93" s="1"/>
  <c r="E26" i="93" l="1"/>
  <c r="E37" i="93"/>
  <c r="F12" i="93"/>
  <c r="F33" i="93"/>
  <c r="F32" i="93" s="1"/>
  <c r="Q124" i="93"/>
  <c r="O124" i="93"/>
  <c r="Q123" i="93"/>
  <c r="O123" i="93"/>
  <c r="G123" i="93"/>
  <c r="E123" i="93"/>
  <c r="C123" i="93"/>
  <c r="Q122" i="93"/>
  <c r="O122" i="93"/>
  <c r="E122" i="93"/>
  <c r="C122" i="93"/>
  <c r="G124" i="93"/>
  <c r="B122" i="93"/>
  <c r="G122" i="93"/>
  <c r="B123" i="93"/>
  <c r="F26" i="93" l="1"/>
  <c r="F30" i="93" s="1"/>
  <c r="F38" i="93" s="1"/>
  <c r="G12" i="93"/>
  <c r="F37" i="93"/>
  <c r="P123" i="93"/>
  <c r="P122" i="93"/>
  <c r="D122" i="93"/>
  <c r="G33" i="93"/>
  <c r="G32" i="93" s="1"/>
  <c r="D123" i="93"/>
  <c r="P124" i="93"/>
  <c r="F39" i="93" l="1"/>
  <c r="G26" i="93"/>
  <c r="G30" i="93" s="1"/>
  <c r="G38" i="93" s="1"/>
  <c r="H12" i="93"/>
  <c r="G37" i="93"/>
  <c r="H33" i="93"/>
  <c r="H32" i="93" s="1"/>
  <c r="G39" i="93" l="1"/>
  <c r="H26" i="93"/>
  <c r="H30" i="93" s="1"/>
  <c r="H38" i="93" s="1"/>
  <c r="I12" i="93"/>
  <c r="H37" i="93"/>
  <c r="I33" i="93"/>
  <c r="I32" i="93" s="1"/>
  <c r="I26" i="93" s="1"/>
  <c r="I30" i="93" s="1"/>
  <c r="I38" i="93" s="1"/>
  <c r="H39" i="93" l="1"/>
  <c r="I37" i="93"/>
  <c r="I39" i="93" s="1"/>
  <c r="B44" i="93"/>
  <c r="B43" i="93"/>
  <c r="L84" i="93"/>
  <c r="D84" i="93" l="1"/>
  <c r="C13" i="89"/>
  <c r="F25" i="89"/>
  <c r="D25" i="89"/>
  <c r="C43" i="89"/>
  <c r="F42" i="89"/>
  <c r="C29" i="89"/>
  <c r="C30" i="89" s="1"/>
  <c r="C27" i="89"/>
  <c r="C26" i="89" s="1"/>
  <c r="B46" i="89"/>
  <c r="F41" i="89"/>
  <c r="F40" i="89"/>
  <c r="D19" i="89"/>
  <c r="I42" i="89" l="1"/>
  <c r="I40" i="89"/>
  <c r="I41" i="89"/>
  <c r="C8" i="89" l="1"/>
  <c r="G43" i="89" l="1"/>
  <c r="I43" i="89" s="1"/>
  <c r="C45" i="89" s="1"/>
  <c r="C46" i="89" s="1"/>
  <c r="C35" i="89" s="1"/>
  <c r="E18" i="89"/>
  <c r="E19" i="89" s="1"/>
  <c r="E21" i="89" l="1"/>
  <c r="C25" i="89" l="1"/>
  <c r="E25" i="93" l="1"/>
  <c r="E30" i="93" s="1"/>
  <c r="E38" i="93" s="1"/>
  <c r="E39" i="93" s="1"/>
  <c r="C46" i="93" s="1"/>
  <c r="I46" i="93" l="1"/>
  <c r="C50" i="93"/>
  <c r="I47" i="93" l="1"/>
  <c r="I50" i="93" s="1"/>
  <c r="D69" i="93" l="1"/>
  <c r="I49" i="93"/>
  <c r="D78" i="93" l="1"/>
  <c r="D71" i="93"/>
  <c r="D73" i="93" s="1"/>
  <c r="D93" i="93" s="1"/>
  <c r="D76" i="93"/>
  <c r="D77" i="93"/>
  <c r="L93" i="9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Matan Feldman</author>
    <author>Wall Street Prep</author>
  </authors>
  <commentList>
    <comment ref="D7" authorId="0" shapeId="0" xr:uid="{93F0C14F-69D6-4EED-BB30-BBC263F5DF1F}">
      <text>
        <r>
          <rPr>
            <b/>
            <sz val="9"/>
            <color rgb="FF000000"/>
            <rFont val="Tahoma"/>
            <family val="2"/>
          </rPr>
          <t>Matan Feldman: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In practice can use the NOW() function to keep current date active</t>
        </r>
      </text>
    </comment>
    <comment ref="H7" authorId="0" shapeId="0" xr:uid="{4A5271D0-7D4A-4F7F-826C-9AD844492561}">
      <text>
        <r>
          <rPr>
            <b/>
            <sz val="9"/>
            <color rgb="FF000000"/>
            <rFont val="Tahoma"/>
            <family val="2"/>
          </rPr>
          <t>Matan Feldman: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1 = Midyear CF
</t>
        </r>
        <r>
          <rPr>
            <sz val="9"/>
            <color rgb="FF000000"/>
            <rFont val="Tahoma"/>
            <family val="2"/>
          </rPr>
          <t>0 = End of year CF</t>
        </r>
      </text>
    </comment>
    <comment ref="B23" authorId="0" shapeId="0" xr:uid="{317423C6-4D7F-49D7-844A-B703E214E75D}">
      <text>
        <r>
          <rPr>
            <b/>
            <sz val="9"/>
            <color rgb="FF000000"/>
            <rFont val="Tahoma"/>
            <family val="2"/>
          </rPr>
          <t>Matan Feldman: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NOPAT stands for net operating profit after taxes.  It represents a company's operating profits less tax expense on operations.  This means that the tax deductions due to interest expense are ignored in this buildup and are instead captured in the discount rate.</t>
        </r>
      </text>
    </comment>
    <comment ref="E38" authorId="0" shapeId="0" xr:uid="{6C3FFD6F-5268-4E8A-B25F-4E2CA1B81385}">
      <text>
        <r>
          <rPr>
            <b/>
            <sz val="9"/>
            <color rgb="FF000000"/>
            <rFont val="Tahoma"/>
            <family val="2"/>
          </rPr>
          <t>Matan Feldman: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Stub year adjusted</t>
        </r>
      </text>
    </comment>
    <comment ref="F38" authorId="0" shapeId="0" xr:uid="{E8D5AB50-610C-484B-ADEA-361C60264893}">
      <text>
        <r>
          <rPr>
            <b/>
            <sz val="9"/>
            <color rgb="FF000000"/>
            <rFont val="Tahoma"/>
            <family val="2"/>
          </rPr>
          <t>Matan Feldman: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Stub year adjusted</t>
        </r>
      </text>
    </comment>
    <comment ref="G38" authorId="0" shapeId="0" xr:uid="{D0B9F3D5-0F94-EE4B-9648-E9FA173E4129}">
      <text>
        <r>
          <rPr>
            <b/>
            <sz val="9"/>
            <color rgb="FF000000"/>
            <rFont val="Tahoma"/>
            <family val="2"/>
          </rPr>
          <t>Matan Feldman: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Stub year adjusted</t>
        </r>
      </text>
    </comment>
    <comment ref="H38" authorId="0" shapeId="0" xr:uid="{51814DF3-2FD4-B143-9443-3EC883A6DB0D}">
      <text>
        <r>
          <rPr>
            <b/>
            <sz val="9"/>
            <color rgb="FF000000"/>
            <rFont val="Tahoma"/>
            <family val="2"/>
          </rPr>
          <t>Matan Feldman: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Stub year adjusted</t>
        </r>
      </text>
    </comment>
    <comment ref="I38" authorId="0" shapeId="0" xr:uid="{3EA2840B-8649-5642-A17E-DB2DF8837700}">
      <text>
        <r>
          <rPr>
            <b/>
            <sz val="9"/>
            <color rgb="FF000000"/>
            <rFont val="Tahoma"/>
            <family val="2"/>
          </rPr>
          <t>Matan Feldman: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Stub year adjusted</t>
        </r>
      </text>
    </comment>
    <comment ref="I51" authorId="1" shapeId="0" xr:uid="{FD08B7B9-4AD3-4058-939F-7CD1AC3BF651}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Implied g = [r -FCF(t)/TV]/(1+FCF(t)/TV)
</t>
        </r>
      </text>
    </comment>
    <comment ref="B57" authorId="0" shapeId="0" xr:uid="{FD8C46B4-1D46-4493-81A0-4B850C6E7636}">
      <text>
        <r>
          <rPr>
            <b/>
            <sz val="9"/>
            <color indexed="81"/>
            <rFont val="Tahoma"/>
            <family val="2"/>
          </rPr>
          <t>Matan Feldman:</t>
        </r>
        <r>
          <rPr>
            <sz val="9"/>
            <color indexed="81"/>
            <rFont val="Tahoma"/>
            <family val="2"/>
          </rPr>
          <t xml:space="preserve">
Include all debt tranches</t>
        </r>
      </text>
    </comment>
    <comment ref="I57" authorId="0" shapeId="0" xr:uid="{56DFA94A-BB66-41A4-AC00-3236F8D385C6}">
      <text>
        <r>
          <rPr>
            <b/>
            <sz val="9"/>
            <color indexed="81"/>
            <rFont val="Tahoma"/>
            <family val="2"/>
          </rPr>
          <t>Matan Feldman:</t>
        </r>
        <r>
          <rPr>
            <sz val="9"/>
            <color indexed="81"/>
            <rFont val="Tahoma"/>
            <family val="2"/>
          </rPr>
          <t xml:space="preserve">
Source: Q1 2020 10Q p.19 </t>
        </r>
      </text>
    </comment>
    <comment ref="B62" authorId="0" shapeId="0" xr:uid="{64E07D50-B5B1-45C9-A83E-ECBA39617A0A}">
      <text>
        <r>
          <rPr>
            <b/>
            <sz val="9"/>
            <color indexed="81"/>
            <rFont val="Tahoma"/>
            <family val="2"/>
          </rPr>
          <t>Matan Feldman:</t>
        </r>
        <r>
          <rPr>
            <sz val="9"/>
            <color indexed="81"/>
            <rFont val="Tahoma"/>
            <family val="2"/>
          </rPr>
          <t xml:space="preserve">
Include cash &amp; equivalents, short term and long term marketable securites and investments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Matan Feldman</author>
    <author>Wall Street Prep</author>
  </authors>
  <commentList>
    <comment ref="C18" authorId="0" shapeId="0" xr:uid="{00F32598-EED9-4277-956A-84BC46BCD5D9}">
      <text>
        <r>
          <rPr>
            <b/>
            <sz val="9"/>
            <color indexed="81"/>
            <rFont val="Tahoma"/>
            <family val="2"/>
          </rPr>
          <t>Matan Feldman:</t>
        </r>
        <r>
          <rPr>
            <sz val="9"/>
            <color indexed="81"/>
            <rFont val="Tahoma"/>
            <family val="2"/>
          </rPr>
          <t xml:space="preserve">
Equity was $1,223,044.7 in the video because we ignored the illusrative converts and options (in case you're wondering why your numbers aren't footing with the video)</t>
        </r>
      </text>
    </comment>
    <comment ref="C40" authorId="1" shapeId="0" xr:uid="{5E473519-FC77-4945-84C0-5F76A559DECB}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CIQ</t>
        </r>
      </text>
    </comment>
    <comment ref="H40" authorId="1" shapeId="0" xr:uid="{300C7606-E758-44CE-99AA-E4BD74C4E8BE}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Last 9 month per latest 10Q footnotes</t>
        </r>
      </text>
    </comment>
    <comment ref="C41" authorId="1" shapeId="0" xr:uid="{DF3CB57D-41C5-4CE1-9005-9D9A50EA05F8}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CIQ</t>
        </r>
      </text>
    </comment>
    <comment ref="H41" authorId="1" shapeId="0" xr:uid="{0F3F8259-5B3D-4BB7-8BBB-CD8B78BB9AB2}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Non-GAAP tax rate from latest 10Q</t>
        </r>
      </text>
    </comment>
    <comment ref="C42" authorId="1" shapeId="0" xr:uid="{55BB4A8B-F2E1-43D8-A081-55E790CA46F5}">
      <text>
        <r>
          <rPr>
            <b/>
            <sz val="9"/>
            <color rgb="FF000000"/>
            <rFont val="Tahoma"/>
            <family val="2"/>
          </rPr>
          <t>Wall Street Prep: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CIQ</t>
        </r>
      </text>
    </comment>
    <comment ref="H42" authorId="1" shapeId="0" xr:uid="{E0CE93C6-83A3-4E39-A968-5A2D6AE3C5FB}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Annualized tax rate</t>
        </r>
      </text>
    </comment>
    <comment ref="C43" authorId="1" shapeId="0" xr:uid="{58FFC601-4914-4E12-AB29-4836CB9B81A9}">
      <text>
        <r>
          <rPr>
            <b/>
            <sz val="9"/>
            <color rgb="FF000000"/>
            <rFont val="Tahoma"/>
            <family val="2"/>
          </rPr>
          <t>Wall Street Prep: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Bloomberg</t>
        </r>
      </text>
    </comment>
  </commentList>
</comments>
</file>

<file path=xl/sharedStrings.xml><?xml version="1.0" encoding="utf-8"?>
<sst xmlns="http://schemas.openxmlformats.org/spreadsheetml/2006/main" count="178" uniqueCount="144">
  <si>
    <t>Tax rate</t>
  </si>
  <si>
    <t>Revenue</t>
  </si>
  <si>
    <t>Capital expenditures</t>
  </si>
  <si>
    <t>EBITDA</t>
  </si>
  <si>
    <t>Depreciation &amp; amortization</t>
  </si>
  <si>
    <t>as % of revenue</t>
  </si>
  <si>
    <t>% growth</t>
  </si>
  <si>
    <t>Discount rate (WACC)</t>
  </si>
  <si>
    <t>EBIT</t>
  </si>
  <si>
    <t>Changes in net working capital</t>
  </si>
  <si>
    <t>&lt;-Stub year counts first year cash flows starting at the valuation date</t>
  </si>
  <si>
    <t>Terminal value - growth in perpetuity approach</t>
  </si>
  <si>
    <t>Terminal value - EBITDA multiple approach</t>
  </si>
  <si>
    <t>Long term growth rate</t>
  </si>
  <si>
    <t>EBITDA multiple</t>
  </si>
  <si>
    <t>Enterprise value (stage 1 + 2)</t>
  </si>
  <si>
    <t>Implied terminal growth rate</t>
  </si>
  <si>
    <t>Implied TV exit EBITDA multiple</t>
  </si>
  <si>
    <t>Net debt</t>
  </si>
  <si>
    <t>Shares outstanding</t>
  </si>
  <si>
    <t>Nonoperating assets</t>
  </si>
  <si>
    <t>Net diluted shares outstanding</t>
  </si>
  <si>
    <t>Valuation</t>
  </si>
  <si>
    <t>Perpetuity</t>
  </si>
  <si>
    <t>Enterprise value</t>
  </si>
  <si>
    <t>Equity value per share</t>
  </si>
  <si>
    <t>Long term growth rate (g):</t>
  </si>
  <si>
    <t>WACC:</t>
  </si>
  <si>
    <t xml:space="preserve">Data </t>
  </si>
  <si>
    <t>Tables</t>
  </si>
  <si>
    <t>Exit EBITDA Multiple</t>
  </si>
  <si>
    <t>Equity value range</t>
  </si>
  <si>
    <t>Football field</t>
  </si>
  <si>
    <t>Low</t>
  </si>
  <si>
    <t>Diff.</t>
  </si>
  <si>
    <t>High</t>
  </si>
  <si>
    <t>52 Week Market High/Low</t>
  </si>
  <si>
    <t>WACC Buildup</t>
  </si>
  <si>
    <t>Cost of capital assumptions</t>
  </si>
  <si>
    <t>Date</t>
  </si>
  <si>
    <t>Source</t>
  </si>
  <si>
    <t>Cost of debt</t>
  </si>
  <si>
    <t>Beta</t>
  </si>
  <si>
    <t>Market risk premium</t>
  </si>
  <si>
    <t>Cost of equity</t>
  </si>
  <si>
    <t>% of total</t>
  </si>
  <si>
    <t>Cost of capital (WACC)</t>
  </si>
  <si>
    <r>
      <t xml:space="preserve">Observed </t>
    </r>
    <r>
      <rPr>
        <sz val="11"/>
        <color theme="1"/>
        <rFont val="Symbol"/>
        <family val="1"/>
        <charset val="2"/>
      </rPr>
      <t>b</t>
    </r>
  </si>
  <si>
    <t>Share price</t>
  </si>
  <si>
    <t>Dil. shares</t>
  </si>
  <si>
    <t>Market cap</t>
  </si>
  <si>
    <t>Debt</t>
  </si>
  <si>
    <r>
      <t xml:space="preserve">Delev. </t>
    </r>
    <r>
      <rPr>
        <sz val="11"/>
        <color theme="1"/>
        <rFont val="Symbol"/>
        <family val="1"/>
        <charset val="2"/>
      </rPr>
      <t>b</t>
    </r>
  </si>
  <si>
    <t>Industry average delevered beta</t>
  </si>
  <si>
    <t>WACC sensitivity to MRP and Beta</t>
  </si>
  <si>
    <t>Market</t>
  </si>
  <si>
    <t>Risk</t>
  </si>
  <si>
    <t>Premium</t>
  </si>
  <si>
    <t>% margin</t>
  </si>
  <si>
    <t>Present value of of unlevered free cash flows</t>
  </si>
  <si>
    <t>Terminal value as % of TEV</t>
  </si>
  <si>
    <t>Total enterprise value (TEV)</t>
  </si>
  <si>
    <t>Present value of terminal value</t>
  </si>
  <si>
    <t>Present value of stage 1 cash flows</t>
  </si>
  <si>
    <t>Stage 1 cash flows as % of TEV</t>
  </si>
  <si>
    <t>Terminal year EBITDA</t>
  </si>
  <si>
    <t xml:space="preserve">Equity value </t>
  </si>
  <si>
    <t>Actual</t>
  </si>
  <si>
    <t>Forecasts</t>
  </si>
  <si>
    <t>Unlevered Free Cash Flows</t>
  </si>
  <si>
    <t>Date for discounting cash flows</t>
  </si>
  <si>
    <t>Unlevered free cash flows (UFCF) stub adjusted</t>
  </si>
  <si>
    <t>Val date</t>
  </si>
  <si>
    <t>Year 2</t>
  </si>
  <si>
    <t>Year 3</t>
  </si>
  <si>
    <t>Year 4</t>
  </si>
  <si>
    <t>Year 5</t>
  </si>
  <si>
    <t xml:space="preserve">Yr 1 - Stub </t>
  </si>
  <si>
    <t>Net working capital (WC Assets - WC liabilities)</t>
  </si>
  <si>
    <t>NOPAT (aka EBIAT)</t>
  </si>
  <si>
    <t>Convertible debt</t>
  </si>
  <si>
    <t>Options / warrants</t>
  </si>
  <si>
    <t>Convertible preferred stock</t>
  </si>
  <si>
    <t>Shares</t>
  </si>
  <si>
    <t>Restricted stock / RSUs</t>
  </si>
  <si>
    <t>Preferred stock</t>
  </si>
  <si>
    <t>Gross debt and equivalents</t>
  </si>
  <si>
    <t xml:space="preserve">Equity investments </t>
  </si>
  <si>
    <t xml:space="preserve">Cash </t>
  </si>
  <si>
    <t>Noncontrolling (minority) interests</t>
  </si>
  <si>
    <t>EV / Revenue</t>
  </si>
  <si>
    <t xml:space="preserve">EV / EBITDA </t>
  </si>
  <si>
    <t>EV / EBIT</t>
  </si>
  <si>
    <t>Basic shares</t>
  </si>
  <si>
    <t>Source date</t>
  </si>
  <si>
    <t>Cost of debt (after tax)</t>
  </si>
  <si>
    <t xml:space="preserve">Beta </t>
  </si>
  <si>
    <t xml:space="preserve">Risk free rate </t>
  </si>
  <si>
    <t>Discounted Cash Flow Valuation</t>
  </si>
  <si>
    <t>Share price (Public Co)</t>
  </si>
  <si>
    <t>Most recent fiscal year end</t>
  </si>
  <si>
    <t>End of first fiscal year</t>
  </si>
  <si>
    <t>Most recent quarter end date</t>
  </si>
  <si>
    <t xml:space="preserve">Valuation date </t>
  </si>
  <si>
    <t>Industry beta</t>
  </si>
  <si>
    <t>Net Debt</t>
  </si>
  <si>
    <t>Outputs</t>
  </si>
  <si>
    <t>Source doc</t>
  </si>
  <si>
    <t xml:space="preserve">Current </t>
  </si>
  <si>
    <t xml:space="preserve">Target </t>
  </si>
  <si>
    <t>(override)</t>
  </si>
  <si>
    <t>Capital weights (capital structure)</t>
  </si>
  <si>
    <t>Equity</t>
  </si>
  <si>
    <t>Observed</t>
  </si>
  <si>
    <t>From schedule below</t>
  </si>
  <si>
    <t>Fiscal year ended</t>
  </si>
  <si>
    <t>Year 1 EBITDA multiple</t>
  </si>
  <si>
    <t>Year 1 Multiples</t>
  </si>
  <si>
    <t>Tax on EBIT</t>
  </si>
  <si>
    <t>Share price date</t>
  </si>
  <si>
    <t>Portion of year 1 cash flows in forecast</t>
  </si>
  <si>
    <t>Unlevered free cash flows (UFCF)</t>
  </si>
  <si>
    <t>Midyear adjustment?</t>
  </si>
  <si>
    <t>WSJ: 10 Year US Treasury Yield</t>
  </si>
  <si>
    <t>Bloomberg 2 year weekly adjusted beta</t>
  </si>
  <si>
    <t>Stub %</t>
  </si>
  <si>
    <t>Select Beta for model</t>
  </si>
  <si>
    <t>Last period * (1+% growth)</t>
  </si>
  <si>
    <t>EBITDA % margin assumption x Revenue</t>
  </si>
  <si>
    <t>EBIT % margin assumption x Revenue</t>
  </si>
  <si>
    <t>Tax rate * EBIT</t>
  </si>
  <si>
    <t>EBIT - Taxes</t>
  </si>
  <si>
    <t>EBITDA - EBIT</t>
  </si>
  <si>
    <t>Revenue * NWC as % of revenue</t>
  </si>
  <si>
    <t>Last period WC - Current period WC</t>
  </si>
  <si>
    <t>Capex as % of revenue * Revenue</t>
  </si>
  <si>
    <t>NOPAT + D&amp;A + Changes in NWC - Capex</t>
  </si>
  <si>
    <t>From terminal year of UFCF forecast</t>
  </si>
  <si>
    <t>Cost of debt x (1 - tax rate)</t>
  </si>
  <si>
    <t>RfR + Beta x MRP</t>
  </si>
  <si>
    <t>Research Estimates</t>
  </si>
  <si>
    <t>Bloomberg - YTM on  Bond</t>
  </si>
  <si>
    <t>Yahoo 5-year monthly adjusted beta</t>
  </si>
  <si>
    <t>Market risk premium from Kroll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</si>
</sst>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6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3" formatCode="_(* #,##0.00_);_(* \(#,##0.00\);_(* &quot;-&quot;??_);_(@_)"/>
    <numFmt numFmtId="164" formatCode="0.0%_);\(0.0%\);@_)"/>
    <numFmt numFmtId="165" formatCode="#,##0.0_);\(#,##0.0\);@_)"/>
    <numFmt numFmtId="166" formatCode="#,##0.00_);\(#,##0\)"/>
    <numFmt numFmtId="167" formatCode="#,##0.0%_);\(#,##0.0%\)"/>
    <numFmt numFmtId="168" formatCode="0.0\ \x"/>
    <numFmt numFmtId="169" formatCode="#,##0.00\ ;\(#,##0.00\)"/>
    <numFmt numFmtId="170" formatCode="&quot;$&quot;#,##0.00\ ;\(&quot;$&quot;#,##0.00\)"/>
    <numFmt numFmtId="171" formatCode="0.0%_);\(0.0%\)"/>
    <numFmt numFmtId="172" formatCode="0.000\ \x&quot;rate&quot;"/>
    <numFmt numFmtId="173" formatCode="#,##0.000_);[Red]\(#,##0.000\)"/>
    <numFmt numFmtId="174" formatCode="0.00_);\(0.00\);0.00"/>
    <numFmt numFmtId="175" formatCode="\C&quot;$&quot;#,##0.00_);[Red]\(&quot;$&quot;#,##0.00\)"/>
    <numFmt numFmtId="176" formatCode="#,##0%_);\(#,##0.0%\)"/>
    <numFmt numFmtId="177" formatCode="_(* #,##0.00000000_);_(* \(#,##0.00000000\);_(* &quot;-&quot;?_);_(@_)"/>
    <numFmt numFmtId="178" formatCode="mmm\-d\-yyyy"/>
    <numFmt numFmtId="179" formatCode="mmm\-yyyy"/>
    <numFmt numFmtId="180" formatCode="yyyy"/>
    <numFmt numFmtId="181" formatCode="0.00\x&quot;rate&quot;"/>
    <numFmt numFmtId="182" formatCode="0.0&quot;  &quot;"/>
    <numFmt numFmtId="183" formatCode="&quot;$&quot;#,##0.0\ ;[Red]\(&quot;$&quot;#,##0\)"/>
    <numFmt numFmtId="184" formatCode="&quot;$&quot;#,##0.000_);[Red]\(&quot;$&quot;#,##0.000\)"/>
    <numFmt numFmtId="185" formatCode="&quot;$&quot;#,##0.00&quot;A&quot;;[Red]\(&quot;$&quot;#,##0.00\)&quot;A&quot;"/>
    <numFmt numFmtId="186" formatCode="#,##0.0\ ;[Red]\(&quot;$&quot;#,##0\)"/>
    <numFmt numFmtId="187" formatCode="&quot;$&quot;#,##0.00&quot;E&quot;;[Red]\(&quot;$&quot;#,##0.00\)&quot;E&quot;"/>
    <numFmt numFmtId="188" formatCode="_([$€-2]* #,##0.00_);_([$€-2]* \(#,##0.00\);_([$€-2]* &quot;-&quot;??_)"/>
    <numFmt numFmtId="189" formatCode="#,##0.00;\(#,##0.00\)"/>
    <numFmt numFmtId="190" formatCode=".%\,\(0.0%%;\t"/>
    <numFmt numFmtId="191" formatCode="#,##0.0_);[Red]\(#,##0.0\)"/>
    <numFmt numFmtId="192" formatCode="0.0%_);[Red]\(0.0%\)"/>
    <numFmt numFmtId="193" formatCode="0.00_);\(0.00\);0.00_)"/>
    <numFmt numFmtId="194" formatCode="0.0%"/>
    <numFmt numFmtId="195" formatCode="#,##0\x"/>
    <numFmt numFmtId="196" formatCode="&quot;TKR&quot;\ 0"/>
    <numFmt numFmtId="197" formatCode=".%\,\(0.%%;\t"/>
    <numFmt numFmtId="198" formatCode="&quot;$&quot;#,###.0\ \ "/>
    <numFmt numFmtId="199" formatCode="#,##0.00\x_);[Red]\(#,##0.00\x\)"/>
    <numFmt numFmtId="200" formatCode="#,##0.0_);\(#,##0.0\)"/>
    <numFmt numFmtId="201" formatCode="#,##0.000_);\(#,##0.000\)"/>
    <numFmt numFmtId="202" formatCode="#,##0.00\x_);[Red]\(#,##0.00\x\);&quot;--  &quot;"/>
    <numFmt numFmtId="203" formatCode="_(* #,##0.0_);_(* \(#,##0.0\);_(* &quot;-&quot;??_);_(@_)"/>
    <numFmt numFmtId="204" formatCode="0.0\x_);[Red]\(0.0\x\)"/>
    <numFmt numFmtId="205" formatCode="0.0\ "/>
    <numFmt numFmtId="206" formatCode="&quot;$&quot;#,##0.0;\(&quot;$&quot;#,##0.00\)"/>
    <numFmt numFmtId="207" formatCode="#,##0.00%_);\(#,##0.00%\)"/>
    <numFmt numFmtId="208" formatCode="0.00\%;\-0.00\%;0.00\%"/>
    <numFmt numFmtId="209" formatCode="0.0%\ ;\(0.0%\)"/>
    <numFmt numFmtId="210" formatCode="_(&quot;$&quot;* #,##0_);_(&quot;$&quot;* \(#,##0\);_(&quot;$&quot;* &quot;-&quot;??_);_(@_)"/>
    <numFmt numFmtId="211" formatCode="&quot;$&quot;0.00\ "/>
    <numFmt numFmtId="212" formatCode="0.0\ \ \ \ \ "/>
    <numFmt numFmtId="213" formatCode="0.00\x;\-0.00\x;0.00\x"/>
    <numFmt numFmtId="214" formatCode="&quot;$&quot;#,##0.000_);\(&quot;$&quot;#,##0.000\)"/>
    <numFmt numFmtId="215" formatCode="#,##0.0_);\(#,##0.0\);_(* &quot;-&quot;_)"/>
    <numFmt numFmtId="216" formatCode="_(&quot;$&quot;* #,##0.00_);_(&quot;$&quot;* \(#,##0.00\);_(* &quot;-&quot;_);_(@_)"/>
    <numFmt numFmtId="217" formatCode="0.00%_);[Red]\(0.00%\)"/>
    <numFmt numFmtId="218" formatCode="#,##0.0\x_);\(#,##0.0\x\)"/>
    <numFmt numFmtId="219" formatCode="#,##0.00\x_);\(#,##0.00\x\)"/>
    <numFmt numFmtId="220" formatCode="###0&quot;E&quot;_)"/>
    <numFmt numFmtId="223" formatCode="m/d/yy;@"/>
    <numFmt numFmtId="224" formatCode="#,##0_);\(#,##0\);@_)"/>
    <numFmt numFmtId="227" formatCode="[&gt;1]&quot;10Q: &quot;0&quot; qtrs&quot;;&quot;10Q: &quot;0&quot; qtr&quot;"/>
    <numFmt numFmtId="228" formatCode="&quot;$&quot;#,##0.00_);[Red]\(&quot;$&quot;#,##0.00\);&quot;--  &quot;;_(@_)"/>
    <numFmt numFmtId="229" formatCode="mmm\-dd\-yy"/>
    <numFmt numFmtId="230" formatCode="mmm\-dd\-yyyy"/>
    <numFmt numFmtId="231" formatCode="#,##0.0_);[Red]\(#,##0.0\);&quot;--  &quot;"/>
    <numFmt numFmtId="232" formatCode="0.00\x"/>
    <numFmt numFmtId="233" formatCode="0.0&quot; years&quot;"/>
    <numFmt numFmtId="234" formatCode="_(#,##0.0%_);\(#,##0.0%\);_(&quot;–&quot;_)_%;_(@_)_%"/>
    <numFmt numFmtId="236" formatCode="_(#,##0.00%_);\(#,##0.00%\);_(&quot;–&quot;_)_%;_(@_)_%"/>
    <numFmt numFmtId="238" formatCode="0000\A"/>
    <numFmt numFmtId="239" formatCode="0000\P"/>
    <numFmt numFmtId="240" formatCode="0.0\x_);\(0.0\x\);@_)"/>
    <numFmt numFmtId="241" formatCode="0.000%_);\(0.000%\);@_)"/>
    <numFmt numFmtId="242" formatCode="#,##0.000_);\(#,##0.000\);@_)"/>
    <numFmt numFmtId="243" formatCode="_([$$]#,##0_)_%;\([$$]#,##0\)_%;_(&quot;–&quot;_)_%;_(@_)_%"/>
    <numFmt numFmtId="244" formatCode="#,##0.000"/>
    <numFmt numFmtId="245" formatCode="&quot;$&quot;#,##0.00_);\(&quot;$&quot;#,##0.00\);@_)"/>
    <numFmt numFmtId="246" formatCode="#,##0.00_);\(#,##0.00\);\-_);@_)"/>
    <numFmt numFmtId="247" formatCode="#,##0.0_);\(#,##0.0\);\-_);@_)"/>
    <numFmt numFmtId="248" formatCode="0.000"/>
    <numFmt numFmtId="249" formatCode="_(0.0\x_)_';_(\(0.0\x\)_';_(&quot;–&quot;_)_%;_(@_)_%"/>
    <numFmt numFmtId="250" formatCode="_(0.0_)_'_x;_(\(0.0\)_';_(&quot;–&quot;_)_%;_(@_)_%"/>
  </numFmts>
  <fonts count="93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GillSans"/>
    </font>
    <font>
      <sz val="8"/>
      <color indexed="49"/>
      <name val="Times New Roman"/>
      <family val="1"/>
    </font>
    <font>
      <sz val="10"/>
      <name val="Arial"/>
      <family val="2"/>
    </font>
    <font>
      <sz val="10"/>
      <name val="Trebuchet MS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8"/>
      <name val="Times New Roman"/>
      <family val="1"/>
    </font>
    <font>
      <sz val="10"/>
      <name val="Times New Roman"/>
      <family val="1"/>
    </font>
    <font>
      <b/>
      <sz val="18"/>
      <name val="Tms Rmn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7"/>
      <name val="GillSans"/>
    </font>
    <font>
      <sz val="10"/>
      <name val="Geneva"/>
      <family val="2"/>
    </font>
    <font>
      <sz val="24"/>
      <name val="Arial"/>
      <family val="2"/>
    </font>
    <font>
      <sz val="8"/>
      <name val="Arial"/>
      <family val="2"/>
    </font>
    <font>
      <sz val="10"/>
      <name val="Helvetica"/>
      <family val="2"/>
    </font>
    <font>
      <b/>
      <sz val="8"/>
      <name val="Arial"/>
      <family val="2"/>
    </font>
    <font>
      <b/>
      <sz val="8"/>
      <name val="Times New Roman"/>
      <family val="1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i/>
      <sz val="8"/>
      <color indexed="17"/>
      <name val="Times New Roman"/>
      <family val="1"/>
    </font>
    <font>
      <sz val="8"/>
      <color indexed="21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0"/>
      <color indexed="12"/>
      <name val="Trebuchet MS"/>
      <family val="2"/>
    </font>
    <font>
      <sz val="10"/>
      <name val="MS Sans Serif"/>
      <family val="2"/>
    </font>
    <font>
      <sz val="11"/>
      <color indexed="62"/>
      <name val="Calibri"/>
      <family val="2"/>
    </font>
    <font>
      <b/>
      <sz val="10"/>
      <color indexed="9"/>
      <name val="Tms Rmn"/>
    </font>
    <font>
      <b/>
      <sz val="10"/>
      <name val="Arial"/>
      <family val="2"/>
    </font>
    <font>
      <sz val="11"/>
      <color indexed="52"/>
      <name val="Calibri"/>
      <family val="2"/>
    </font>
    <font>
      <sz val="8"/>
      <color indexed="18"/>
      <name val="Times New Roman"/>
      <family val="1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0"/>
      <name val="Palatino"/>
      <family val="1"/>
    </font>
    <font>
      <sz val="12"/>
      <name val="Baskerville MT"/>
    </font>
    <font>
      <u/>
      <sz val="10"/>
      <name val="GillSans"/>
      <family val="2"/>
    </font>
    <font>
      <sz val="10"/>
      <name val="GillSans Light"/>
    </font>
    <font>
      <b/>
      <sz val="12"/>
      <name val="Arial"/>
      <family val="2"/>
    </font>
    <font>
      <b/>
      <sz val="16"/>
      <name val="Arial"/>
      <family val="2"/>
    </font>
    <font>
      <sz val="8"/>
      <name val="MS Sans Serif"/>
      <family val="2"/>
    </font>
    <font>
      <sz val="8.25"/>
      <color indexed="8"/>
      <name val="Arial"/>
      <family val="2"/>
    </font>
    <font>
      <b/>
      <u val="singleAccounting"/>
      <sz val="8"/>
      <color indexed="8"/>
      <name val="Arial"/>
      <family val="2"/>
    </font>
    <font>
      <sz val="8"/>
      <color indexed="8"/>
      <name val="Arial"/>
      <family val="2"/>
    </font>
    <font>
      <sz val="8"/>
      <color indexed="39"/>
      <name val="Arial"/>
      <family val="2"/>
    </font>
    <font>
      <sz val="7"/>
      <name val="Times New Roman"/>
      <family val="1"/>
    </font>
    <font>
      <sz val="7"/>
      <color indexed="17"/>
      <name val="Times New Roman"/>
      <family val="1"/>
    </font>
    <font>
      <sz val="7"/>
      <color indexed="18"/>
      <name val="Times New Roman"/>
      <family val="1"/>
    </font>
    <font>
      <b/>
      <sz val="12"/>
      <name val="GillSans"/>
      <family val="2"/>
    </font>
    <font>
      <b/>
      <sz val="18"/>
      <color indexed="56"/>
      <name val="Cambria"/>
      <family val="2"/>
    </font>
    <font>
      <b/>
      <sz val="11"/>
      <name val="GillSans"/>
    </font>
    <font>
      <b/>
      <sz val="8"/>
      <color indexed="18"/>
      <name val="Times New Roman"/>
      <family val="1"/>
    </font>
    <font>
      <i/>
      <sz val="8"/>
      <name val="Times New Roman"/>
      <family val="1"/>
    </font>
    <font>
      <u/>
      <sz val="11"/>
      <name val="GillSans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8"/>
      <color indexed="8"/>
      <name val="Verdana"/>
      <family val="2"/>
    </font>
    <font>
      <sz val="8"/>
      <color indexed="12"/>
      <name val="Arial"/>
      <family val="2"/>
    </font>
    <font>
      <sz val="1"/>
      <color indexed="9"/>
      <name val="Symbol"/>
      <family val="1"/>
      <charset val="2"/>
    </font>
    <font>
      <sz val="11"/>
      <color indexed="8"/>
      <name val="Calibri"/>
      <family val="2"/>
      <scheme val="minor"/>
    </font>
    <font>
      <b/>
      <u val="singleAccounting"/>
      <sz val="8"/>
      <color indexed="8"/>
      <name val="Verdana"/>
      <family val="2"/>
    </font>
    <font>
      <b/>
      <sz val="10"/>
      <color indexed="9"/>
      <name val="Arial"/>
      <family val="2"/>
    </font>
    <font>
      <b/>
      <sz val="12"/>
      <color indexed="8"/>
      <name val="Verdana"/>
      <family val="2"/>
    </font>
    <font>
      <sz val="8"/>
      <color indexed="10"/>
      <name val="Arial"/>
      <family val="2"/>
    </font>
    <font>
      <b/>
      <sz val="8"/>
      <color indexed="9"/>
      <name val="Verdana"/>
      <family val="2"/>
    </font>
    <font>
      <vertAlign val="subscript"/>
      <sz val="8"/>
      <color indexed="8"/>
      <name val="Arial"/>
      <family val="2"/>
    </font>
    <font>
      <vertAlign val="superscript"/>
      <sz val="8"/>
      <color indexed="8"/>
      <name val="Arial"/>
      <family val="2"/>
    </font>
    <font>
      <b/>
      <sz val="8"/>
      <color indexed="8"/>
      <name val="Arial"/>
      <family val="2"/>
    </font>
    <font>
      <i/>
      <sz val="8"/>
      <color indexed="8"/>
      <name val="Arial"/>
      <family val="2"/>
    </font>
    <font>
      <b/>
      <sz val="13"/>
      <color indexed="8"/>
      <name val="Verdana"/>
      <family val="2"/>
    </font>
    <font>
      <u/>
      <sz val="11"/>
      <color rgb="FF000000"/>
      <name val="Calibri"/>
      <family val="2"/>
      <scheme val="minor"/>
    </font>
    <font>
      <sz val="11"/>
      <color rgb="FF008000"/>
      <name val="Calibri"/>
      <family val="2"/>
      <scheme val="minor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u val="singleAccounting"/>
      <sz val="11"/>
      <color theme="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  <font>
      <u val="singleAccounting"/>
      <sz val="11"/>
      <color rgb="FF000000"/>
      <name val="Calibri"/>
      <family val="2"/>
      <scheme val="minor"/>
    </font>
    <font>
      <sz val="11"/>
      <color theme="1"/>
      <name val="Symbol"/>
      <family val="1"/>
      <charset val="2"/>
    </font>
    <font>
      <b/>
      <u/>
      <sz val="11"/>
      <color rgb="FF0000FF"/>
      <name val="Calibri"/>
      <family val="2"/>
      <scheme val="minor"/>
    </font>
    <font>
      <i/>
      <sz val="9"/>
      <color rgb="FF000000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4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lightGray">
        <fgColor indexed="12"/>
      </patternFill>
    </fill>
    <fill>
      <patternFill patternType="solid">
        <fgColor indexed="26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3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6"/>
      </patternFill>
    </fill>
    <fill>
      <patternFill patternType="solid">
        <fgColor indexed="61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C9DAF8"/>
        <bgColor rgb="FF000000"/>
      </patternFill>
    </fill>
    <fill>
      <patternFill patternType="solid">
        <fgColor rgb="FFC0C0C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D2F2FF"/>
        <bgColor rgb="FF000000"/>
      </patternFill>
    </fill>
  </fills>
  <borders count="4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auto="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hair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/>
      <bottom style="thin">
        <color rgb="FF000000"/>
      </bottom>
      <diagonal/>
    </border>
  </borders>
  <cellStyleXfs count="210">
    <xf numFmtId="0" fontId="0" fillId="0" borderId="0"/>
    <xf numFmtId="0" fontId="3" fillId="0" borderId="0"/>
    <xf numFmtId="166" fontId="3" fillId="0" borderId="0">
      <alignment horizontal="right"/>
    </xf>
    <xf numFmtId="167" fontId="3" fillId="2" borderId="0"/>
    <xf numFmtId="168" fontId="3" fillId="2" borderId="0"/>
    <xf numFmtId="169" fontId="3" fillId="2" borderId="0"/>
    <xf numFmtId="170" fontId="3" fillId="2" borderId="0">
      <alignment horizontal="right"/>
    </xf>
    <xf numFmtId="171" fontId="4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172" fontId="6" fillId="0" borderId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6" borderId="0" applyNumberFormat="0" applyBorder="0" applyAlignment="0" applyProtection="0"/>
    <xf numFmtId="0" fontId="7" fillId="9" borderId="0" applyNumberFormat="0" applyBorder="0" applyAlignment="0" applyProtection="0"/>
    <xf numFmtId="0" fontId="7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6" fillId="0" borderId="0"/>
    <xf numFmtId="0" fontId="9" fillId="4" borderId="0" applyNumberFormat="0" applyBorder="0" applyAlignment="0" applyProtection="0"/>
    <xf numFmtId="173" fontId="10" fillId="0" borderId="0" applyFont="0" applyFill="0" applyBorder="0" applyAlignment="0" applyProtection="0"/>
    <xf numFmtId="38" fontId="10" fillId="0" borderId="0" applyFill="0" applyBorder="0" applyAlignment="0" applyProtection="0">
      <protection locked="0"/>
    </xf>
    <xf numFmtId="0" fontId="11" fillId="0" borderId="0"/>
    <xf numFmtId="37" fontId="12" fillId="0" borderId="0">
      <alignment horizontal="centerContinuous"/>
    </xf>
    <xf numFmtId="0" fontId="13" fillId="21" borderId="2" applyNumberFormat="0" applyAlignment="0" applyProtection="0"/>
    <xf numFmtId="173" fontId="10" fillId="0" borderId="0" applyFont="0" applyFill="0" applyBorder="0" applyAlignment="0" applyProtection="0">
      <protection locked="0"/>
    </xf>
    <xf numFmtId="173" fontId="10" fillId="0" borderId="3" applyFont="0" applyFill="0" applyAlignment="0" applyProtection="0"/>
    <xf numFmtId="0" fontId="14" fillId="22" borderId="4" applyNumberFormat="0" applyAlignment="0" applyProtection="0"/>
    <xf numFmtId="0" fontId="5" fillId="0" borderId="0">
      <alignment horizontal="center" wrapText="1"/>
      <protection hidden="1"/>
    </xf>
    <xf numFmtId="0" fontId="15" fillId="0" borderId="5" applyNumberFormat="0" applyFill="0" applyBorder="0" applyProtection="0">
      <alignment horizontal="left" vertical="center"/>
    </xf>
    <xf numFmtId="0" fontId="15" fillId="0" borderId="5" applyNumberFormat="0" applyFill="0" applyBorder="0" applyProtection="0">
      <alignment horizontal="right" vertical="center"/>
    </xf>
    <xf numFmtId="43" fontId="5" fillId="0" borderId="0" applyFont="0" applyFill="0" applyBorder="0" applyAlignment="0" applyProtection="0"/>
    <xf numFmtId="37" fontId="16" fillId="0" borderId="0" applyFont="0" applyFill="0" applyBorder="0" applyAlignment="0" applyProtection="0"/>
    <xf numFmtId="39" fontId="16" fillId="0" borderId="0" applyFont="0" applyFill="0" applyBorder="0" applyAlignment="0" applyProtection="0"/>
    <xf numFmtId="0" fontId="17" fillId="23" borderId="0">
      <alignment horizontal="center" vertical="center" wrapText="1"/>
    </xf>
    <xf numFmtId="174" fontId="5" fillId="0" borderId="0" applyFill="0" applyBorder="0">
      <alignment horizontal="right"/>
      <protection locked="0"/>
    </xf>
    <xf numFmtId="0" fontId="18" fillId="0" borderId="0" applyFont="0" applyFill="0" applyBorder="0" applyAlignment="0"/>
    <xf numFmtId="7" fontId="19" fillId="0" borderId="0" applyFont="0" applyFill="0" applyBorder="0" applyAlignment="0" applyProtection="0"/>
    <xf numFmtId="5" fontId="16" fillId="0" borderId="0" applyFont="0" applyFill="0" applyBorder="0" applyAlignment="0" applyProtection="0"/>
    <xf numFmtId="175" fontId="6" fillId="0" borderId="0" applyFill="0" applyBorder="0" applyProtection="0">
      <alignment horizontal="right"/>
    </xf>
    <xf numFmtId="176" fontId="3" fillId="2" borderId="6">
      <alignment horizontal="right"/>
    </xf>
    <xf numFmtId="177" fontId="3" fillId="2" borderId="6">
      <alignment horizontal="right"/>
    </xf>
    <xf numFmtId="176" fontId="3" fillId="2" borderId="6">
      <alignment horizontal="right"/>
    </xf>
    <xf numFmtId="15" fontId="20" fillId="0" borderId="0" applyFill="0" applyBorder="0" applyAlignment="0"/>
    <xf numFmtId="178" fontId="18" fillId="24" borderId="0" applyFont="0" applyFill="0" applyBorder="0" applyAlignment="0" applyProtection="0"/>
    <xf numFmtId="179" fontId="20" fillId="0" borderId="5"/>
    <xf numFmtId="14" fontId="21" fillId="0" borderId="0" applyFont="0" applyFill="0" applyBorder="0" applyAlignment="0" applyProtection="0">
      <alignment horizontal="center"/>
    </xf>
    <xf numFmtId="180" fontId="21" fillId="0" borderId="0" applyFont="0" applyFill="0" applyBorder="0" applyAlignment="0" applyProtection="0">
      <alignment horizontal="center"/>
    </xf>
    <xf numFmtId="181" fontId="6" fillId="0" borderId="0" applyFont="0" applyFill="0" applyBorder="0" applyAlignment="0" applyProtection="0"/>
    <xf numFmtId="8" fontId="10" fillId="0" borderId="0" applyFont="0" applyFill="0" applyBorder="0" applyAlignment="0" applyProtection="0"/>
    <xf numFmtId="6" fontId="10" fillId="0" borderId="0" applyFont="0" applyFill="0" applyBorder="0" applyAlignment="0" applyProtection="0">
      <alignment horizontal="right"/>
    </xf>
    <xf numFmtId="6" fontId="10" fillId="0" borderId="0" applyFont="0" applyFill="0" applyBorder="0" applyAlignment="0" applyProtection="0"/>
    <xf numFmtId="39" fontId="3" fillId="25" borderId="0"/>
    <xf numFmtId="7" fontId="3" fillId="25" borderId="0" applyBorder="0"/>
    <xf numFmtId="182" fontId="3" fillId="25" borderId="0"/>
    <xf numFmtId="183" fontId="3" fillId="0" borderId="0"/>
    <xf numFmtId="184" fontId="3" fillId="25" borderId="0"/>
    <xf numFmtId="185" fontId="11" fillId="0" borderId="0" applyFont="0" applyFill="0" applyBorder="0" applyProtection="0">
      <alignment horizontal="left"/>
      <protection locked="0"/>
    </xf>
    <xf numFmtId="186" fontId="3" fillId="0" borderId="0"/>
    <xf numFmtId="187" fontId="11" fillId="0" borderId="0" applyFont="0" applyFill="0" applyBorder="0" applyProtection="0">
      <alignment horizontal="left"/>
      <protection locked="0"/>
    </xf>
    <xf numFmtId="188" fontId="5" fillId="0" borderId="0" applyFont="0" applyFill="0" applyBorder="0" applyAlignment="0" applyProtection="0"/>
    <xf numFmtId="0" fontId="22" fillId="0" borderId="0" applyNumberFormat="0" applyFill="0" applyBorder="0" applyAlignment="0" applyProtection="0"/>
    <xf numFmtId="171" fontId="3" fillId="0" borderId="7"/>
    <xf numFmtId="189" fontId="3" fillId="2" borderId="6">
      <alignment horizontal="right"/>
    </xf>
    <xf numFmtId="190" fontId="3" fillId="2" borderId="6">
      <alignment horizontal="right"/>
    </xf>
    <xf numFmtId="189" fontId="3" fillId="2" borderId="6">
      <alignment horizontal="right"/>
    </xf>
    <xf numFmtId="191" fontId="10" fillId="0" borderId="0" applyFill="0" applyBorder="0" applyAlignment="0" applyProtection="0">
      <protection locked="0"/>
    </xf>
    <xf numFmtId="0" fontId="23" fillId="5" borderId="0" applyNumberFormat="0" applyBorder="0" applyAlignment="0" applyProtection="0"/>
    <xf numFmtId="192" fontId="24" fillId="0" borderId="0" applyFill="0" applyBorder="0" applyAlignment="0" applyProtection="0"/>
    <xf numFmtId="171" fontId="25" fillId="0" borderId="0" applyAlignment="0">
      <alignment horizontal="left"/>
      <protection locked="0"/>
    </xf>
    <xf numFmtId="191" fontId="6" fillId="26" borderId="8" applyNumberFormat="0" applyFont="0" applyAlignment="0" applyProtection="0"/>
    <xf numFmtId="0" fontId="26" fillId="0" borderId="9" applyNumberFormat="0" applyFill="0" applyAlignment="0" applyProtection="0"/>
    <xf numFmtId="0" fontId="27" fillId="0" borderId="10" applyNumberFormat="0" applyFill="0" applyAlignment="0" applyProtection="0"/>
    <xf numFmtId="0" fontId="28" fillId="0" borderId="11" applyNumberFormat="0" applyFill="0" applyAlignment="0" applyProtection="0"/>
    <xf numFmtId="0" fontId="28" fillId="0" borderId="0" applyNumberFormat="0" applyFill="0" applyBorder="0" applyAlignment="0" applyProtection="0"/>
    <xf numFmtId="191" fontId="29" fillId="0" borderId="0" applyNumberFormat="0" applyFill="0" applyBorder="0" applyAlignment="0" applyProtection="0"/>
    <xf numFmtId="0" fontId="30" fillId="0" borderId="0"/>
    <xf numFmtId="173" fontId="10" fillId="0" borderId="0" applyFont="0" applyFill="0" applyBorder="0" applyAlignment="0" applyProtection="0"/>
    <xf numFmtId="38" fontId="10" fillId="0" borderId="0" applyFill="0" applyBorder="0" applyAlignment="0" applyProtection="0">
      <alignment horizontal="right"/>
      <protection locked="0"/>
    </xf>
    <xf numFmtId="0" fontId="31" fillId="8" borderId="2" applyNumberFormat="0" applyAlignment="0" applyProtection="0"/>
    <xf numFmtId="0" fontId="18" fillId="24" borderId="0" applyFont="0" applyBorder="0" applyAlignment="0">
      <protection locked="0"/>
    </xf>
    <xf numFmtId="0" fontId="5" fillId="0" borderId="0" applyFill="0" applyBorder="0">
      <alignment horizontal="right"/>
      <protection locked="0"/>
    </xf>
    <xf numFmtId="17" fontId="32" fillId="27" borderId="0"/>
    <xf numFmtId="193" fontId="5" fillId="0" borderId="0" applyFill="0" applyBorder="0">
      <alignment horizontal="right"/>
      <protection locked="0"/>
    </xf>
    <xf numFmtId="0" fontId="33" fillId="28" borderId="12">
      <alignment horizontal="left" vertical="center" wrapText="1"/>
    </xf>
    <xf numFmtId="0" fontId="34" fillId="0" borderId="13" applyNumberFormat="0" applyFill="0" applyAlignment="0" applyProtection="0"/>
    <xf numFmtId="194" fontId="10" fillId="0" borderId="0" applyFont="0" applyFill="0" applyBorder="0" applyAlignment="0" applyProtection="0">
      <alignment horizontal="right"/>
    </xf>
    <xf numFmtId="195" fontId="3" fillId="0" borderId="0">
      <alignment horizontal="right"/>
    </xf>
    <xf numFmtId="196" fontId="3" fillId="25" borderId="0">
      <alignment horizontal="right"/>
    </xf>
    <xf numFmtId="197" fontId="3" fillId="0" borderId="0">
      <alignment horizontal="right"/>
    </xf>
    <xf numFmtId="195" fontId="3" fillId="0" borderId="0">
      <alignment horizontal="right"/>
    </xf>
    <xf numFmtId="171" fontId="35" fillId="0" borderId="0" applyFill="0" applyBorder="0" applyAlignment="0" applyProtection="0">
      <alignment horizontal="right"/>
    </xf>
    <xf numFmtId="171" fontId="35" fillId="0" borderId="0" applyFill="0" applyBorder="0" applyAlignment="0" applyProtection="0"/>
    <xf numFmtId="198" fontId="3" fillId="2" borderId="6">
      <alignment horizontal="right"/>
    </xf>
    <xf numFmtId="199" fontId="10" fillId="0" borderId="0" applyFont="0" applyFill="0" applyBorder="0" applyAlignment="0" applyProtection="0"/>
    <xf numFmtId="0" fontId="16" fillId="2" borderId="0" applyFont="0" applyBorder="0" applyAlignment="0" applyProtection="0">
      <alignment horizontal="right"/>
      <protection hidden="1"/>
    </xf>
    <xf numFmtId="0" fontId="36" fillId="26" borderId="0" applyNumberFormat="0" applyBorder="0" applyAlignment="0" applyProtection="0"/>
    <xf numFmtId="37" fontId="19" fillId="0" borderId="0" applyFont="0" applyFill="0" applyBorder="0" applyAlignment="0" applyProtection="0"/>
    <xf numFmtId="200" fontId="5" fillId="0" borderId="0" applyFont="0" applyFill="0" applyBorder="0" applyAlignment="0" applyProtection="0"/>
    <xf numFmtId="39" fontId="5" fillId="0" borderId="0" applyFont="0" applyFill="0" applyBorder="0" applyAlignment="0" applyProtection="0"/>
    <xf numFmtId="201" fontId="5" fillId="0" borderId="0" applyFon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18" fillId="0" borderId="0" applyFont="0" applyFill="0" applyBorder="0" applyAlignment="0" applyProtection="0"/>
    <xf numFmtId="202" fontId="18" fillId="0" borderId="0" applyFont="0" applyFill="0" applyBorder="0" applyAlignment="0" applyProtection="0"/>
    <xf numFmtId="0" fontId="7" fillId="29" borderId="14" applyNumberFormat="0" applyFont="0" applyAlignment="0" applyProtection="0"/>
    <xf numFmtId="0" fontId="16" fillId="0" borderId="0" applyFont="0" applyFill="0" applyBorder="0" applyAlignment="0" applyProtection="0"/>
    <xf numFmtId="203" fontId="5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37" fillId="21" borderId="15" applyNumberFormat="0" applyAlignment="0" applyProtection="0"/>
    <xf numFmtId="204" fontId="10" fillId="0" borderId="0" applyFont="0" applyFill="0" applyBorder="0" applyAlignment="0" applyProtection="0">
      <alignment horizontal="right"/>
    </xf>
    <xf numFmtId="0" fontId="38" fillId="0" borderId="0" applyNumberFormat="0" applyFill="0" applyBorder="0" applyAlignment="0" applyProtection="0"/>
    <xf numFmtId="0" fontId="18" fillId="0" borderId="0"/>
    <xf numFmtId="205" fontId="3" fillId="25" borderId="0"/>
    <xf numFmtId="9" fontId="10" fillId="0" borderId="0" applyFont="0" applyFill="0" applyBorder="0" applyAlignment="0" applyProtection="0">
      <alignment horizontal="right"/>
    </xf>
    <xf numFmtId="206" fontId="3" fillId="0" borderId="0"/>
    <xf numFmtId="0" fontId="5" fillId="0" borderId="0" applyFont="0" applyFill="0" applyBorder="0" applyAlignment="0"/>
    <xf numFmtId="167" fontId="5" fillId="0" borderId="0" applyFont="0" applyFill="0" applyBorder="0" applyAlignment="0" applyProtection="0"/>
    <xf numFmtId="207" fontId="5" fillId="0" borderId="0" applyFont="0" applyFill="0" applyBorder="0" applyAlignment="0" applyProtection="0"/>
    <xf numFmtId="208" fontId="5" fillId="0" borderId="0" applyFill="0" applyBorder="0">
      <alignment horizontal="right"/>
      <protection locked="0"/>
    </xf>
    <xf numFmtId="192" fontId="10" fillId="0" borderId="0" applyFont="0" applyFill="0" applyBorder="0" applyAlignment="0" applyProtection="0"/>
    <xf numFmtId="8" fontId="10" fillId="0" borderId="0" applyFont="0" applyFill="0" applyBorder="0" applyAlignment="0" applyProtection="0"/>
    <xf numFmtId="173" fontId="10" fillId="0" borderId="0" applyFont="0" applyFill="0" applyBorder="0" applyAlignment="0" applyProtection="0">
      <protection locked="0"/>
    </xf>
    <xf numFmtId="191" fontId="10" fillId="0" borderId="0" applyFill="0" applyBorder="0" applyAlignment="0" applyProtection="0"/>
    <xf numFmtId="38" fontId="10" fillId="0" borderId="0" applyFont="0" applyFill="0" applyBorder="0" applyAlignment="0" applyProtection="0"/>
    <xf numFmtId="169" fontId="3" fillId="2" borderId="16">
      <alignment horizontal="right"/>
    </xf>
    <xf numFmtId="209" fontId="39" fillId="2" borderId="0"/>
    <xf numFmtId="210" fontId="3" fillId="2" borderId="0"/>
    <xf numFmtId="0" fontId="40" fillId="0" borderId="0">
      <alignment horizontal="center"/>
    </xf>
    <xf numFmtId="0" fontId="3" fillId="0" borderId="5">
      <alignment horizontal="centerContinuous"/>
    </xf>
    <xf numFmtId="211" fontId="3" fillId="2" borderId="0">
      <alignment horizontal="right"/>
    </xf>
    <xf numFmtId="212" fontId="3" fillId="2" borderId="6">
      <alignment horizontal="right"/>
    </xf>
    <xf numFmtId="213" fontId="5" fillId="0" borderId="0">
      <alignment horizontal="right"/>
      <protection locked="0"/>
    </xf>
    <xf numFmtId="191" fontId="21" fillId="0" borderId="0" applyFont="0" applyFill="0" applyBorder="0" applyAlignment="0" applyProtection="0"/>
    <xf numFmtId="0" fontId="41" fillId="0" borderId="0" applyNumberFormat="0" applyFill="0" applyBorder="0" applyProtection="0">
      <alignment horizontal="right" vertical="center"/>
    </xf>
    <xf numFmtId="0" fontId="42" fillId="23" borderId="8">
      <alignment horizontal="center" vertical="center" wrapText="1"/>
      <protection hidden="1"/>
    </xf>
    <xf numFmtId="173" fontId="10" fillId="0" borderId="0" applyFill="0" applyBorder="0" applyAlignment="0" applyProtection="0">
      <protection locked="0"/>
    </xf>
    <xf numFmtId="214" fontId="21" fillId="0" borderId="0" applyFont="0" applyFill="0" applyBorder="0" applyAlignment="0" applyProtection="0">
      <alignment horizontal="right"/>
    </xf>
    <xf numFmtId="38" fontId="5" fillId="0" borderId="0" applyFont="0" applyFill="0" applyBorder="0" applyAlignment="0" applyProtection="0"/>
    <xf numFmtId="0" fontId="43" fillId="0" borderId="17" applyNumberFormat="0" applyFill="0" applyProtection="0">
      <alignment horizontal="left" vertical="top" wrapText="1"/>
    </xf>
    <xf numFmtId="0" fontId="30" fillId="0" borderId="0" applyNumberFormat="0" applyFill="0" applyBorder="0" applyProtection="0">
      <alignment horizontal="left" vertical="top" wrapText="1"/>
    </xf>
    <xf numFmtId="0" fontId="44" fillId="0" borderId="0" applyNumberFormat="0" applyFill="0" applyProtection="0">
      <alignment horizontal="left" vertical="top" wrapText="1"/>
    </xf>
    <xf numFmtId="0" fontId="45" fillId="0" borderId="0" applyNumberFormat="0" applyFill="0" applyBorder="0" applyProtection="0"/>
    <xf numFmtId="0" fontId="46" fillId="30" borderId="0" applyNumberFormat="0" applyBorder="0" applyProtection="0"/>
    <xf numFmtId="0" fontId="47" fillId="0" borderId="0" applyNumberFormat="0" applyFill="0" applyBorder="0" applyProtection="0">
      <alignment vertical="top"/>
    </xf>
    <xf numFmtId="215" fontId="48" fillId="0" borderId="0" applyFill="0" applyBorder="0" applyProtection="0">
      <alignment horizontal="right" wrapText="1"/>
    </xf>
    <xf numFmtId="216" fontId="48" fillId="0" borderId="0" applyFill="0" applyBorder="0" applyProtection="0">
      <alignment horizontal="right"/>
    </xf>
    <xf numFmtId="4" fontId="18" fillId="0" borderId="0" applyFill="0" applyBorder="0" applyProtection="0">
      <alignment horizontal="right"/>
    </xf>
    <xf numFmtId="184" fontId="49" fillId="0" borderId="0" applyFill="0" applyBorder="0" applyAlignment="0" applyProtection="0"/>
    <xf numFmtId="217" fontId="50" fillId="0" borderId="0" applyFill="0" applyBorder="0" applyAlignment="0" applyProtection="0">
      <alignment horizontal="left"/>
      <protection locked="0"/>
    </xf>
    <xf numFmtId="217" fontId="50" fillId="0" borderId="0" applyFill="0" applyBorder="0" applyAlignment="0" applyProtection="0"/>
    <xf numFmtId="217" fontId="51" fillId="0" borderId="0" applyFill="0" applyBorder="0" applyAlignment="0" applyProtection="0">
      <alignment horizontal="left"/>
      <protection locked="0"/>
    </xf>
    <xf numFmtId="217" fontId="51" fillId="0" borderId="0" applyFill="0" applyBorder="0" applyAlignment="0" applyProtection="0">
      <protection locked="0"/>
    </xf>
    <xf numFmtId="191" fontId="10" fillId="0" borderId="0" applyFill="0" applyBorder="0" applyAlignment="0" applyProtection="0">
      <protection locked="0"/>
    </xf>
    <xf numFmtId="191" fontId="49" fillId="0" borderId="0" applyFill="0" applyBorder="0" applyAlignment="0" applyProtection="0"/>
    <xf numFmtId="49" fontId="52" fillId="0" borderId="0"/>
    <xf numFmtId="218" fontId="5" fillId="0" borderId="0" applyFont="0" applyFill="0" applyBorder="0" applyAlignment="0" applyProtection="0"/>
    <xf numFmtId="219" fontId="5" fillId="0" borderId="0" applyFont="0" applyFill="0" applyBorder="0" applyAlignment="0" applyProtection="0"/>
    <xf numFmtId="0" fontId="53" fillId="0" borderId="0" applyNumberFormat="0" applyFill="0" applyBorder="0" applyAlignment="0" applyProtection="0"/>
    <xf numFmtId="0" fontId="54" fillId="1" borderId="0" applyNumberFormat="0" applyBorder="0" applyProtection="0">
      <alignment horizontal="left" vertical="center"/>
    </xf>
    <xf numFmtId="191" fontId="55" fillId="0" borderId="0" applyNumberFormat="0" applyFill="0" applyBorder="0" applyAlignment="0" applyProtection="0"/>
    <xf numFmtId="0" fontId="5" fillId="0" borderId="0" applyBorder="0"/>
    <xf numFmtId="38" fontId="56" fillId="0" borderId="0" applyFill="0" applyBorder="0" applyAlignment="0" applyProtection="0">
      <alignment horizontal="left"/>
    </xf>
    <xf numFmtId="0" fontId="57" fillId="0" borderId="0"/>
    <xf numFmtId="0" fontId="58" fillId="0" borderId="18" applyNumberFormat="0" applyFill="0" applyAlignment="0" applyProtection="0"/>
    <xf numFmtId="0" fontId="59" fillId="0" borderId="0" applyNumberFormat="0" applyFill="0" applyBorder="0" applyAlignment="0" applyProtection="0"/>
    <xf numFmtId="1" fontId="10" fillId="0" borderId="0" applyFont="0" applyFill="0" applyBorder="0" applyAlignment="0" applyProtection="0"/>
    <xf numFmtId="220" fontId="19" fillId="0" borderId="0" applyFont="0" applyFill="0" applyBorder="0" applyAlignment="0" applyProtection="0"/>
    <xf numFmtId="227" fontId="20" fillId="0" borderId="0" applyFill="0" applyBorder="0" applyAlignment="0" applyProtection="0">
      <alignment horizontal="right"/>
    </xf>
    <xf numFmtId="0" fontId="65" fillId="0" borderId="0" applyAlignment="0"/>
    <xf numFmtId="0" fontId="66" fillId="0" borderId="0" applyAlignment="0"/>
    <xf numFmtId="0" fontId="46" fillId="31" borderId="0" applyAlignment="0"/>
    <xf numFmtId="228" fontId="18" fillId="0" borderId="20" applyFont="0" applyFill="0" applyBorder="0" applyAlignment="0" applyProtection="0"/>
    <xf numFmtId="229" fontId="20" fillId="0" borderId="0" applyFont="0" applyFill="0" applyBorder="0" applyAlignment="0" applyProtection="0"/>
    <xf numFmtId="230" fontId="18" fillId="0" borderId="0" applyFont="0" applyFill="0" applyBorder="0" applyAlignment="0" applyProtection="0"/>
    <xf numFmtId="178" fontId="67" fillId="24" borderId="21" applyFont="0" applyFill="0" applyBorder="0" applyAlignment="0" applyProtection="0"/>
    <xf numFmtId="0" fontId="68" fillId="0" borderId="0" applyAlignment="0"/>
    <xf numFmtId="14" fontId="20" fillId="0" borderId="5" applyFont="0" applyFill="0" applyBorder="0" applyAlignment="0" applyProtection="0"/>
    <xf numFmtId="0" fontId="69" fillId="32" borderId="22"/>
    <xf numFmtId="0" fontId="70" fillId="33" borderId="0" applyAlignment="0"/>
    <xf numFmtId="0" fontId="71" fillId="34" borderId="0" applyAlignment="0"/>
    <xf numFmtId="0" fontId="72" fillId="0" borderId="0" applyAlignment="0"/>
    <xf numFmtId="231" fontId="18" fillId="0" borderId="0" applyFont="0" applyFill="0" applyBorder="0" applyAlignment="0" applyProtection="0">
      <alignment horizontal="right"/>
    </xf>
    <xf numFmtId="191" fontId="73" fillId="0" borderId="0" applyNumberFormat="0" applyFill="0" applyBorder="0" applyAlignment="0" applyProtection="0">
      <alignment horizontal="left"/>
    </xf>
    <xf numFmtId="0" fontId="74" fillId="35" borderId="0" applyAlignment="0"/>
    <xf numFmtId="0" fontId="75" fillId="0" borderId="0" applyAlignment="0"/>
    <xf numFmtId="0" fontId="76" fillId="0" borderId="0" applyAlignment="0"/>
    <xf numFmtId="0" fontId="77" fillId="0" borderId="0" applyAlignment="0"/>
    <xf numFmtId="0" fontId="78" fillId="0" borderId="0" applyAlignment="0"/>
    <xf numFmtId="0" fontId="47" fillId="0" borderId="0" applyAlignment="0"/>
    <xf numFmtId="232" fontId="18" fillId="0" borderId="0" applyFont="0" applyFill="0" applyBorder="0" applyAlignment="0" applyProtection="0">
      <alignment horizontal="right"/>
    </xf>
    <xf numFmtId="0" fontId="79" fillId="0" borderId="0" applyAlignment="0"/>
    <xf numFmtId="233" fontId="18" fillId="0" borderId="0" applyFont="0" applyFill="0" applyBorder="0" applyAlignment="0"/>
    <xf numFmtId="0" fontId="83" fillId="0" borderId="0" applyNumberFormat="0" applyFill="0" applyBorder="0" applyAlignment="0" applyProtection="0"/>
  </cellStyleXfs>
  <cellXfs count="192">
    <xf numFmtId="0" fontId="0" fillId="0" borderId="0" xfId="0"/>
    <xf numFmtId="0" fontId="2" fillId="0" borderId="0" xfId="0" applyFont="1"/>
    <xf numFmtId="37" fontId="1" fillId="0" borderId="0" xfId="0" applyNumberFormat="1" applyFont="1"/>
    <xf numFmtId="164" fontId="0" fillId="0" borderId="0" xfId="0" applyNumberFormat="1"/>
    <xf numFmtId="0" fontId="62" fillId="0" borderId="1" xfId="0" applyFont="1" applyBorder="1"/>
    <xf numFmtId="0" fontId="0" fillId="0" borderId="1" xfId="0" applyBorder="1"/>
    <xf numFmtId="0" fontId="63" fillId="0" borderId="0" xfId="0" applyFont="1"/>
    <xf numFmtId="0" fontId="62" fillId="0" borderId="0" xfId="0" applyFont="1"/>
    <xf numFmtId="37" fontId="0" fillId="0" borderId="0" xfId="0" applyNumberFormat="1"/>
    <xf numFmtId="0" fontId="64" fillId="0" borderId="0" xfId="0" applyFont="1"/>
    <xf numFmtId="0" fontId="0" fillId="0" borderId="0" xfId="0" applyAlignment="1">
      <alignment horizontal="left" indent="1"/>
    </xf>
    <xf numFmtId="164" fontId="1" fillId="0" borderId="0" xfId="0" applyNumberFormat="1" applyFont="1"/>
    <xf numFmtId="37" fontId="2" fillId="0" borderId="0" xfId="0" applyNumberFormat="1" applyFont="1"/>
    <xf numFmtId="0" fontId="62" fillId="0" borderId="0" xfId="0" applyFont="1" applyAlignment="1">
      <alignment horizontal="left"/>
    </xf>
    <xf numFmtId="0" fontId="0" fillId="0" borderId="0" xfId="0" applyAlignment="1">
      <alignment horizontal="left"/>
    </xf>
    <xf numFmtId="10" fontId="1" fillId="0" borderId="0" xfId="0" applyNumberFormat="1" applyFont="1"/>
    <xf numFmtId="0" fontId="0" fillId="0" borderId="19" xfId="0" applyBorder="1"/>
    <xf numFmtId="234" fontId="0" fillId="0" borderId="0" xfId="0" applyNumberFormat="1"/>
    <xf numFmtId="0" fontId="62" fillId="0" borderId="19" xfId="0" applyFont="1" applyBorder="1"/>
    <xf numFmtId="0" fontId="0" fillId="0" borderId="26" xfId="0" applyBorder="1"/>
    <xf numFmtId="0" fontId="60" fillId="0" borderId="0" xfId="0" applyFont="1"/>
    <xf numFmtId="236" fontId="2" fillId="0" borderId="0" xfId="0" applyNumberFormat="1" applyFont="1"/>
    <xf numFmtId="0" fontId="0" fillId="0" borderId="27" xfId="0" applyBorder="1"/>
    <xf numFmtId="234" fontId="2" fillId="0" borderId="0" xfId="0" applyNumberFormat="1" applyFont="1"/>
    <xf numFmtId="0" fontId="62" fillId="0" borderId="26" xfId="0" applyFont="1" applyBorder="1"/>
    <xf numFmtId="0" fontId="0" fillId="0" borderId="0" xfId="0" applyAlignment="1">
      <alignment horizontal="centerContinuous"/>
    </xf>
    <xf numFmtId="0" fontId="0" fillId="0" borderId="0" xfId="0" applyAlignment="1">
      <alignment horizontal="right"/>
    </xf>
    <xf numFmtId="224" fontId="0" fillId="0" borderId="0" xfId="0" applyNumberFormat="1"/>
    <xf numFmtId="0" fontId="64" fillId="0" borderId="0" xfId="0" applyFont="1" applyAlignment="1">
      <alignment horizontal="right"/>
    </xf>
    <xf numFmtId="39" fontId="2" fillId="0" borderId="0" xfId="0" applyNumberFormat="1" applyFont="1"/>
    <xf numFmtId="39" fontId="0" fillId="0" borderId="0" xfId="0" applyNumberFormat="1"/>
    <xf numFmtId="37" fontId="1" fillId="37" borderId="0" xfId="0" applyNumberFormat="1" applyFont="1" applyFill="1"/>
    <xf numFmtId="234" fontId="1" fillId="0" borderId="0" xfId="0" applyNumberFormat="1" applyFont="1"/>
    <xf numFmtId="37" fontId="2" fillId="37" borderId="0" xfId="0" applyNumberFormat="1" applyFont="1" applyFill="1"/>
    <xf numFmtId="224" fontId="1" fillId="0" borderId="0" xfId="0" applyNumberFormat="1" applyFont="1"/>
    <xf numFmtId="224" fontId="81" fillId="0" borderId="0" xfId="0" applyNumberFormat="1" applyFont="1"/>
    <xf numFmtId="236" fontId="0" fillId="0" borderId="0" xfId="0" applyNumberFormat="1"/>
    <xf numFmtId="9" fontId="2" fillId="0" borderId="0" xfId="0" applyNumberFormat="1" applyFont="1"/>
    <xf numFmtId="0" fontId="1" fillId="0" borderId="0" xfId="0" applyFont="1"/>
    <xf numFmtId="9" fontId="0" fillId="0" borderId="0" xfId="0" applyNumberFormat="1"/>
    <xf numFmtId="7" fontId="81" fillId="0" borderId="0" xfId="0" applyNumberFormat="1" applyFont="1" applyAlignment="1">
      <alignment horizontal="right"/>
    </xf>
    <xf numFmtId="0" fontId="62" fillId="38" borderId="0" xfId="0" applyFont="1" applyFill="1"/>
    <xf numFmtId="14" fontId="0" fillId="0" borderId="0" xfId="0" applyNumberFormat="1"/>
    <xf numFmtId="224" fontId="62" fillId="0" borderId="0" xfId="0" applyNumberFormat="1" applyFont="1"/>
    <xf numFmtId="224" fontId="60" fillId="0" borderId="0" xfId="0" applyNumberFormat="1" applyFont="1"/>
    <xf numFmtId="224" fontId="2" fillId="0" borderId="0" xfId="0" applyNumberFormat="1" applyFont="1"/>
    <xf numFmtId="0" fontId="62" fillId="0" borderId="32" xfId="0" applyFont="1" applyBorder="1"/>
    <xf numFmtId="0" fontId="62" fillId="0" borderId="33" xfId="0" applyFont="1" applyBorder="1"/>
    <xf numFmtId="0" fontId="0" fillId="0" borderId="33" xfId="0" applyBorder="1"/>
    <xf numFmtId="239" fontId="0" fillId="0" borderId="0" xfId="0" applyNumberFormat="1"/>
    <xf numFmtId="234" fontId="63" fillId="0" borderId="0" xfId="0" applyNumberFormat="1" applyFont="1"/>
    <xf numFmtId="241" fontId="63" fillId="0" borderId="0" xfId="0" applyNumberFormat="1" applyFont="1"/>
    <xf numFmtId="14" fontId="2" fillId="0" borderId="0" xfId="0" applyNumberFormat="1" applyFont="1"/>
    <xf numFmtId="201" fontId="0" fillId="0" borderId="0" xfId="0" applyNumberFormat="1"/>
    <xf numFmtId="0" fontId="0" fillId="0" borderId="0" xfId="0" applyAlignment="1">
      <alignment horizontal="left" vertical="center" indent="1"/>
    </xf>
    <xf numFmtId="0" fontId="62" fillId="0" borderId="0" xfId="0" applyFont="1" applyAlignment="1">
      <alignment vertical="center"/>
    </xf>
    <xf numFmtId="240" fontId="0" fillId="0" borderId="0" xfId="0" applyNumberFormat="1" applyAlignment="1">
      <alignment horizontal="right"/>
    </xf>
    <xf numFmtId="0" fontId="85" fillId="0" borderId="0" xfId="0" applyFont="1" applyAlignment="1">
      <alignment horizontal="centerContinuous"/>
    </xf>
    <xf numFmtId="0" fontId="86" fillId="0" borderId="0" xfId="0" applyFont="1" applyAlignment="1">
      <alignment horizontal="centerContinuous"/>
    </xf>
    <xf numFmtId="194" fontId="2" fillId="39" borderId="32" xfId="0" applyNumberFormat="1" applyFont="1" applyFill="1" applyBorder="1"/>
    <xf numFmtId="194" fontId="2" fillId="39" borderId="33" xfId="0" applyNumberFormat="1" applyFont="1" applyFill="1" applyBorder="1"/>
    <xf numFmtId="194" fontId="1" fillId="39" borderId="33" xfId="0" applyNumberFormat="1" applyFont="1" applyFill="1" applyBorder="1"/>
    <xf numFmtId="240" fontId="0" fillId="0" borderId="35" xfId="0" applyNumberFormat="1" applyBorder="1" applyAlignment="1">
      <alignment horizontal="right"/>
    </xf>
    <xf numFmtId="194" fontId="2" fillId="39" borderId="36" xfId="0" applyNumberFormat="1" applyFont="1" applyFill="1" applyBorder="1" applyAlignment="1">
      <alignment horizontal="right"/>
    </xf>
    <xf numFmtId="246" fontId="0" fillId="0" borderId="0" xfId="0" applyNumberFormat="1"/>
    <xf numFmtId="194" fontId="1" fillId="39" borderId="36" xfId="0" applyNumberFormat="1" applyFont="1" applyFill="1" applyBorder="1" applyAlignment="1">
      <alignment horizontal="right"/>
    </xf>
    <xf numFmtId="194" fontId="2" fillId="39" borderId="31" xfId="0" applyNumberFormat="1" applyFont="1" applyFill="1" applyBorder="1" applyAlignment="1">
      <alignment horizontal="right"/>
    </xf>
    <xf numFmtId="247" fontId="0" fillId="0" borderId="0" xfId="0" applyNumberFormat="1"/>
    <xf numFmtId="245" fontId="0" fillId="0" borderId="35" xfId="0" applyNumberFormat="1" applyBorder="1"/>
    <xf numFmtId="240" fontId="2" fillId="39" borderId="33" xfId="0" applyNumberFormat="1" applyFont="1" applyFill="1" applyBorder="1"/>
    <xf numFmtId="240" fontId="1" fillId="39" borderId="33" xfId="0" applyNumberFormat="1" applyFont="1" applyFill="1" applyBorder="1"/>
    <xf numFmtId="0" fontId="0" fillId="0" borderId="32" xfId="0" applyBorder="1"/>
    <xf numFmtId="0" fontId="0" fillId="0" borderId="33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7" xfId="0" quotePrefix="1" applyBorder="1"/>
    <xf numFmtId="39" fontId="0" fillId="0" borderId="38" xfId="0" applyNumberFormat="1" applyBorder="1"/>
    <xf numFmtId="39" fontId="2" fillId="0" borderId="38" xfId="0" applyNumberFormat="1" applyFont="1" applyBorder="1"/>
    <xf numFmtId="0" fontId="0" fillId="0" borderId="37" xfId="0" applyBorder="1"/>
    <xf numFmtId="0" fontId="0" fillId="0" borderId="39" xfId="0" applyBorder="1"/>
    <xf numFmtId="39" fontId="2" fillId="0" borderId="1" xfId="0" applyNumberFormat="1" applyFont="1" applyBorder="1"/>
    <xf numFmtId="39" fontId="2" fillId="0" borderId="35" xfId="0" applyNumberFormat="1" applyFont="1" applyBorder="1"/>
    <xf numFmtId="194" fontId="2" fillId="0" borderId="0" xfId="0" applyNumberFormat="1" applyFont="1"/>
    <xf numFmtId="194" fontId="87" fillId="0" borderId="0" xfId="0" applyNumberFormat="1" applyFont="1" applyAlignment="1">
      <alignment horizontal="right"/>
    </xf>
    <xf numFmtId="9" fontId="1" fillId="36" borderId="0" xfId="0" applyNumberFormat="1" applyFont="1" applyFill="1"/>
    <xf numFmtId="164" fontId="62" fillId="0" borderId="34" xfId="0" applyNumberFormat="1" applyFont="1" applyBorder="1"/>
    <xf numFmtId="0" fontId="0" fillId="0" borderId="25" xfId="0" applyBorder="1"/>
    <xf numFmtId="0" fontId="0" fillId="0" borderId="25" xfId="0" applyBorder="1" applyAlignment="1">
      <alignment wrapText="1"/>
    </xf>
    <xf numFmtId="39" fontId="1" fillId="0" borderId="0" xfId="0" applyNumberFormat="1" applyFont="1"/>
    <xf numFmtId="39" fontId="62" fillId="0" borderId="0" xfId="0" applyNumberFormat="1" applyFont="1"/>
    <xf numFmtId="164" fontId="0" fillId="36" borderId="0" xfId="0" applyNumberFormat="1" applyFill="1"/>
    <xf numFmtId="248" fontId="2" fillId="0" borderId="40" xfId="0" applyNumberFormat="1" applyFont="1" applyBorder="1"/>
    <xf numFmtId="248" fontId="2" fillId="0" borderId="41" xfId="0" applyNumberFormat="1" applyFont="1" applyBorder="1"/>
    <xf numFmtId="10" fontId="2" fillId="0" borderId="42" xfId="0" applyNumberFormat="1" applyFont="1" applyBorder="1"/>
    <xf numFmtId="234" fontId="0" fillId="0" borderId="28" xfId="0" applyNumberFormat="1" applyBorder="1"/>
    <xf numFmtId="10" fontId="1" fillId="0" borderId="42" xfId="0" applyNumberFormat="1" applyFont="1" applyBorder="1"/>
    <xf numFmtId="239" fontId="62" fillId="0" borderId="0" xfId="0" applyNumberFormat="1" applyFont="1"/>
    <xf numFmtId="238" fontId="62" fillId="0" borderId="43" xfId="0" applyNumberFormat="1" applyFont="1" applyBorder="1"/>
    <xf numFmtId="224" fontId="81" fillId="0" borderId="43" xfId="0" applyNumberFormat="1" applyFont="1" applyBorder="1"/>
    <xf numFmtId="224" fontId="2" fillId="0" borderId="43" xfId="0" applyNumberFormat="1" applyFont="1" applyBorder="1"/>
    <xf numFmtId="0" fontId="63" fillId="0" borderId="0" xfId="0" applyFont="1" applyAlignment="1">
      <alignment horizontal="left"/>
    </xf>
    <xf numFmtId="240" fontId="63" fillId="0" borderId="0" xfId="0" applyNumberFormat="1" applyFont="1"/>
    <xf numFmtId="240" fontId="1" fillId="0" borderId="0" xfId="0" applyNumberFormat="1" applyFont="1"/>
    <xf numFmtId="0" fontId="83" fillId="0" borderId="0" xfId="209" applyBorder="1"/>
    <xf numFmtId="164" fontId="0" fillId="0" borderId="0" xfId="0" quotePrefix="1" applyNumberFormat="1"/>
    <xf numFmtId="242" fontId="1" fillId="0" borderId="0" xfId="0" applyNumberFormat="1" applyFont="1"/>
    <xf numFmtId="201" fontId="1" fillId="0" borderId="0" xfId="0" applyNumberFormat="1" applyFont="1"/>
    <xf numFmtId="243" fontId="1" fillId="0" borderId="0" xfId="0" applyNumberFormat="1" applyFont="1"/>
    <xf numFmtId="242" fontId="84" fillId="0" borderId="0" xfId="0" applyNumberFormat="1" applyFont="1"/>
    <xf numFmtId="0" fontId="86" fillId="0" borderId="27" xfId="0" applyFont="1" applyBorder="1" applyAlignment="1">
      <alignment horizontal="centerContinuous"/>
    </xf>
    <xf numFmtId="0" fontId="62" fillId="38" borderId="27" xfId="0" applyFont="1" applyFill="1" applyBorder="1"/>
    <xf numFmtId="0" fontId="0" fillId="0" borderId="27" xfId="0" applyBorder="1" applyAlignment="1">
      <alignment horizontal="centerContinuous"/>
    </xf>
    <xf numFmtId="194" fontId="2" fillId="39" borderId="27" xfId="0" applyNumberFormat="1" applyFont="1" applyFill="1" applyBorder="1"/>
    <xf numFmtId="246" fontId="0" fillId="0" borderId="27" xfId="0" applyNumberFormat="1" applyBorder="1"/>
    <xf numFmtId="247" fontId="0" fillId="0" borderId="27" xfId="0" applyNumberFormat="1" applyBorder="1"/>
    <xf numFmtId="240" fontId="2" fillId="39" borderId="27" xfId="0" applyNumberFormat="1" applyFont="1" applyFill="1" applyBorder="1"/>
    <xf numFmtId="0" fontId="0" fillId="0" borderId="45" xfId="0" applyBorder="1"/>
    <xf numFmtId="0" fontId="0" fillId="0" borderId="46" xfId="0" applyBorder="1"/>
    <xf numFmtId="224" fontId="81" fillId="0" borderId="26" xfId="0" applyNumberFormat="1" applyFont="1" applyBorder="1"/>
    <xf numFmtId="224" fontId="87" fillId="0" borderId="26" xfId="0" applyNumberFormat="1" applyFont="1" applyBorder="1" applyAlignment="1">
      <alignment horizontal="center"/>
    </xf>
    <xf numFmtId="224" fontId="87" fillId="0" borderId="0" xfId="0" applyNumberFormat="1" applyFont="1"/>
    <xf numFmtId="201" fontId="2" fillId="0" borderId="0" xfId="0" applyNumberFormat="1" applyFont="1"/>
    <xf numFmtId="201" fontId="62" fillId="0" borderId="0" xfId="0" applyNumberFormat="1" applyFont="1"/>
    <xf numFmtId="0" fontId="2" fillId="0" borderId="0" xfId="0" applyFont="1" applyAlignment="1">
      <alignment horizontal="left" indent="1"/>
    </xf>
    <xf numFmtId="0" fontId="64" fillId="0" borderId="0" xfId="0" applyFont="1" applyAlignment="1">
      <alignment horizontal="left" vertical="center"/>
    </xf>
    <xf numFmtId="14" fontId="0" fillId="0" borderId="0" xfId="0" applyNumberFormat="1" applyAlignment="1">
      <alignment horizontal="center"/>
    </xf>
    <xf numFmtId="0" fontId="86" fillId="0" borderId="0" xfId="0" applyFont="1" applyAlignment="1">
      <alignment horizontal="right"/>
    </xf>
    <xf numFmtId="245" fontId="62" fillId="0" borderId="0" xfId="0" applyNumberFormat="1" applyFont="1" applyAlignment="1">
      <alignment horizontal="right"/>
    </xf>
    <xf numFmtId="250" fontId="0" fillId="0" borderId="0" xfId="0" applyNumberFormat="1" applyAlignment="1">
      <alignment horizontal="right"/>
    </xf>
    <xf numFmtId="165" fontId="81" fillId="0" borderId="0" xfId="0" applyNumberFormat="1" applyFont="1"/>
    <xf numFmtId="39" fontId="81" fillId="0" borderId="0" xfId="0" applyNumberFormat="1" applyFont="1"/>
    <xf numFmtId="37" fontId="81" fillId="0" borderId="0" xfId="0" applyNumberFormat="1" applyFont="1"/>
    <xf numFmtId="0" fontId="0" fillId="0" borderId="0" xfId="0" applyAlignment="1">
      <alignment wrapText="1"/>
    </xf>
    <xf numFmtId="0" fontId="64" fillId="0" borderId="0" xfId="0" applyFont="1" applyAlignment="1">
      <alignment horizontal="left"/>
    </xf>
    <xf numFmtId="7" fontId="81" fillId="0" borderId="26" xfId="0" applyNumberFormat="1" applyFont="1" applyBorder="1" applyAlignment="1">
      <alignment horizontal="right"/>
    </xf>
    <xf numFmtId="0" fontId="2" fillId="40" borderId="0" xfId="0" applyFont="1" applyFill="1"/>
    <xf numFmtId="0" fontId="60" fillId="40" borderId="0" xfId="0" applyFont="1" applyFill="1" applyAlignment="1">
      <alignment horizontal="center"/>
    </xf>
    <xf numFmtId="0" fontId="1" fillId="40" borderId="24" xfId="0" applyFont="1" applyFill="1" applyBorder="1" applyAlignment="1">
      <alignment horizontal="right"/>
    </xf>
    <xf numFmtId="0" fontId="2" fillId="0" borderId="26" xfId="0" applyFont="1" applyBorder="1"/>
    <xf numFmtId="0" fontId="60" fillId="0" borderId="26" xfId="0" applyFont="1" applyBorder="1" applyAlignment="1">
      <alignment horizontal="right"/>
    </xf>
    <xf numFmtId="0" fontId="60" fillId="0" borderId="26" xfId="0" applyFont="1" applyBorder="1"/>
    <xf numFmtId="234" fontId="2" fillId="37" borderId="0" xfId="0" applyNumberFormat="1" applyFont="1" applyFill="1"/>
    <xf numFmtId="0" fontId="87" fillId="0" borderId="30" xfId="0" applyFont="1" applyBorder="1" applyAlignment="1">
      <alignment horizontal="centerContinuous"/>
    </xf>
    <xf numFmtId="7" fontId="1" fillId="37" borderId="0" xfId="0" applyNumberFormat="1" applyFont="1" applyFill="1"/>
    <xf numFmtId="224" fontId="2" fillId="37" borderId="0" xfId="0" applyNumberFormat="1" applyFont="1" applyFill="1"/>
    <xf numFmtId="224" fontId="1" fillId="37" borderId="43" xfId="0" applyNumberFormat="1" applyFont="1" applyFill="1" applyBorder="1"/>
    <xf numFmtId="234" fontId="2" fillId="37" borderId="43" xfId="0" applyNumberFormat="1" applyFont="1" applyFill="1" applyBorder="1"/>
    <xf numFmtId="0" fontId="0" fillId="37" borderId="43" xfId="0" applyFill="1" applyBorder="1"/>
    <xf numFmtId="234" fontId="1" fillId="37" borderId="0" xfId="0" applyNumberFormat="1" applyFont="1" applyFill="1"/>
    <xf numFmtId="224" fontId="2" fillId="37" borderId="43" xfId="0" applyNumberFormat="1" applyFont="1" applyFill="1" applyBorder="1"/>
    <xf numFmtId="224" fontId="60" fillId="37" borderId="0" xfId="0" applyNumberFormat="1" applyFont="1" applyFill="1"/>
    <xf numFmtId="234" fontId="2" fillId="37" borderId="44" xfId="0" applyNumberFormat="1" applyFont="1" applyFill="1" applyBorder="1"/>
    <xf numFmtId="224" fontId="2" fillId="37" borderId="27" xfId="0" applyNumberFormat="1" applyFont="1" applyFill="1" applyBorder="1"/>
    <xf numFmtId="164" fontId="1" fillId="37" borderId="27" xfId="0" applyNumberFormat="1" applyFont="1" applyFill="1" applyBorder="1"/>
    <xf numFmtId="224" fontId="60" fillId="37" borderId="27" xfId="0" applyNumberFormat="1" applyFont="1" applyFill="1" applyBorder="1"/>
    <xf numFmtId="224" fontId="1" fillId="37" borderId="0" xfId="0" applyNumberFormat="1" applyFont="1" applyFill="1"/>
    <xf numFmtId="224" fontId="2" fillId="37" borderId="26" xfId="0" applyNumberFormat="1" applyFont="1" applyFill="1" applyBorder="1"/>
    <xf numFmtId="224" fontId="0" fillId="37" borderId="0" xfId="0" applyNumberFormat="1" applyFill="1"/>
    <xf numFmtId="224" fontId="62" fillId="37" borderId="0" xfId="0" applyNumberFormat="1" applyFont="1" applyFill="1"/>
    <xf numFmtId="240" fontId="1" fillId="37" borderId="0" xfId="0" applyNumberFormat="1" applyFont="1" applyFill="1"/>
    <xf numFmtId="234" fontId="63" fillId="37" borderId="0" xfId="0" applyNumberFormat="1" applyFont="1" applyFill="1"/>
    <xf numFmtId="164" fontId="0" fillId="37" borderId="0" xfId="0" quotePrefix="1" applyNumberFormat="1" applyFill="1"/>
    <xf numFmtId="240" fontId="63" fillId="37" borderId="0" xfId="0" applyNumberFormat="1" applyFont="1" applyFill="1"/>
    <xf numFmtId="14" fontId="1" fillId="37" borderId="0" xfId="0" applyNumberFormat="1" applyFont="1" applyFill="1" applyAlignment="1">
      <alignment horizontal="right"/>
    </xf>
    <xf numFmtId="37" fontId="62" fillId="37" borderId="0" xfId="0" applyNumberFormat="1" applyFont="1" applyFill="1"/>
    <xf numFmtId="242" fontId="1" fillId="37" borderId="0" xfId="0" applyNumberFormat="1" applyFont="1" applyFill="1"/>
    <xf numFmtId="244" fontId="62" fillId="37" borderId="0" xfId="0" applyNumberFormat="1" applyFont="1" applyFill="1"/>
    <xf numFmtId="224" fontId="0" fillId="37" borderId="0" xfId="0" applyNumberFormat="1" applyFill="1" applyAlignment="1">
      <alignment horizontal="right"/>
    </xf>
    <xf numFmtId="37" fontId="63" fillId="37" borderId="26" xfId="0" applyNumberFormat="1" applyFont="1" applyFill="1" applyBorder="1" applyAlignment="1">
      <alignment horizontal="right"/>
    </xf>
    <xf numFmtId="37" fontId="0" fillId="37" borderId="0" xfId="0" applyNumberFormat="1" applyFill="1" applyAlignment="1">
      <alignment horizontal="right"/>
    </xf>
    <xf numFmtId="245" fontId="62" fillId="37" borderId="0" xfId="0" applyNumberFormat="1" applyFont="1" applyFill="1" applyAlignment="1">
      <alignment horizontal="right"/>
    </xf>
    <xf numFmtId="249" fontId="0" fillId="37" borderId="0" xfId="0" applyNumberFormat="1" applyFill="1" applyAlignment="1">
      <alignment horizontal="right"/>
    </xf>
    <xf numFmtId="250" fontId="0" fillId="37" borderId="0" xfId="0" applyNumberFormat="1" applyFill="1" applyAlignment="1">
      <alignment horizontal="right"/>
    </xf>
    <xf numFmtId="14" fontId="1" fillId="37" borderId="0" xfId="0" applyNumberFormat="1" applyFont="1" applyFill="1"/>
    <xf numFmtId="223" fontId="0" fillId="37" borderId="43" xfId="0" applyNumberFormat="1" applyFill="1" applyBorder="1" applyAlignment="1">
      <alignment horizontal="center"/>
    </xf>
    <xf numFmtId="223" fontId="0" fillId="37" borderId="29" xfId="0" applyNumberFormat="1" applyFill="1" applyBorder="1" applyAlignment="1">
      <alignment horizontal="center"/>
    </xf>
    <xf numFmtId="234" fontId="0" fillId="0" borderId="0" xfId="0" applyNumberFormat="1" applyAlignment="1">
      <alignment horizontal="right"/>
    </xf>
    <xf numFmtId="39" fontId="0" fillId="0" borderId="1" xfId="0" applyNumberFormat="1" applyBorder="1" applyAlignment="1">
      <alignment horizontal="right"/>
    </xf>
    <xf numFmtId="39" fontId="0" fillId="0" borderId="1" xfId="0" applyNumberFormat="1" applyBorder="1"/>
    <xf numFmtId="39" fontId="0" fillId="0" borderId="35" xfId="0" applyNumberFormat="1" applyBorder="1"/>
    <xf numFmtId="224" fontId="89" fillId="37" borderId="24" xfId="0" applyNumberFormat="1" applyFont="1" applyFill="1" applyBorder="1" applyAlignment="1">
      <alignment horizontal="center"/>
    </xf>
    <xf numFmtId="201" fontId="81" fillId="37" borderId="0" xfId="0" applyNumberFormat="1" applyFont="1" applyFill="1" applyAlignment="1">
      <alignment horizontal="right"/>
    </xf>
    <xf numFmtId="236" fontId="81" fillId="0" borderId="26" xfId="0" applyNumberFormat="1" applyFont="1" applyBorder="1"/>
    <xf numFmtId="164" fontId="1" fillId="37" borderId="0" xfId="0" applyNumberFormat="1" applyFont="1" applyFill="1"/>
    <xf numFmtId="14" fontId="2" fillId="37" borderId="0" xfId="0" applyNumberFormat="1" applyFont="1" applyFill="1"/>
    <xf numFmtId="0" fontId="80" fillId="0" borderId="0" xfId="0" applyFont="1" applyAlignment="1">
      <alignment horizontal="center"/>
    </xf>
    <xf numFmtId="0" fontId="0" fillId="0" borderId="28" xfId="0" applyBorder="1" applyAlignment="1">
      <alignment horizontal="centerContinuous"/>
    </xf>
    <xf numFmtId="201" fontId="1" fillId="0" borderId="41" xfId="0" applyNumberFormat="1" applyFont="1" applyBorder="1"/>
    <xf numFmtId="10" fontId="2" fillId="0" borderId="27" xfId="0" applyNumberFormat="1" applyFont="1" applyBorder="1"/>
    <xf numFmtId="164" fontId="2" fillId="0" borderId="22" xfId="0" applyNumberFormat="1" applyFont="1" applyBorder="1"/>
    <xf numFmtId="0" fontId="62" fillId="0" borderId="23" xfId="0" applyFont="1" applyBorder="1"/>
    <xf numFmtId="0" fontId="90" fillId="0" borderId="23" xfId="0" applyFont="1" applyBorder="1"/>
    <xf numFmtId="234" fontId="0" fillId="37" borderId="0" xfId="0" applyNumberFormat="1" applyFill="1"/>
  </cellXfs>
  <cellStyles count="210">
    <cellStyle name="******************************************" xfId="8" xr:uid="{00000000-0005-0000-0000-000007000000}"/>
    <cellStyle name="%" xfId="7" xr:uid="{00000000-0005-0000-0000-000006000000}"/>
    <cellStyle name="$" xfId="1" xr:uid="{00000000-0005-0000-0000-000000000000}"/>
    <cellStyle name="$m" xfId="2" xr:uid="{00000000-0005-0000-0000-000001000000}"/>
    <cellStyle name="$q" xfId="3" xr:uid="{00000000-0005-0000-0000-000002000000}"/>
    <cellStyle name="$q*" xfId="4" xr:uid="{00000000-0005-0000-0000-000003000000}"/>
    <cellStyle name="$qA" xfId="5" xr:uid="{00000000-0005-0000-0000-000004000000}"/>
    <cellStyle name="$qRange" xfId="6" xr:uid="{00000000-0005-0000-0000-000005000000}"/>
    <cellStyle name="10Q" xfId="184" xr:uid="{00000000-0005-0000-0000-000008000000}"/>
    <cellStyle name="2 Decimal Places_MA Software Comps - List_AccretionDilution OTGS v16.xls Chart 1" xfId="9" xr:uid="{00000000-0005-0000-0000-000009000000}"/>
    <cellStyle name="20% - Accent1 2" xfId="10" xr:uid="{00000000-0005-0000-0000-00000A000000}"/>
    <cellStyle name="20% - Accent2 2" xfId="11" xr:uid="{00000000-0005-0000-0000-00000B000000}"/>
    <cellStyle name="20% - Accent3 2" xfId="12" xr:uid="{00000000-0005-0000-0000-00000C000000}"/>
    <cellStyle name="20% - Accent4 2" xfId="13" xr:uid="{00000000-0005-0000-0000-00000D000000}"/>
    <cellStyle name="20% - Accent5 2" xfId="14" xr:uid="{00000000-0005-0000-0000-00000E000000}"/>
    <cellStyle name="20% - Accent6 2" xfId="15" xr:uid="{00000000-0005-0000-0000-00000F000000}"/>
    <cellStyle name="40% - Accent1 2" xfId="16" xr:uid="{00000000-0005-0000-0000-000010000000}"/>
    <cellStyle name="40% - Accent2 2" xfId="17" xr:uid="{00000000-0005-0000-0000-000011000000}"/>
    <cellStyle name="40% - Accent3 2" xfId="18" xr:uid="{00000000-0005-0000-0000-000012000000}"/>
    <cellStyle name="40% - Accent4 2" xfId="19" xr:uid="{00000000-0005-0000-0000-000013000000}"/>
    <cellStyle name="40% - Accent5 2" xfId="20" xr:uid="{00000000-0005-0000-0000-000014000000}"/>
    <cellStyle name="40% - Accent6 2" xfId="21" xr:uid="{00000000-0005-0000-0000-000015000000}"/>
    <cellStyle name="60% - Accent1 2" xfId="22" xr:uid="{00000000-0005-0000-0000-000016000000}"/>
    <cellStyle name="60% - Accent2 2" xfId="23" xr:uid="{00000000-0005-0000-0000-000017000000}"/>
    <cellStyle name="60% - Accent3 2" xfId="24" xr:uid="{00000000-0005-0000-0000-000018000000}"/>
    <cellStyle name="60% - Accent4 2" xfId="25" xr:uid="{00000000-0005-0000-0000-000019000000}"/>
    <cellStyle name="60% - Accent5 2" xfId="26" xr:uid="{00000000-0005-0000-0000-00001A000000}"/>
    <cellStyle name="60% - Accent6 2" xfId="27" xr:uid="{00000000-0005-0000-0000-00001B000000}"/>
    <cellStyle name="Accent1 2" xfId="28" xr:uid="{00000000-0005-0000-0000-00001C000000}"/>
    <cellStyle name="Accent2 2" xfId="29" xr:uid="{00000000-0005-0000-0000-00001D000000}"/>
    <cellStyle name="Accent3 2" xfId="30" xr:uid="{00000000-0005-0000-0000-00001E000000}"/>
    <cellStyle name="Accent4 2" xfId="31" xr:uid="{00000000-0005-0000-0000-00001F000000}"/>
    <cellStyle name="Accent5 2" xfId="32" xr:uid="{00000000-0005-0000-0000-000020000000}"/>
    <cellStyle name="Accent6 2" xfId="33" xr:uid="{00000000-0005-0000-0000-000021000000}"/>
    <cellStyle name="AFE" xfId="34" xr:uid="{00000000-0005-0000-0000-000022000000}"/>
    <cellStyle name="Bad 2" xfId="35" xr:uid="{00000000-0005-0000-0000-000023000000}"/>
    <cellStyle name="Balance" xfId="36" xr:uid="{00000000-0005-0000-0000-000024000000}"/>
    <cellStyle name="BalanceSheet" xfId="37" xr:uid="{00000000-0005-0000-0000-000025000000}"/>
    <cellStyle name="Body_$Numeric" xfId="38" xr:uid="{00000000-0005-0000-0000-000026000000}"/>
    <cellStyle name="Bold Header" xfId="39" xr:uid="{00000000-0005-0000-0000-000027000000}"/>
    <cellStyle name="Calculation 2" xfId="40" xr:uid="{00000000-0005-0000-0000-000028000000}"/>
    <cellStyle name="CashFlow" xfId="41" xr:uid="{00000000-0005-0000-0000-000029000000}"/>
    <cellStyle name="ChartingText" xfId="185" xr:uid="{00000000-0005-0000-0000-00002A000000}"/>
    <cellStyle name="Check" xfId="42" xr:uid="{00000000-0005-0000-0000-00002B000000}"/>
    <cellStyle name="Check Cell 2" xfId="43" xr:uid="{00000000-0005-0000-0000-00002C000000}"/>
    <cellStyle name="CHPTop" xfId="186" xr:uid="{00000000-0005-0000-0000-00002D000000}"/>
    <cellStyle name="ColHeading" xfId="44" xr:uid="{00000000-0005-0000-0000-00002E000000}"/>
    <cellStyle name="colheadleft" xfId="45" xr:uid="{00000000-0005-0000-0000-00002F000000}"/>
    <cellStyle name="colheadright" xfId="46" xr:uid="{00000000-0005-0000-0000-000030000000}"/>
    <cellStyle name="ColumnHeaderNormal" xfId="187" xr:uid="{00000000-0005-0000-0000-000031000000}"/>
    <cellStyle name="Comma 2" xfId="47" xr:uid="{00000000-0005-0000-0000-000032000000}"/>
    <cellStyle name="Comma0" xfId="48" xr:uid="{00000000-0005-0000-0000-000033000000}"/>
    <cellStyle name="Comma2" xfId="49" xr:uid="{00000000-0005-0000-0000-000034000000}"/>
    <cellStyle name="Company" xfId="50" xr:uid="{00000000-0005-0000-0000-000035000000}"/>
    <cellStyle name="CurRatio" xfId="51" xr:uid="{00000000-0005-0000-0000-000036000000}"/>
    <cellStyle name="Currency [1]" xfId="52" xr:uid="{00000000-0005-0000-0000-000038000000}"/>
    <cellStyle name="Currency [2]" xfId="53" xr:uid="{00000000-0005-0000-0000-000039000000}"/>
    <cellStyle name="Currency--" xfId="188" xr:uid="{00000000-0005-0000-0000-000037000000}"/>
    <cellStyle name="Currency0" xfId="54" xr:uid="{00000000-0005-0000-0000-00003A000000}"/>
    <cellStyle name="Currency2" xfId="55" xr:uid="{00000000-0005-0000-0000-00003B000000}"/>
    <cellStyle name="d_yield" xfId="56" xr:uid="{00000000-0005-0000-0000-00003C000000}"/>
    <cellStyle name="d_yield_CW's MAKER MODEL" xfId="57" xr:uid="{00000000-0005-0000-0000-00003D000000}"/>
    <cellStyle name="d_yield_valuation" xfId="58" xr:uid="{00000000-0005-0000-0000-00003E000000}"/>
    <cellStyle name="Date [d-mmm-yy]" xfId="59" xr:uid="{00000000-0005-0000-0000-00003F000000}"/>
    <cellStyle name="Date [mm-d-yyyy]" xfId="191" xr:uid="{00000000-0005-0000-0000-000042000000}"/>
    <cellStyle name="Date [mm-dd-yy]" xfId="189" xr:uid="{00000000-0005-0000-0000-000040000000}"/>
    <cellStyle name="Date [mm-dd-yyyy]" xfId="190" xr:uid="{00000000-0005-0000-0000-000041000000}"/>
    <cellStyle name="Date [mmm-d-yyyy]" xfId="60" xr:uid="{00000000-0005-0000-0000-000043000000}"/>
    <cellStyle name="Date [mmm-yyyy]" xfId="61" xr:uid="{00000000-0005-0000-0000-000044000000}"/>
    <cellStyle name="Dates" xfId="62" xr:uid="{00000000-0005-0000-0000-000045000000}"/>
    <cellStyle name="DateYear" xfId="63" xr:uid="{00000000-0005-0000-0000-000046000000}"/>
    <cellStyle name="Dezimal_Capital expenditure planning FY 2000" xfId="64" xr:uid="{00000000-0005-0000-0000-000047000000}"/>
    <cellStyle name="Dollar" xfId="65" xr:uid="{00000000-0005-0000-0000-000048000000}"/>
    <cellStyle name="Dollars" xfId="66" xr:uid="{00000000-0005-0000-0000-000049000000}"/>
    <cellStyle name="DollarWhole" xfId="67" xr:uid="{00000000-0005-0000-0000-00004A000000}"/>
    <cellStyle name="eps" xfId="68" xr:uid="{00000000-0005-0000-0000-00004B000000}"/>
    <cellStyle name="eps$" xfId="69" xr:uid="{00000000-0005-0000-0000-00004C000000}"/>
    <cellStyle name="eps$A" xfId="70" xr:uid="{00000000-0005-0000-0000-00004D000000}"/>
    <cellStyle name="eps$E" xfId="71" xr:uid="{00000000-0005-0000-0000-00004E000000}"/>
    <cellStyle name="epsA" xfId="72" xr:uid="{00000000-0005-0000-0000-00004F000000}"/>
    <cellStyle name="EPSActual" xfId="73" xr:uid="{00000000-0005-0000-0000-000050000000}"/>
    <cellStyle name="epsE" xfId="74" xr:uid="{00000000-0005-0000-0000-000051000000}"/>
    <cellStyle name="EPSEstimate" xfId="75" xr:uid="{00000000-0005-0000-0000-000052000000}"/>
    <cellStyle name="Euro" xfId="76" xr:uid="{00000000-0005-0000-0000-000053000000}"/>
    <cellStyle name="Explanatory Text 2" xfId="77" xr:uid="{00000000-0005-0000-0000-000054000000}"/>
    <cellStyle name="fy_eps$" xfId="78" xr:uid="{00000000-0005-0000-0000-000055000000}"/>
    <cellStyle name="g_rate" xfId="79" xr:uid="{00000000-0005-0000-0000-000056000000}"/>
    <cellStyle name="g_rate_CW's MAKER MODEL" xfId="80" xr:uid="{00000000-0005-0000-0000-000057000000}"/>
    <cellStyle name="g_rate_valuation" xfId="81" xr:uid="{00000000-0005-0000-0000-000058000000}"/>
    <cellStyle name="General" xfId="82" xr:uid="{00000000-0005-0000-0000-000059000000}"/>
    <cellStyle name="Good 2" xfId="83" xr:uid="{00000000-0005-0000-0000-00005A000000}"/>
    <cellStyle name="GrowthRate" xfId="84" xr:uid="{00000000-0005-0000-0000-00005B000000}"/>
    <cellStyle name="GrowthSeq" xfId="85" xr:uid="{00000000-0005-0000-0000-00005C000000}"/>
    <cellStyle name="Hard Number Input" xfId="86" xr:uid="{00000000-0005-0000-0000-00005D000000}"/>
    <cellStyle name="Heading 1 2" xfId="87" xr:uid="{00000000-0005-0000-0000-00005E000000}"/>
    <cellStyle name="Heading 2 2" xfId="88" xr:uid="{00000000-0005-0000-0000-00005F000000}"/>
    <cellStyle name="Heading 3 2" xfId="89" xr:uid="{00000000-0005-0000-0000-000060000000}"/>
    <cellStyle name="Heading 4 2" xfId="90" xr:uid="{00000000-0005-0000-0000-000061000000}"/>
    <cellStyle name="Historical Number" xfId="91" xr:uid="{00000000-0005-0000-0000-000062000000}"/>
    <cellStyle name="Hyperlink" xfId="209" builtinId="8"/>
    <cellStyle name="iemens" xfId="92" xr:uid="{00000000-0005-0000-0000-000064000000}"/>
    <cellStyle name="Income" xfId="93" xr:uid="{00000000-0005-0000-0000-000065000000}"/>
    <cellStyle name="IncomeStatement" xfId="94" xr:uid="{00000000-0005-0000-0000-000066000000}"/>
    <cellStyle name="Input 2" xfId="95" xr:uid="{00000000-0005-0000-0000-000067000000}"/>
    <cellStyle name="Input Fixed [0]" xfId="96" xr:uid="{00000000-0005-0000-0000-000068000000}"/>
    <cellStyle name="Integer" xfId="97" xr:uid="{00000000-0005-0000-0000-000069000000}"/>
    <cellStyle name="Inverse Header" xfId="98" xr:uid="{00000000-0005-0000-0000-00006A000000}"/>
    <cellStyle name="Invisible" xfId="192" xr:uid="{00000000-0005-0000-0000-00006B000000}"/>
    <cellStyle name="Item" xfId="99" xr:uid="{00000000-0005-0000-0000-00006C000000}"/>
    <cellStyle name="ItemTypeClass" xfId="100" xr:uid="{00000000-0005-0000-0000-00006D000000}"/>
    <cellStyle name="Linked Cell 2" xfId="101" xr:uid="{00000000-0005-0000-0000-00006E000000}"/>
    <cellStyle name="LTGR" xfId="102" xr:uid="{00000000-0005-0000-0000-00006F000000}"/>
    <cellStyle name="m" xfId="103" xr:uid="{00000000-0005-0000-0000-000070000000}"/>
    <cellStyle name="m_CW's MAKER MODEL" xfId="105" xr:uid="{00000000-0005-0000-0000-000073000000}"/>
    <cellStyle name="m_valuation" xfId="106" xr:uid="{00000000-0005-0000-0000-000074000000}"/>
    <cellStyle name="m/d/yy" xfId="193" xr:uid="{00000000-0005-0000-0000-000072000000}"/>
    <cellStyle name="m$" xfId="104" xr:uid="{00000000-0005-0000-0000-000071000000}"/>
    <cellStyle name="Margin" xfId="107" xr:uid="{00000000-0005-0000-0000-000075000000}"/>
    <cellStyle name="Margins" xfId="108" xr:uid="{00000000-0005-0000-0000-000076000000}"/>
    <cellStyle name="mm" xfId="109" xr:uid="{00000000-0005-0000-0000-000077000000}"/>
    <cellStyle name="Multiple" xfId="110" xr:uid="{00000000-0005-0000-0000-000078000000}"/>
    <cellStyle name="MyStyle" xfId="194" xr:uid="{00000000-0005-0000-0000-000079000000}"/>
    <cellStyle name="NA is zero" xfId="111" xr:uid="{00000000-0005-0000-0000-00007A000000}"/>
    <cellStyle name="Neutral 2" xfId="112" xr:uid="{00000000-0005-0000-0000-00007B000000}"/>
    <cellStyle name="NewColumnHeaderNormal" xfId="195" xr:uid="{00000000-0005-0000-0000-00007C000000}"/>
    <cellStyle name="NewSectionHeaderNormal" xfId="196" xr:uid="{00000000-0005-0000-0000-00007D000000}"/>
    <cellStyle name="NewTitleNormal" xfId="197" xr:uid="{00000000-0005-0000-0000-00007E000000}"/>
    <cellStyle name="Normal" xfId="0" builtinId="0"/>
    <cellStyle name="Normal [0]" xfId="113" xr:uid="{00000000-0005-0000-0000-000081000000}"/>
    <cellStyle name="Normal [1]" xfId="114" xr:uid="{00000000-0005-0000-0000-000082000000}"/>
    <cellStyle name="Normal [2]" xfId="115" xr:uid="{00000000-0005-0000-0000-000083000000}"/>
    <cellStyle name="Normal [3]" xfId="116" xr:uid="{00000000-0005-0000-0000-000084000000}"/>
    <cellStyle name="Normal 2" xfId="117" xr:uid="{00000000-0005-0000-0000-000085000000}"/>
    <cellStyle name="Normal Bold" xfId="118" xr:uid="{00000000-0005-0000-0000-000086000000}"/>
    <cellStyle name="Normal Pct" xfId="119" xr:uid="{00000000-0005-0000-0000-000087000000}"/>
    <cellStyle name="Normal--" xfId="198" xr:uid="{00000000-0005-0000-0000-000080000000}"/>
    <cellStyle name="NormalX" xfId="120" xr:uid="{00000000-0005-0000-0000-000088000000}"/>
    <cellStyle name="Note 2" xfId="121" xr:uid="{00000000-0005-0000-0000-000089000000}"/>
    <cellStyle name="NPPESalesPct" xfId="122" xr:uid="{00000000-0005-0000-0000-00008A000000}"/>
    <cellStyle name="Number" xfId="123" xr:uid="{00000000-0005-0000-0000-00008B000000}"/>
    <cellStyle name="NWI%S" xfId="124" xr:uid="{00000000-0005-0000-0000-00008C000000}"/>
    <cellStyle name="Output 2" xfId="125" xr:uid="{00000000-0005-0000-0000-00008D000000}"/>
    <cellStyle name="P/E" xfId="126" xr:uid="{00000000-0005-0000-0000-00008E000000}"/>
    <cellStyle name="Palatino" xfId="127" xr:uid="{00000000-0005-0000-0000-00008F000000}"/>
    <cellStyle name="pc1" xfId="128" xr:uid="{00000000-0005-0000-0000-000090000000}"/>
    <cellStyle name="pe" xfId="129" xr:uid="{00000000-0005-0000-0000-000091000000}"/>
    <cellStyle name="PE/LTGR" xfId="130" xr:uid="{00000000-0005-0000-0000-000092000000}"/>
    <cellStyle name="PEG" xfId="131" xr:uid="{00000000-0005-0000-0000-000093000000}"/>
    <cellStyle name="Percent [0]" xfId="132" xr:uid="{00000000-0005-0000-0000-000094000000}"/>
    <cellStyle name="Percent [1]" xfId="133" xr:uid="{00000000-0005-0000-0000-000095000000}"/>
    <cellStyle name="Percent [2]" xfId="134" xr:uid="{00000000-0005-0000-0000-000096000000}"/>
    <cellStyle name="PercentChange" xfId="135" xr:uid="{00000000-0005-0000-0000-000097000000}"/>
    <cellStyle name="PercentPresentation" xfId="136" xr:uid="{00000000-0005-0000-0000-000098000000}"/>
    <cellStyle name="PerShare" xfId="137" xr:uid="{00000000-0005-0000-0000-000099000000}"/>
    <cellStyle name="POPS" xfId="138" xr:uid="{00000000-0005-0000-0000-00009A000000}"/>
    <cellStyle name="Presentation" xfId="139" xr:uid="{00000000-0005-0000-0000-00009B000000}"/>
    <cellStyle name="PresentationZero" xfId="140" xr:uid="{00000000-0005-0000-0000-00009C000000}"/>
    <cellStyle name="price" xfId="141" xr:uid="{00000000-0005-0000-0000-00009D000000}"/>
    <cellStyle name="q" xfId="142" xr:uid="{00000000-0005-0000-0000-00009E000000}"/>
    <cellStyle name="q_CW's MAKER MODEL" xfId="143" xr:uid="{00000000-0005-0000-0000-00009F000000}"/>
    <cellStyle name="QEPS-h" xfId="144" xr:uid="{00000000-0005-0000-0000-0000A0000000}"/>
    <cellStyle name="QEPS-H1" xfId="145" xr:uid="{00000000-0005-0000-0000-0000A1000000}"/>
    <cellStyle name="qRange" xfId="146" xr:uid="{00000000-0005-0000-0000-0000A2000000}"/>
    <cellStyle name="range" xfId="147" xr:uid="{00000000-0005-0000-0000-0000A3000000}"/>
    <cellStyle name="RatioX" xfId="148" xr:uid="{00000000-0005-0000-0000-0000A4000000}"/>
    <cellStyle name="Red font" xfId="199" xr:uid="{00000000-0005-0000-0000-0000A5000000}"/>
    <cellStyle name="Report" xfId="149" xr:uid="{00000000-0005-0000-0000-0000A6000000}"/>
    <cellStyle name="Right" xfId="150" xr:uid="{00000000-0005-0000-0000-0000A7000000}"/>
    <cellStyle name="SectionHeaderNormal" xfId="200" xr:uid="{00000000-0005-0000-0000-0000A8000000}"/>
    <cellStyle name="SectionHeading" xfId="151" xr:uid="{00000000-0005-0000-0000-0000A9000000}"/>
    <cellStyle name="Shares" xfId="152" xr:uid="{00000000-0005-0000-0000-0000AA000000}"/>
    <cellStyle name="StockPrice" xfId="153" xr:uid="{00000000-0005-0000-0000-0000AB000000}"/>
    <cellStyle name="Style 1" xfId="154" xr:uid="{00000000-0005-0000-0000-0000AC000000}"/>
    <cellStyle name="Style 21" xfId="155" xr:uid="{00000000-0005-0000-0000-0000AD000000}"/>
    <cellStyle name="Style 22" xfId="156" xr:uid="{00000000-0005-0000-0000-0000AE000000}"/>
    <cellStyle name="Style 23" xfId="157" xr:uid="{00000000-0005-0000-0000-0000AF000000}"/>
    <cellStyle name="Style 24" xfId="158" xr:uid="{00000000-0005-0000-0000-0000B0000000}"/>
    <cellStyle name="Style 26" xfId="159" xr:uid="{00000000-0005-0000-0000-0000B1000000}"/>
    <cellStyle name="Style 27" xfId="160" xr:uid="{00000000-0005-0000-0000-0000B2000000}"/>
    <cellStyle name="Style 34" xfId="161" xr:uid="{00000000-0005-0000-0000-0000B3000000}"/>
    <cellStyle name="Style 37" xfId="162" xr:uid="{00000000-0005-0000-0000-0000B4000000}"/>
    <cellStyle name="Style 63" xfId="163" xr:uid="{00000000-0005-0000-0000-0000B5000000}"/>
    <cellStyle name="SubDollar" xfId="164" xr:uid="{00000000-0005-0000-0000-0000B6000000}"/>
    <cellStyle name="SubGrowth" xfId="165" xr:uid="{00000000-0005-0000-0000-0000B7000000}"/>
    <cellStyle name="SubGrowthRate" xfId="166" xr:uid="{00000000-0005-0000-0000-0000B8000000}"/>
    <cellStyle name="SubMargins" xfId="167" xr:uid="{00000000-0005-0000-0000-0000B9000000}"/>
    <cellStyle name="SubPenetration" xfId="168" xr:uid="{00000000-0005-0000-0000-0000BA000000}"/>
    <cellStyle name="Subscribers" xfId="169" xr:uid="{00000000-0005-0000-0000-0000BB000000}"/>
    <cellStyle name="SubScript" xfId="201" xr:uid="{00000000-0005-0000-0000-0000BC000000}"/>
    <cellStyle name="SubVariable" xfId="170" xr:uid="{00000000-0005-0000-0000-0000BD000000}"/>
    <cellStyle name="SuperScript" xfId="202" xr:uid="{00000000-0005-0000-0000-0000BE000000}"/>
    <cellStyle name="tcn" xfId="171" xr:uid="{00000000-0005-0000-0000-0000BF000000}"/>
    <cellStyle name="TextBold" xfId="203" xr:uid="{00000000-0005-0000-0000-0000C0000000}"/>
    <cellStyle name="TextItalic" xfId="204" xr:uid="{00000000-0005-0000-0000-0000C1000000}"/>
    <cellStyle name="TextNormal" xfId="205" xr:uid="{00000000-0005-0000-0000-0000C2000000}"/>
    <cellStyle name="Times" xfId="206" xr:uid="{00000000-0005-0000-0000-0000C3000000}"/>
    <cellStyle name="Times [1]" xfId="172" xr:uid="{00000000-0005-0000-0000-0000C4000000}"/>
    <cellStyle name="Times [2]" xfId="173" xr:uid="{00000000-0005-0000-0000-0000C5000000}"/>
    <cellStyle name="Title 2" xfId="174" xr:uid="{00000000-0005-0000-0000-0000C6000000}"/>
    <cellStyle name="title2" xfId="175" xr:uid="{00000000-0005-0000-0000-0000C7000000}"/>
    <cellStyle name="TitleII" xfId="176" xr:uid="{00000000-0005-0000-0000-0000C8000000}"/>
    <cellStyle name="TitleNormal" xfId="207" xr:uid="{00000000-0005-0000-0000-0000C9000000}"/>
    <cellStyle name="Titles" xfId="177" xr:uid="{00000000-0005-0000-0000-0000CA000000}"/>
    <cellStyle name="TitleSub" xfId="178" xr:uid="{00000000-0005-0000-0000-0000CB000000}"/>
    <cellStyle name="tn" xfId="179" xr:uid="{00000000-0005-0000-0000-0000CC000000}"/>
    <cellStyle name="Total 2" xfId="180" xr:uid="{00000000-0005-0000-0000-0000CD000000}"/>
    <cellStyle name="Warning Text 2" xfId="181" xr:uid="{00000000-0005-0000-0000-0000CE000000}"/>
    <cellStyle name="WholeNumber" xfId="182" xr:uid="{00000000-0005-0000-0000-0000CF000000}"/>
    <cellStyle name="Year&quot;E&quot;" xfId="183" xr:uid="{00000000-0005-0000-0000-0000D0000000}"/>
    <cellStyle name="Years" xfId="208" xr:uid="{00000000-0005-0000-0000-0000D1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FF"/>
      <color rgb="FFFFFF99"/>
      <color rgb="FF008000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DCF Equity Valuation Range </a:t>
            </a:r>
          </a:p>
        </c:rich>
      </c:tx>
      <c:layout>
        <c:manualLayout>
          <c:xMode val="edge"/>
          <c:yMode val="edge"/>
          <c:x val="0.31291626892699836"/>
          <c:y val="0"/>
        </c:manualLayout>
      </c:layout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</c:spPr>
          <c:invertIfNegative val="0"/>
          <c:dLbls>
            <c:spPr>
              <a:noFill/>
              <a:ln>
                <a:noFill/>
              </a:ln>
              <a:effectLst/>
            </c:sp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'Simple DCF Empty'!$B$122:$B$124</c:f>
              <c:strCache>
                <c:ptCount val="3"/>
                <c:pt idx="0">
                  <c:v>DCF Value at -1.0x-1.0x Exit EBITDA Range at 0.0% WACC</c:v>
                </c:pt>
                <c:pt idx="1">
                  <c:v>DCF Value at -1.0%-1.0% Perpetuity Range at 0.0% WACC</c:v>
                </c:pt>
                <c:pt idx="2">
                  <c:v>52 Week Market High/Low</c:v>
                </c:pt>
              </c:strCache>
            </c:strRef>
          </c:cat>
          <c:val>
            <c:numRef>
              <c:f>'Simple DCF Empty'!$C$122:$C$124</c:f>
              <c:numCache>
                <c:formatCode>#,##0.00_);\(#,##0.00\)</c:formatCode>
                <c:ptCount val="3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21-4F90-8C3B-AB0A1B6E84E4}"/>
            </c:ext>
          </c:extLst>
        </c:ser>
        <c:ser>
          <c:idx val="1"/>
          <c:order val="1"/>
          <c:invertIfNegative val="0"/>
          <c:cat>
            <c:strRef>
              <c:f>'Simple DCF Empty'!$B$122:$B$124</c:f>
              <c:strCache>
                <c:ptCount val="3"/>
                <c:pt idx="0">
                  <c:v>DCF Value at -1.0x-1.0x Exit EBITDA Range at 0.0% WACC</c:v>
                </c:pt>
                <c:pt idx="1">
                  <c:v>DCF Value at -1.0%-1.0% Perpetuity Range at 0.0% WACC</c:v>
                </c:pt>
                <c:pt idx="2">
                  <c:v>52 Week Market High/Low</c:v>
                </c:pt>
              </c:strCache>
            </c:strRef>
          </c:cat>
          <c:val>
            <c:numRef>
              <c:f>'Simple DCF Empty'!$D$122:$D$124</c:f>
              <c:numCache>
                <c:formatCode>#,##0.00_);\(#,##0.00\)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F21-4F90-8C3B-AB0A1B6E84E4}"/>
            </c:ext>
          </c:extLst>
        </c:ser>
        <c:ser>
          <c:idx val="2"/>
          <c:order val="2"/>
          <c:spPr>
            <a:noFill/>
          </c:spPr>
          <c:invertIfNegative val="0"/>
          <c:dLbls>
            <c:spPr>
              <a:noFill/>
              <a:ln>
                <a:noFill/>
              </a:ln>
              <a:effectLst/>
            </c:sp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'Simple DCF Empty'!$B$122:$B$124</c:f>
              <c:strCache>
                <c:ptCount val="3"/>
                <c:pt idx="0">
                  <c:v>DCF Value at -1.0x-1.0x Exit EBITDA Range at 0.0% WACC</c:v>
                </c:pt>
                <c:pt idx="1">
                  <c:v>DCF Value at -1.0%-1.0% Perpetuity Range at 0.0% WACC</c:v>
                </c:pt>
                <c:pt idx="2">
                  <c:v>52 Week Market High/Low</c:v>
                </c:pt>
              </c:strCache>
            </c:strRef>
          </c:cat>
          <c:val>
            <c:numRef>
              <c:f>'Simple DCF Empty'!$E$122:$E$124</c:f>
              <c:numCache>
                <c:formatCode>#,##0.00_);\(#,##0.00\)</c:formatCode>
                <c:ptCount val="3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F21-4F90-8C3B-AB0A1B6E84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9639680"/>
        <c:axId val="99641216"/>
      </c:barChart>
      <c:catAx>
        <c:axId val="996396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99641216"/>
        <c:crosses val="autoZero"/>
        <c:auto val="1"/>
        <c:lblAlgn val="ctr"/>
        <c:lblOffset val="100"/>
        <c:noMultiLvlLbl val="0"/>
      </c:catAx>
      <c:valAx>
        <c:axId val="99641216"/>
        <c:scaling>
          <c:orientation val="minMax"/>
          <c:max val="400"/>
          <c:min val="100"/>
        </c:scaling>
        <c:delete val="0"/>
        <c:axPos val="l"/>
        <c:numFmt formatCode="#,##0.00_);\(#,##0.00\)" sourceLinked="1"/>
        <c:majorTickMark val="out"/>
        <c:minorTickMark val="none"/>
        <c:tickLblPos val="nextTo"/>
        <c:crossAx val="99639680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LTM EBITDA Multiple Range</a:t>
            </a:r>
          </a:p>
        </c:rich>
      </c:tx>
      <c:layout>
        <c:manualLayout>
          <c:xMode val="edge"/>
          <c:yMode val="edge"/>
          <c:x val="0.31291626892699836"/>
          <c:y val="0"/>
        </c:manualLayout>
      </c:layout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</c:spPr>
          <c:invertIfNegative val="0"/>
          <c:dLbls>
            <c:numFmt formatCode="#,##0.0\x;\-#,##0.0\x" sourceLinked="0"/>
            <c:spPr>
              <a:noFill/>
              <a:ln>
                <a:noFill/>
              </a:ln>
              <a:effectLst/>
            </c:sp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'Simple DCF Empty'!$G$122:$G$124</c:f>
              <c:strCache>
                <c:ptCount val="3"/>
                <c:pt idx="0">
                  <c:v>LTM EBITDA Purchase Multiple at -1.0%-1.0% Perpetuity Growth at 0.0% WACC</c:v>
                </c:pt>
                <c:pt idx="1">
                  <c:v>#DIV/0!</c:v>
                </c:pt>
                <c:pt idx="2">
                  <c:v>LTM EBITDA Purchase Multiple at -1.0%-1.0% WACC at 0.0x Exit EBITDA</c:v>
                </c:pt>
              </c:strCache>
            </c:strRef>
          </c:cat>
          <c:val>
            <c:numRef>
              <c:f>'Simple DCF Empty'!$O$122:$O$124</c:f>
              <c:numCache>
                <c:formatCode>#,##0.00_);\(#,##0.00\)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3F-41D8-A510-FD6C0763E357}"/>
            </c:ext>
          </c:extLst>
        </c:ser>
        <c:ser>
          <c:idx val="1"/>
          <c:order val="1"/>
          <c:spPr>
            <a:solidFill>
              <a:schemeClr val="tx2"/>
            </a:solidFill>
          </c:spPr>
          <c:invertIfNegative val="0"/>
          <c:cat>
            <c:strRef>
              <c:f>'Simple DCF Empty'!$G$122:$G$124</c:f>
              <c:strCache>
                <c:ptCount val="3"/>
                <c:pt idx="0">
                  <c:v>LTM EBITDA Purchase Multiple at -1.0%-1.0% Perpetuity Growth at 0.0% WACC</c:v>
                </c:pt>
                <c:pt idx="1">
                  <c:v>#DIV/0!</c:v>
                </c:pt>
                <c:pt idx="2">
                  <c:v>LTM EBITDA Purchase Multiple at -1.0%-1.0% WACC at 0.0x Exit EBITDA</c:v>
                </c:pt>
              </c:strCache>
            </c:strRef>
          </c:cat>
          <c:val>
            <c:numRef>
              <c:f>'Simple DCF Empty'!$P$122:$P$124</c:f>
              <c:numCache>
                <c:formatCode>#,##0.00_);\(#,##0.00\)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3F-41D8-A510-FD6C0763E357}"/>
            </c:ext>
          </c:extLst>
        </c:ser>
        <c:ser>
          <c:idx val="2"/>
          <c:order val="2"/>
          <c:spPr>
            <a:noFill/>
          </c:spPr>
          <c:invertIfNegative val="0"/>
          <c:dLbls>
            <c:numFmt formatCode="#,##0.0\x;\-#,##0.0\x" sourceLinked="0"/>
            <c:spPr>
              <a:noFill/>
              <a:ln>
                <a:noFill/>
              </a:ln>
              <a:effectLst/>
            </c:sp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'Simple DCF Empty'!$G$122:$G$124</c:f>
              <c:strCache>
                <c:ptCount val="3"/>
                <c:pt idx="0">
                  <c:v>LTM EBITDA Purchase Multiple at -1.0%-1.0% Perpetuity Growth at 0.0% WACC</c:v>
                </c:pt>
                <c:pt idx="1">
                  <c:v>#DIV/0!</c:v>
                </c:pt>
                <c:pt idx="2">
                  <c:v>LTM EBITDA Purchase Multiple at -1.0%-1.0% WACC at 0.0x Exit EBITDA</c:v>
                </c:pt>
              </c:strCache>
            </c:strRef>
          </c:cat>
          <c:val>
            <c:numRef>
              <c:f>'Simple DCF Empty'!$Q$122:$Q$124</c:f>
              <c:numCache>
                <c:formatCode>#,##0.00_);\(#,##0.00\)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3F-41D8-A510-FD6C0763E3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9639680"/>
        <c:axId val="99641216"/>
      </c:barChart>
      <c:catAx>
        <c:axId val="996396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99641216"/>
        <c:crosses val="autoZero"/>
        <c:auto val="1"/>
        <c:lblAlgn val="ctr"/>
        <c:lblOffset val="100"/>
        <c:noMultiLvlLbl val="0"/>
      </c:catAx>
      <c:valAx>
        <c:axId val="99641216"/>
        <c:scaling>
          <c:orientation val="minMax"/>
          <c:max val="20"/>
          <c:min val="10"/>
        </c:scaling>
        <c:delete val="0"/>
        <c:axPos val="l"/>
        <c:numFmt formatCode="#,##0.0\x;\-#,##0.0\x" sourceLinked="0"/>
        <c:majorTickMark val="out"/>
        <c:minorTickMark val="none"/>
        <c:tickLblPos val="nextTo"/>
        <c:crossAx val="99639680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53578</xdr:colOff>
      <xdr:row>100</xdr:row>
      <xdr:rowOff>149424</xdr:rowOff>
    </xdr:from>
    <xdr:to>
      <xdr:col>4</xdr:col>
      <xdr:colOff>654844</xdr:colOff>
      <xdr:row>119</xdr:row>
      <xdr:rowOff>53578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717E2E-A6F3-43BE-A7EA-D996FDB5B8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47228</xdr:colOff>
      <xdr:row>100</xdr:row>
      <xdr:rowOff>149424</xdr:rowOff>
    </xdr:from>
    <xdr:to>
      <xdr:col>15</xdr:col>
      <xdr:colOff>657225</xdr:colOff>
      <xdr:row>119</xdr:row>
      <xdr:rowOff>47228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7942816-A017-490B-8B0D-44DDBFD46E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1C5C1-F04F-434A-9A5E-BC69E4365F9F}">
  <sheetPr>
    <tabColor theme="9"/>
  </sheetPr>
  <dimension ref="B1:Q126"/>
  <sheetViews>
    <sheetView tabSelected="1" topLeftCell="A89" zoomScaleNormal="100" workbookViewId="0">
      <selection activeCell="H5" sqref="H5"/>
    </sheetView>
  </sheetViews>
  <sheetFormatPr baseColWidth="10" defaultColWidth="9.1640625" defaultRowHeight="15"/>
  <cols>
    <col min="1" max="1" width="1.5" customWidth="1"/>
    <col min="2" max="2" width="54.5" customWidth="1"/>
    <col min="3" max="3" width="13.5" customWidth="1"/>
    <col min="4" max="9" width="12.6640625" customWidth="1"/>
    <col min="10" max="10" width="1.83203125" customWidth="1"/>
    <col min="11" max="11" width="43" customWidth="1"/>
    <col min="12" max="16" width="9.5" customWidth="1"/>
  </cols>
  <sheetData>
    <row r="1" spans="2:11" ht="16" thickBot="1"/>
    <row r="2" spans="2:11" ht="16" thickBot="1">
      <c r="B2" s="189" t="s">
        <v>98</v>
      </c>
      <c r="C2" s="16"/>
      <c r="D2" s="16"/>
      <c r="E2" s="16"/>
      <c r="F2" s="16"/>
      <c r="G2" s="16"/>
      <c r="H2" s="16"/>
      <c r="I2" s="16"/>
    </row>
    <row r="3" spans="2:11" ht="15" customHeight="1">
      <c r="B3" s="190" t="e">
        <f>#REF!</f>
        <v>#REF!</v>
      </c>
    </row>
    <row r="4" spans="2:11" ht="15" customHeight="1">
      <c r="B4" t="s">
        <v>100</v>
      </c>
      <c r="D4" s="172"/>
      <c r="F4" t="s">
        <v>7</v>
      </c>
      <c r="H4" s="182" t="e">
        <f>'WACC Done'!E21</f>
        <v>#DIV/0!</v>
      </c>
    </row>
    <row r="5" spans="2:11">
      <c r="B5" t="s">
        <v>101</v>
      </c>
      <c r="D5" s="183">
        <f>EOMONTH(D4,12)</f>
        <v>397</v>
      </c>
      <c r="F5" t="s">
        <v>99</v>
      </c>
      <c r="H5" s="142"/>
    </row>
    <row r="6" spans="2:11">
      <c r="B6" t="s">
        <v>102</v>
      </c>
      <c r="D6" s="172"/>
      <c r="F6" t="s">
        <v>119</v>
      </c>
      <c r="H6" s="162"/>
      <c r="J6" s="102"/>
    </row>
    <row r="7" spans="2:11">
      <c r="B7" t="s">
        <v>103</v>
      </c>
      <c r="D7" s="172"/>
      <c r="F7" t="s">
        <v>122</v>
      </c>
      <c r="H7" s="179">
        <v>0</v>
      </c>
      <c r="I7" s="102"/>
      <c r="J7" s="102"/>
    </row>
    <row r="8" spans="2:11">
      <c r="B8" t="s">
        <v>120</v>
      </c>
      <c r="D8" s="140">
        <f>YEARFRAC(D7,D5)</f>
        <v>1.086111111111111</v>
      </c>
    </row>
    <row r="9" spans="2:11">
      <c r="D9" s="40"/>
    </row>
    <row r="10" spans="2:11">
      <c r="B10" s="24" t="s">
        <v>69</v>
      </c>
      <c r="C10" s="19"/>
      <c r="D10" s="133"/>
      <c r="F10" s="19"/>
      <c r="G10" s="19"/>
      <c r="H10" s="19"/>
      <c r="I10" s="19"/>
    </row>
    <row r="11" spans="2:11" ht="17.25" customHeight="1">
      <c r="C11" s="58"/>
      <c r="D11" s="58" t="s">
        <v>67</v>
      </c>
      <c r="E11" s="141" t="s">
        <v>68</v>
      </c>
      <c r="F11" s="58"/>
      <c r="G11" s="58"/>
      <c r="H11" s="58"/>
      <c r="I11" s="58"/>
    </row>
    <row r="12" spans="2:11">
      <c r="B12" s="6" t="s">
        <v>115</v>
      </c>
      <c r="C12" s="124"/>
      <c r="D12" s="173">
        <f>D4</f>
        <v>0</v>
      </c>
      <c r="E12" s="174">
        <f>EOMONTH(D12,12)</f>
        <v>397</v>
      </c>
      <c r="F12" s="174">
        <f t="shared" ref="F12:I12" si="0">EOMONTH(E12,12)</f>
        <v>762</v>
      </c>
      <c r="G12" s="174">
        <f t="shared" si="0"/>
        <v>1127</v>
      </c>
      <c r="H12" s="174">
        <f t="shared" si="0"/>
        <v>1492</v>
      </c>
      <c r="I12" s="174">
        <f t="shared" si="0"/>
        <v>1858</v>
      </c>
    </row>
    <row r="13" spans="2:11">
      <c r="B13" s="6"/>
      <c r="D13" s="96"/>
      <c r="E13" s="95"/>
      <c r="F13" s="95"/>
      <c r="G13" s="95"/>
      <c r="H13" s="95"/>
      <c r="I13" s="95"/>
    </row>
    <row r="14" spans="2:11">
      <c r="B14" t="s">
        <v>1</v>
      </c>
      <c r="C14" s="45"/>
      <c r="D14" s="144"/>
      <c r="E14" s="143">
        <f>D14*(1+E15)</f>
        <v>0</v>
      </c>
      <c r="F14" s="143">
        <f t="shared" ref="F14:I14" si="1">E14*(1+F15)</f>
        <v>0</v>
      </c>
      <c r="G14" s="143">
        <f t="shared" si="1"/>
        <v>0</v>
      </c>
      <c r="H14" s="143">
        <f t="shared" si="1"/>
        <v>0</v>
      </c>
      <c r="I14" s="143">
        <f t="shared" si="1"/>
        <v>0</v>
      </c>
      <c r="K14" t="s">
        <v>127</v>
      </c>
    </row>
    <row r="15" spans="2:11">
      <c r="B15" s="10" t="s">
        <v>6</v>
      </c>
      <c r="D15" s="146"/>
      <c r="E15" s="147"/>
      <c r="F15" s="147"/>
      <c r="G15" s="147"/>
      <c r="H15" s="147"/>
      <c r="I15" s="147"/>
      <c r="K15" s="32" t="s">
        <v>140</v>
      </c>
    </row>
    <row r="16" spans="2:11">
      <c r="B16" t="s">
        <v>3</v>
      </c>
      <c r="C16" s="45"/>
      <c r="D16" s="148">
        <f>D18+D25</f>
        <v>0</v>
      </c>
      <c r="E16" s="148">
        <f>E17*E14</f>
        <v>0</v>
      </c>
      <c r="F16" s="148">
        <f t="shared" ref="F16:I16" si="2">F17*F14</f>
        <v>0</v>
      </c>
      <c r="G16" s="148">
        <f t="shared" si="2"/>
        <v>0</v>
      </c>
      <c r="H16" s="148">
        <f t="shared" si="2"/>
        <v>0</v>
      </c>
      <c r="I16" s="148">
        <f t="shared" si="2"/>
        <v>0</v>
      </c>
      <c r="K16" t="s">
        <v>128</v>
      </c>
    </row>
    <row r="17" spans="2:13">
      <c r="B17" s="10" t="s">
        <v>58</v>
      </c>
      <c r="D17" s="145" t="e">
        <f>D16/D14</f>
        <v>#DIV/0!</v>
      </c>
      <c r="E17" s="147"/>
      <c r="F17" s="147"/>
      <c r="G17" s="147"/>
      <c r="H17" s="147"/>
      <c r="I17" s="147"/>
      <c r="K17" s="32" t="s">
        <v>140</v>
      </c>
    </row>
    <row r="18" spans="2:13">
      <c r="B18" t="s">
        <v>8</v>
      </c>
      <c r="D18" s="144"/>
      <c r="E18" s="143">
        <f>E19*E14</f>
        <v>0</v>
      </c>
      <c r="F18" s="143">
        <f t="shared" ref="F18:I18" si="3">F19*F14</f>
        <v>0</v>
      </c>
      <c r="G18" s="143">
        <f t="shared" si="3"/>
        <v>0</v>
      </c>
      <c r="H18" s="143">
        <f t="shared" si="3"/>
        <v>0</v>
      </c>
      <c r="I18" s="143">
        <f t="shared" si="3"/>
        <v>0</v>
      </c>
      <c r="K18" t="s">
        <v>129</v>
      </c>
    </row>
    <row r="19" spans="2:13">
      <c r="B19" s="10" t="s">
        <v>58</v>
      </c>
      <c r="D19" s="145" t="e">
        <f>D18/D14</f>
        <v>#DIV/0!</v>
      </c>
      <c r="E19" s="147"/>
      <c r="F19" s="147"/>
      <c r="G19" s="147"/>
      <c r="H19" s="147"/>
      <c r="I19" s="147"/>
      <c r="K19" s="32" t="s">
        <v>140</v>
      </c>
    </row>
    <row r="20" spans="2:13">
      <c r="B20" s="10"/>
      <c r="D20" s="97"/>
      <c r="E20" s="35"/>
      <c r="F20" s="35"/>
      <c r="G20" s="35"/>
      <c r="H20" s="35"/>
      <c r="I20" s="35"/>
    </row>
    <row r="21" spans="2:13" ht="15" customHeight="1">
      <c r="B21" t="s">
        <v>118</v>
      </c>
      <c r="C21" s="45"/>
      <c r="D21" s="148">
        <f>D22*D18</f>
        <v>0</v>
      </c>
      <c r="E21" s="143">
        <f>E22*E18</f>
        <v>0</v>
      </c>
      <c r="F21" s="143">
        <f t="shared" ref="F21:I21" si="4">F22*F18</f>
        <v>0</v>
      </c>
      <c r="G21" s="143">
        <f t="shared" si="4"/>
        <v>0</v>
      </c>
      <c r="H21" s="143">
        <f t="shared" si="4"/>
        <v>0</v>
      </c>
      <c r="I21" s="143">
        <f t="shared" si="4"/>
        <v>0</v>
      </c>
      <c r="K21" t="s">
        <v>130</v>
      </c>
    </row>
    <row r="22" spans="2:13" ht="15" customHeight="1">
      <c r="B22" s="10" t="s">
        <v>0</v>
      </c>
      <c r="D22" s="152"/>
      <c r="E22" s="182"/>
      <c r="F22" s="182"/>
      <c r="G22" s="182"/>
      <c r="H22" s="182"/>
      <c r="I22" s="182"/>
      <c r="K22" s="32" t="s">
        <v>140</v>
      </c>
    </row>
    <row r="23" spans="2:13" ht="15" customHeight="1">
      <c r="B23" s="7" t="s">
        <v>79</v>
      </c>
      <c r="C23" s="7"/>
      <c r="D23" s="153">
        <f>D18-D21</f>
        <v>0</v>
      </c>
      <c r="E23" s="153">
        <f>E18-E21</f>
        <v>0</v>
      </c>
      <c r="F23" s="153">
        <f t="shared" ref="F23:I23" si="5">F18-F21</f>
        <v>0</v>
      </c>
      <c r="G23" s="153">
        <f t="shared" si="5"/>
        <v>0</v>
      </c>
      <c r="H23" s="153">
        <f t="shared" si="5"/>
        <v>0</v>
      </c>
      <c r="I23" s="153">
        <f t="shared" si="5"/>
        <v>0</v>
      </c>
      <c r="K23" t="s">
        <v>131</v>
      </c>
    </row>
    <row r="24" spans="2:13">
      <c r="D24" s="98"/>
      <c r="E24" s="45"/>
      <c r="F24" s="45"/>
      <c r="G24" s="45"/>
      <c r="H24" s="45"/>
      <c r="I24" s="45"/>
    </row>
    <row r="25" spans="2:13" ht="15" customHeight="1">
      <c r="B25" t="s">
        <v>4</v>
      </c>
      <c r="D25" s="144"/>
      <c r="E25" s="143">
        <f>E16-E18</f>
        <v>0</v>
      </c>
      <c r="F25" s="143">
        <f t="shared" ref="F25:I25" si="6">F16-F18</f>
        <v>0</v>
      </c>
      <c r="G25" s="143">
        <f t="shared" si="6"/>
        <v>0</v>
      </c>
      <c r="H25" s="143">
        <f t="shared" si="6"/>
        <v>0</v>
      </c>
      <c r="I25" s="143">
        <f t="shared" si="6"/>
        <v>0</v>
      </c>
      <c r="K25" t="s">
        <v>132</v>
      </c>
      <c r="M25" s="17"/>
    </row>
    <row r="26" spans="2:13" ht="15" customHeight="1">
      <c r="B26" t="s">
        <v>9</v>
      </c>
      <c r="D26" s="151">
        <f t="shared" ref="D26:E26" si="7">C32-D32</f>
        <v>0</v>
      </c>
      <c r="E26" s="151" t="e">
        <f t="shared" si="7"/>
        <v>#DIV/0!</v>
      </c>
      <c r="F26" s="151" t="e">
        <f t="shared" ref="F26" si="8">E32-F32</f>
        <v>#DIV/0!</v>
      </c>
      <c r="G26" s="151" t="e">
        <f t="shared" ref="G26" si="9">F32-G32</f>
        <v>#DIV/0!</v>
      </c>
      <c r="H26" s="151" t="e">
        <f t="shared" ref="H26" si="10">G32-H32</f>
        <v>#DIV/0!</v>
      </c>
      <c r="I26" s="151" t="e">
        <f t="shared" ref="I26" si="11">H32-I32</f>
        <v>#DIV/0!</v>
      </c>
      <c r="K26" t="s">
        <v>134</v>
      </c>
      <c r="M26" s="27"/>
    </row>
    <row r="27" spans="2:13" ht="15" customHeight="1">
      <c r="B27" t="s">
        <v>2</v>
      </c>
      <c r="D27" s="144"/>
      <c r="E27" s="33" t="e">
        <f>-E28*E14</f>
        <v>#DIV/0!</v>
      </c>
      <c r="F27" s="33">
        <f t="shared" ref="F27:I27" si="12">-F28*F14</f>
        <v>0</v>
      </c>
      <c r="G27" s="33">
        <f t="shared" si="12"/>
        <v>0</v>
      </c>
      <c r="H27" s="33">
        <f t="shared" si="12"/>
        <v>0</v>
      </c>
      <c r="I27" s="33">
        <f t="shared" si="12"/>
        <v>0</v>
      </c>
      <c r="K27" t="s">
        <v>135</v>
      </c>
      <c r="M27" s="27"/>
    </row>
    <row r="28" spans="2:13" ht="15" customHeight="1">
      <c r="B28" s="10" t="s">
        <v>5</v>
      </c>
      <c r="D28" s="150" t="e">
        <f>-(D27/D14)</f>
        <v>#DIV/0!</v>
      </c>
      <c r="E28" s="147" t="e">
        <f>D28</f>
        <v>#DIV/0!</v>
      </c>
      <c r="F28" s="147"/>
      <c r="G28" s="147"/>
      <c r="H28" s="147"/>
      <c r="I28" s="147"/>
      <c r="K28" s="32" t="s">
        <v>140</v>
      </c>
      <c r="M28" s="27"/>
    </row>
    <row r="29" spans="2:13">
      <c r="D29" s="34"/>
      <c r="E29" s="2"/>
      <c r="F29" s="2"/>
      <c r="G29" s="2"/>
      <c r="H29" s="2"/>
      <c r="I29" s="2"/>
      <c r="M29" s="27"/>
    </row>
    <row r="30" spans="2:13">
      <c r="B30" s="7" t="s">
        <v>121</v>
      </c>
      <c r="C30" s="7"/>
      <c r="D30" s="44"/>
      <c r="E30" s="149" t="e">
        <f>SUM(E23:E27)</f>
        <v>#DIV/0!</v>
      </c>
      <c r="F30" s="149" t="e">
        <f t="shared" ref="F30:I30" si="13">SUM(F23:F27)</f>
        <v>#DIV/0!</v>
      </c>
      <c r="G30" s="149" t="e">
        <f t="shared" si="13"/>
        <v>#DIV/0!</v>
      </c>
      <c r="H30" s="149" t="e">
        <f t="shared" si="13"/>
        <v>#DIV/0!</v>
      </c>
      <c r="I30" s="149" t="e">
        <f t="shared" si="13"/>
        <v>#DIV/0!</v>
      </c>
      <c r="K30" t="s">
        <v>136</v>
      </c>
      <c r="M30" s="44"/>
    </row>
    <row r="31" spans="2:13">
      <c r="D31" s="35"/>
      <c r="M31" s="27"/>
    </row>
    <row r="32" spans="2:13">
      <c r="B32" t="s">
        <v>78</v>
      </c>
      <c r="C32" s="154"/>
      <c r="D32" s="154"/>
      <c r="E32" s="143" t="e">
        <f>E33*E14</f>
        <v>#DIV/0!</v>
      </c>
      <c r="F32" s="143" t="e">
        <f t="shared" ref="F32:I32" si="14">F33*F14</f>
        <v>#DIV/0!</v>
      </c>
      <c r="G32" s="143" t="e">
        <f t="shared" si="14"/>
        <v>#DIV/0!</v>
      </c>
      <c r="H32" s="143" t="e">
        <f t="shared" si="14"/>
        <v>#DIV/0!</v>
      </c>
      <c r="I32" s="143" t="e">
        <f t="shared" si="14"/>
        <v>#DIV/0!</v>
      </c>
      <c r="K32" t="s">
        <v>133</v>
      </c>
    </row>
    <row r="33" spans="2:13">
      <c r="B33" s="10" t="s">
        <v>5</v>
      </c>
      <c r="D33" s="140" t="e">
        <f>D32/D14</f>
        <v>#DIV/0!</v>
      </c>
      <c r="E33" s="140" t="e">
        <f>D33</f>
        <v>#DIV/0!</v>
      </c>
      <c r="F33" s="140" t="e">
        <f t="shared" ref="F33:I33" si="15">E33</f>
        <v>#DIV/0!</v>
      </c>
      <c r="G33" s="140" t="e">
        <f t="shared" si="15"/>
        <v>#DIV/0!</v>
      </c>
      <c r="H33" s="140" t="e">
        <f t="shared" si="15"/>
        <v>#DIV/0!</v>
      </c>
      <c r="I33" s="140" t="e">
        <f t="shared" si="15"/>
        <v>#DIV/0!</v>
      </c>
      <c r="J33" s="35"/>
    </row>
    <row r="34" spans="2:13">
      <c r="D34" s="35"/>
      <c r="E34" s="23"/>
      <c r="F34" s="23"/>
      <c r="G34" s="23"/>
      <c r="H34" s="23"/>
      <c r="I34" s="23"/>
      <c r="J34" s="35"/>
      <c r="K34" s="12"/>
      <c r="M34" s="23"/>
    </row>
    <row r="35" spans="2:13">
      <c r="B35" s="24" t="str">
        <f>"Present value of UFCF on "&amp;TEXT(D7,"mmm dd, yyyy")&amp;" valuation date"</f>
        <v>Present value of UFCF on Jan 00, 1900 valuation date</v>
      </c>
      <c r="C35" s="19"/>
      <c r="D35" s="117"/>
      <c r="E35" s="19"/>
      <c r="F35" s="117"/>
      <c r="G35" s="117"/>
      <c r="H35" s="117"/>
      <c r="I35" s="117"/>
      <c r="J35" s="35"/>
    </row>
    <row r="36" spans="2:13" ht="18">
      <c r="B36" s="7"/>
      <c r="D36" s="118" t="s">
        <v>72</v>
      </c>
      <c r="E36" s="118" t="s">
        <v>77</v>
      </c>
      <c r="F36" s="119" t="s">
        <v>73</v>
      </c>
      <c r="G36" s="119" t="s">
        <v>74</v>
      </c>
      <c r="H36" s="119" t="s">
        <v>75</v>
      </c>
      <c r="I36" s="119" t="s">
        <v>76</v>
      </c>
      <c r="J36" s="35"/>
    </row>
    <row r="37" spans="2:13">
      <c r="B37" t="s">
        <v>70</v>
      </c>
      <c r="C37" s="184" t="s">
        <v>125</v>
      </c>
      <c r="D37" s="42">
        <f>D7</f>
        <v>0</v>
      </c>
      <c r="E37" s="42">
        <f>IF($H$7=0,E12,AVERAGE(D37,E12))</f>
        <v>397</v>
      </c>
      <c r="F37" s="42">
        <f>IF($H$7=0,F12,AVERAGE(F12,E12))</f>
        <v>762</v>
      </c>
      <c r="G37" s="42">
        <f>IF($H$7=0,G12,AVERAGE(G12,F12))</f>
        <v>1127</v>
      </c>
      <c r="H37" s="42">
        <f>IF($H$7=0,H12,AVERAGE(H12,G12))</f>
        <v>1492</v>
      </c>
      <c r="I37" s="42">
        <f>IF($H$7=0,I12,AVERAGE(I12,H12))</f>
        <v>1858</v>
      </c>
      <c r="J37" s="35"/>
    </row>
    <row r="38" spans="2:13">
      <c r="B38" t="s">
        <v>71</v>
      </c>
      <c r="C38" s="191">
        <f>D8</f>
        <v>1.086111111111111</v>
      </c>
      <c r="D38" s="27"/>
      <c r="E38" s="155" t="e">
        <f>E30*C38</f>
        <v>#DIV/0!</v>
      </c>
      <c r="F38" s="155" t="e">
        <f t="shared" ref="F38:I38" si="16">F30</f>
        <v>#DIV/0!</v>
      </c>
      <c r="G38" s="155" t="e">
        <f t="shared" si="16"/>
        <v>#DIV/0!</v>
      </c>
      <c r="H38" s="155" t="e">
        <f t="shared" si="16"/>
        <v>#DIV/0!</v>
      </c>
      <c r="I38" s="155" t="e">
        <f t="shared" si="16"/>
        <v>#DIV/0!</v>
      </c>
      <c r="J38" s="45"/>
      <c r="K38" t="s">
        <v>10</v>
      </c>
    </row>
    <row r="39" spans="2:13" ht="15" customHeight="1">
      <c r="B39" s="7" t="s">
        <v>59</v>
      </c>
      <c r="C39" s="20"/>
      <c r="E39" s="149" t="e">
        <f>E38/(1+H4)^((E37-$D$37)/365)</f>
        <v>#DIV/0!</v>
      </c>
      <c r="F39" s="149" t="e">
        <f t="shared" ref="F39:I39" si="17">F38/(1+I4)^((F37-$D$37)/365)</f>
        <v>#DIV/0!</v>
      </c>
      <c r="G39" s="149" t="e">
        <f t="shared" si="17"/>
        <v>#DIV/0!</v>
      </c>
      <c r="H39" s="149" t="e">
        <f t="shared" si="17"/>
        <v>#DIV/0!</v>
      </c>
      <c r="I39" s="149" t="e">
        <f t="shared" si="17"/>
        <v>#DIV/0!</v>
      </c>
      <c r="J39" s="45"/>
    </row>
    <row r="41" spans="2:13">
      <c r="B41" s="24" t="s">
        <v>11</v>
      </c>
      <c r="C41" s="24"/>
      <c r="E41" s="24" t="s">
        <v>12</v>
      </c>
      <c r="F41" s="19"/>
      <c r="G41" s="19"/>
      <c r="H41" s="19"/>
      <c r="I41" s="19"/>
    </row>
    <row r="42" spans="2:13">
      <c r="B42" t="s">
        <v>13</v>
      </c>
      <c r="C42" s="147"/>
      <c r="E42" t="s">
        <v>65</v>
      </c>
      <c r="I42" s="156">
        <f>I16</f>
        <v>0</v>
      </c>
      <c r="J42" s="27"/>
    </row>
    <row r="43" spans="2:13">
      <c r="B43" s="49" t="str">
        <f>YEAR(I12)&amp;" FCF x (1+g)"</f>
        <v>1905 FCF x (1+g)</v>
      </c>
      <c r="C43" s="156" t="e">
        <f>I30*(1+C42)</f>
        <v>#DIV/0!</v>
      </c>
      <c r="E43" t="s">
        <v>14</v>
      </c>
      <c r="I43" s="158"/>
      <c r="J43" s="101"/>
    </row>
    <row r="44" spans="2:13">
      <c r="B44" t="str">
        <f>"Terminal value in "&amp;YEAR(I12)</f>
        <v>Terminal value in 1905</v>
      </c>
      <c r="C44" s="156" t="e">
        <f>C43/(H4-C42)</f>
        <v>#DIV/0!</v>
      </c>
      <c r="E44" t="str">
        <f>"Terminal value in "&amp;YEAR(I12)</f>
        <v>Terminal value in 1905</v>
      </c>
      <c r="I44" s="156">
        <f>I42*I43</f>
        <v>0</v>
      </c>
      <c r="J44" s="27"/>
    </row>
    <row r="45" spans="2:13">
      <c r="B45" t="s">
        <v>62</v>
      </c>
      <c r="C45" s="156" t="e">
        <f>C44/(1+H4)^((I37-D37)/365)</f>
        <v>#DIV/0!</v>
      </c>
      <c r="E45" t="s">
        <v>62</v>
      </c>
      <c r="I45" s="156" t="e">
        <f>I44/(1+H4)^((I37-D37)/365)</f>
        <v>#DIV/0!</v>
      </c>
      <c r="J45" s="27"/>
    </row>
    <row r="46" spans="2:13">
      <c r="B46" t="s">
        <v>63</v>
      </c>
      <c r="C46" s="143" t="e">
        <f>SUM(E39:I39)</f>
        <v>#DIV/0!</v>
      </c>
      <c r="E46" t="s">
        <v>63</v>
      </c>
      <c r="I46" s="156" t="e">
        <f>C46</f>
        <v>#DIV/0!</v>
      </c>
      <c r="J46" s="27"/>
    </row>
    <row r="47" spans="2:13">
      <c r="B47" s="7" t="s">
        <v>61</v>
      </c>
      <c r="C47" s="157" t="e">
        <f>SUM(C45:C46)</f>
        <v>#DIV/0!</v>
      </c>
      <c r="D47" s="38"/>
      <c r="E47" s="7" t="s">
        <v>15</v>
      </c>
      <c r="I47" s="157" t="e">
        <f>SUM(I45:I46)</f>
        <v>#DIV/0!</v>
      </c>
      <c r="J47" s="43"/>
    </row>
    <row r="48" spans="2:13">
      <c r="D48" s="17"/>
    </row>
    <row r="49" spans="2:12">
      <c r="B49" s="99" t="s">
        <v>60</v>
      </c>
      <c r="C49" s="159" t="e">
        <f>C45/$C$47</f>
        <v>#DIV/0!</v>
      </c>
      <c r="E49" s="99" t="s">
        <v>60</v>
      </c>
      <c r="I49" s="159" t="e">
        <f>I45/$I$47</f>
        <v>#DIV/0!</v>
      </c>
      <c r="J49" s="50"/>
    </row>
    <row r="50" spans="2:12">
      <c r="B50" s="99" t="s">
        <v>64</v>
      </c>
      <c r="C50" s="159" t="e">
        <f t="shared" ref="C50" si="18">C46/$C$47</f>
        <v>#DIV/0!</v>
      </c>
      <c r="E50" s="99" t="s">
        <v>64</v>
      </c>
      <c r="G50" s="51"/>
      <c r="I50" s="159" t="e">
        <f t="shared" ref="I50" si="19">I46/$I$47</f>
        <v>#DIV/0!</v>
      </c>
      <c r="J50" s="17"/>
    </row>
    <row r="51" spans="2:12">
      <c r="B51" s="99" t="s">
        <v>17</v>
      </c>
      <c r="C51" s="161" t="e">
        <f>C44/I16</f>
        <v>#DIV/0!</v>
      </c>
      <c r="E51" t="s">
        <v>16</v>
      </c>
      <c r="I51" s="160" t="e">
        <f>(H4-I38/I44)/(1+I38/I44)</f>
        <v>#DIV/0!</v>
      </c>
      <c r="J51" s="103"/>
    </row>
    <row r="52" spans="2:12">
      <c r="B52" s="99"/>
      <c r="C52" s="6"/>
      <c r="D52" s="100"/>
      <c r="I52" s="103"/>
      <c r="J52" s="103"/>
    </row>
    <row r="53" spans="2:12">
      <c r="B53" s="24" t="s">
        <v>18</v>
      </c>
      <c r="C53" s="19"/>
      <c r="E53" s="24" t="s">
        <v>19</v>
      </c>
      <c r="F53" s="19"/>
      <c r="G53" s="24"/>
      <c r="H53" s="19"/>
      <c r="I53" s="19"/>
    </row>
    <row r="54" spans="2:12">
      <c r="B54" t="s">
        <v>107</v>
      </c>
      <c r="C54" s="162"/>
      <c r="L54" s="8"/>
    </row>
    <row r="55" spans="2:12">
      <c r="B55" s="14" t="s">
        <v>94</v>
      </c>
      <c r="C55" s="172"/>
      <c r="G55" s="9" t="s">
        <v>107</v>
      </c>
      <c r="H55" s="28" t="s">
        <v>39</v>
      </c>
      <c r="I55" s="28" t="s">
        <v>83</v>
      </c>
    </row>
    <row r="56" spans="2:12">
      <c r="B56" s="123" t="s">
        <v>86</v>
      </c>
      <c r="C56" s="52"/>
      <c r="E56" t="s">
        <v>93</v>
      </c>
      <c r="G56" s="162"/>
      <c r="H56" s="162"/>
      <c r="I56" s="164"/>
      <c r="J56" s="104"/>
    </row>
    <row r="57" spans="2:12">
      <c r="B57" s="10" t="s">
        <v>51</v>
      </c>
      <c r="C57" s="33"/>
      <c r="E57" s="14" t="s">
        <v>84</v>
      </c>
      <c r="G57" s="162"/>
      <c r="H57" s="162"/>
      <c r="I57" s="164"/>
      <c r="J57" s="105"/>
    </row>
    <row r="58" spans="2:12" ht="15" customHeight="1">
      <c r="B58" s="10" t="s">
        <v>80</v>
      </c>
      <c r="C58" s="31"/>
      <c r="E58" s="14" t="s">
        <v>81</v>
      </c>
      <c r="G58" s="162"/>
      <c r="H58" s="162"/>
      <c r="I58" s="180"/>
    </row>
    <row r="59" spans="2:12" ht="15" customHeight="1">
      <c r="B59" s="10" t="s">
        <v>85</v>
      </c>
      <c r="C59" s="31"/>
      <c r="E59" t="s">
        <v>80</v>
      </c>
      <c r="G59" s="162"/>
      <c r="H59" s="162"/>
      <c r="I59" s="180"/>
    </row>
    <row r="60" spans="2:12">
      <c r="B60" s="122" t="s">
        <v>89</v>
      </c>
      <c r="C60" s="31"/>
      <c r="E60" t="s">
        <v>82</v>
      </c>
      <c r="G60" s="162"/>
      <c r="H60" s="162"/>
      <c r="I60" s="180"/>
    </row>
    <row r="61" spans="2:12" ht="15" customHeight="1">
      <c r="B61" s="123" t="s">
        <v>20</v>
      </c>
      <c r="E61" s="13" t="s">
        <v>21</v>
      </c>
      <c r="I61" s="165">
        <f>SUM(I56:I60)</f>
        <v>0</v>
      </c>
      <c r="J61" s="106"/>
    </row>
    <row r="62" spans="2:12">
      <c r="B62" s="54" t="s">
        <v>88</v>
      </c>
      <c r="C62" s="31"/>
      <c r="J62" s="53"/>
    </row>
    <row r="63" spans="2:12">
      <c r="B63" s="54" t="s">
        <v>87</v>
      </c>
      <c r="C63" s="31"/>
      <c r="J63" s="53"/>
    </row>
    <row r="64" spans="2:12">
      <c r="J64" s="107"/>
    </row>
    <row r="65" spans="2:17">
      <c r="B65" s="55" t="s">
        <v>18</v>
      </c>
      <c r="C65" s="163">
        <f>SUM(C57:C60)-SUM(C62:C63)</f>
        <v>0</v>
      </c>
    </row>
    <row r="67" spans="2:17">
      <c r="B67" s="24" t="s">
        <v>22</v>
      </c>
      <c r="C67" s="19"/>
      <c r="D67" s="19"/>
    </row>
    <row r="68" spans="2:17" ht="18">
      <c r="C68" s="125" t="s">
        <v>23</v>
      </c>
      <c r="D68" s="125" t="s">
        <v>3</v>
      </c>
    </row>
    <row r="69" spans="2:17">
      <c r="B69" t="s">
        <v>24</v>
      </c>
      <c r="C69" s="166" t="e">
        <f>C47</f>
        <v>#DIV/0!</v>
      </c>
      <c r="D69" s="166" t="e">
        <f>I47</f>
        <v>#DIV/0!</v>
      </c>
    </row>
    <row r="70" spans="2:17">
      <c r="B70" t="s">
        <v>18</v>
      </c>
      <c r="C70" s="167">
        <f>C65</f>
        <v>0</v>
      </c>
      <c r="D70" s="167">
        <f>C70</f>
        <v>0</v>
      </c>
    </row>
    <row r="71" spans="2:17">
      <c r="B71" t="s">
        <v>66</v>
      </c>
      <c r="C71" s="168" t="e">
        <f>C69-C70</f>
        <v>#DIV/0!</v>
      </c>
      <c r="D71" s="168" t="e">
        <f>D69-D70</f>
        <v>#DIV/0!</v>
      </c>
    </row>
    <row r="72" spans="2:17">
      <c r="B72" t="s">
        <v>19</v>
      </c>
      <c r="C72" s="168">
        <f>I61</f>
        <v>0</v>
      </c>
      <c r="D72" s="168">
        <f>C72</f>
        <v>0</v>
      </c>
    </row>
    <row r="73" spans="2:17">
      <c r="B73" s="7" t="s">
        <v>25</v>
      </c>
      <c r="C73" s="169" t="e">
        <f>C71/C72</f>
        <v>#DIV/0!</v>
      </c>
      <c r="D73" s="169" t="e">
        <f t="shared" ref="D73" si="20">D71/D72</f>
        <v>#DIV/0!</v>
      </c>
    </row>
    <row r="74" spans="2:17">
      <c r="B74" s="7"/>
      <c r="C74" s="126"/>
      <c r="D74" s="126"/>
    </row>
    <row r="75" spans="2:17">
      <c r="B75" s="9" t="s">
        <v>117</v>
      </c>
      <c r="C75" s="28" t="s">
        <v>23</v>
      </c>
      <c r="D75" s="28" t="s">
        <v>3</v>
      </c>
      <c r="E75" s="127"/>
      <c r="F75" s="127"/>
    </row>
    <row r="76" spans="2:17">
      <c r="B76" t="s">
        <v>90</v>
      </c>
      <c r="C76" s="170" t="e">
        <f>C69/$E$14</f>
        <v>#DIV/0!</v>
      </c>
      <c r="D76" s="170" t="e">
        <f>D69/$E$14</f>
        <v>#DIV/0!</v>
      </c>
      <c r="E76" s="127"/>
      <c r="F76" s="127"/>
    </row>
    <row r="77" spans="2:17">
      <c r="B77" t="s">
        <v>91</v>
      </c>
      <c r="C77" s="171" t="e">
        <f>C69/$E$16</f>
        <v>#DIV/0!</v>
      </c>
      <c r="D77" s="171" t="e">
        <f>D69/$E$16</f>
        <v>#DIV/0!</v>
      </c>
      <c r="E77" s="127"/>
      <c r="F77" s="127"/>
      <c r="G77" s="39"/>
      <c r="H77" s="39"/>
    </row>
    <row r="78" spans="2:17">
      <c r="B78" s="45" t="s">
        <v>92</v>
      </c>
      <c r="C78" s="171" t="e">
        <f>C69/$E$18</f>
        <v>#DIV/0!</v>
      </c>
      <c r="D78" s="171" t="e">
        <f>D69/$E$18</f>
        <v>#DIV/0!</v>
      </c>
      <c r="E78" s="127"/>
      <c r="F78" s="175"/>
    </row>
    <row r="79" spans="2:17">
      <c r="F79" s="39"/>
    </row>
    <row r="80" spans="2:17">
      <c r="B80" s="24" t="s">
        <v>106</v>
      </c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</row>
    <row r="81" spans="2:17">
      <c r="B81" s="7"/>
    </row>
    <row r="82" spans="2:17" ht="17.25" customHeight="1">
      <c r="B82" s="134"/>
      <c r="C82" s="7"/>
      <c r="D82" s="57" t="s">
        <v>25</v>
      </c>
      <c r="E82" s="58"/>
      <c r="F82" s="58"/>
      <c r="G82" s="58"/>
      <c r="H82" s="58"/>
      <c r="I82" s="58"/>
      <c r="J82" s="108"/>
      <c r="L82" s="57" t="s">
        <v>116</v>
      </c>
      <c r="M82" s="58"/>
      <c r="N82" s="58"/>
      <c r="O82" s="58"/>
      <c r="P82" s="58"/>
      <c r="Q82" s="58"/>
    </row>
    <row r="83" spans="2:17" ht="15" customHeight="1">
      <c r="B83" s="134"/>
      <c r="D83" s="14"/>
      <c r="E83" s="25" t="s">
        <v>26</v>
      </c>
      <c r="F83" s="25"/>
      <c r="G83" s="25"/>
      <c r="H83" s="25"/>
      <c r="I83" s="25"/>
      <c r="J83" s="110"/>
      <c r="L83" s="14"/>
      <c r="M83" s="25" t="s">
        <v>26</v>
      </c>
      <c r="N83" s="25"/>
      <c r="O83" s="25"/>
      <c r="P83" s="25"/>
      <c r="Q83" s="25"/>
    </row>
    <row r="84" spans="2:17" ht="15" customHeight="1">
      <c r="B84" s="134"/>
      <c r="C84" s="26"/>
      <c r="D84" s="176" t="e">
        <f>C73</f>
        <v>#DIV/0!</v>
      </c>
      <c r="E84" s="59">
        <f t="shared" ref="E84" si="21">F84-0.005</f>
        <v>-0.01</v>
      </c>
      <c r="F84" s="60">
        <f>G84-0.005</f>
        <v>-5.0000000000000001E-3</v>
      </c>
      <c r="G84" s="61"/>
      <c r="H84" s="60">
        <f>G84+0.005</f>
        <v>5.0000000000000001E-3</v>
      </c>
      <c r="I84" s="60">
        <f t="shared" ref="I84" si="22">H84+0.005</f>
        <v>0.01</v>
      </c>
      <c r="J84" s="111"/>
      <c r="L84" s="62" t="e">
        <f>C77</f>
        <v>#DIV/0!</v>
      </c>
      <c r="M84" s="59">
        <f t="shared" ref="M84" si="23">N84-0.005</f>
        <v>-0.01</v>
      </c>
      <c r="N84" s="60">
        <f>O84-0.005</f>
        <v>-5.0000000000000001E-3</v>
      </c>
      <c r="O84" s="61"/>
      <c r="P84" s="60">
        <f>O84+0.005</f>
        <v>5.0000000000000001E-3</v>
      </c>
      <c r="Q84" s="60">
        <f t="shared" ref="Q84" si="24">P84+0.005</f>
        <v>0.01</v>
      </c>
    </row>
    <row r="85" spans="2:17" ht="15" customHeight="1">
      <c r="B85" s="134"/>
      <c r="D85" s="63">
        <f t="shared" ref="D85" si="25">D86+0.005</f>
        <v>0.01</v>
      </c>
      <c r="E85" s="64" t="e">
        <f t="dataTable" ref="E85:I89" dt2D="1" dtr="1" r1="C42" r2="H4" ca="1"/>
        <v>#DIV/0!</v>
      </c>
      <c r="F85" s="64" t="e">
        <v>#DIV/0!</v>
      </c>
      <c r="G85" s="64" t="e">
        <v>#DIV/0!</v>
      </c>
      <c r="H85" s="64" t="e">
        <v>#DIV/0!</v>
      </c>
      <c r="I85" s="64" t="e">
        <v>#DIV/0!</v>
      </c>
      <c r="J85" s="112"/>
      <c r="L85" s="63">
        <f t="shared" ref="L85" si="26">L86+0.005</f>
        <v>0.01</v>
      </c>
      <c r="M85" s="56" t="e">
        <f t="dataTable" ref="M85:Q89" dt2D="1" dtr="1" r1="C42" r2="H4" ca="1"/>
        <v>#DIV/0!</v>
      </c>
      <c r="N85" s="56" t="e">
        <v>#DIV/0!</v>
      </c>
      <c r="O85" s="56" t="e">
        <v>#DIV/0!</v>
      </c>
      <c r="P85" s="56" t="e">
        <v>#DIV/0!</v>
      </c>
      <c r="Q85" s="56" t="e">
        <v>#DIV/0!</v>
      </c>
    </row>
    <row r="86" spans="2:17" ht="15" customHeight="1">
      <c r="B86" s="134"/>
      <c r="D86" s="63">
        <f>D87+0.005</f>
        <v>5.0000000000000001E-3</v>
      </c>
      <c r="E86" s="64" t="e">
        <v>#DIV/0!</v>
      </c>
      <c r="F86" s="64" t="e">
        <v>#DIV/0!</v>
      </c>
      <c r="G86" s="64" t="e">
        <v>#DIV/0!</v>
      </c>
      <c r="H86" s="64" t="e">
        <v>#DIV/0!</v>
      </c>
      <c r="I86" s="64" t="e">
        <v>#DIV/0!</v>
      </c>
      <c r="J86" s="112"/>
      <c r="L86" s="63">
        <f>L87+0.005</f>
        <v>5.0000000000000001E-3</v>
      </c>
      <c r="M86" s="56" t="e">
        <v>#DIV/0!</v>
      </c>
      <c r="N86" s="56" t="e">
        <v>#DIV/0!</v>
      </c>
      <c r="O86" s="56" t="e">
        <v>#DIV/0!</v>
      </c>
      <c r="P86" s="56" t="e">
        <v>#DIV/0!</v>
      </c>
      <c r="Q86" s="56" t="e">
        <v>#DIV/0!</v>
      </c>
    </row>
    <row r="87" spans="2:17" ht="15" customHeight="1">
      <c r="B87" s="134"/>
      <c r="C87" s="26" t="s">
        <v>27</v>
      </c>
      <c r="D87" s="65"/>
      <c r="E87" s="64" t="e">
        <v>#DIV/0!</v>
      </c>
      <c r="F87" s="64" t="e">
        <v>#DIV/0!</v>
      </c>
      <c r="G87" s="64" t="e">
        <v>#DIV/0!</v>
      </c>
      <c r="H87" s="64" t="e">
        <v>#DIV/0!</v>
      </c>
      <c r="I87" s="64" t="e">
        <v>#DIV/0!</v>
      </c>
      <c r="J87" s="112"/>
      <c r="K87" s="26" t="s">
        <v>27</v>
      </c>
      <c r="L87" s="65"/>
      <c r="M87" s="56" t="e">
        <v>#DIV/0!</v>
      </c>
      <c r="N87" s="56" t="e">
        <v>#DIV/0!</v>
      </c>
      <c r="O87" s="56" t="e">
        <v>#DIV/0!</v>
      </c>
      <c r="P87" s="56" t="e">
        <v>#DIV/0!</v>
      </c>
      <c r="Q87" s="56" t="e">
        <v>#DIV/0!</v>
      </c>
    </row>
    <row r="88" spans="2:17" ht="15" customHeight="1">
      <c r="B88" s="134"/>
      <c r="D88" s="63">
        <f>D87-0.005</f>
        <v>-5.0000000000000001E-3</v>
      </c>
      <c r="E88" s="64" t="e">
        <v>#DIV/0!</v>
      </c>
      <c r="F88" s="64" t="e">
        <v>#DIV/0!</v>
      </c>
      <c r="G88" s="64" t="e">
        <v>#DIV/0!</v>
      </c>
      <c r="H88" s="64" t="e">
        <v>#DIV/0!</v>
      </c>
      <c r="I88" s="64" t="e">
        <v>#DIV/0!</v>
      </c>
      <c r="J88" s="112"/>
      <c r="L88" s="63">
        <f>L87-0.005</f>
        <v>-5.0000000000000001E-3</v>
      </c>
      <c r="M88" s="56" t="e">
        <v>#DIV/0!</v>
      </c>
      <c r="N88" s="56" t="e">
        <v>#DIV/0!</v>
      </c>
      <c r="O88" s="56" t="e">
        <v>#DIV/0!</v>
      </c>
      <c r="P88" s="56" t="e">
        <v>#DIV/0!</v>
      </c>
      <c r="Q88" s="56" t="e">
        <v>#DIV/0!</v>
      </c>
    </row>
    <row r="89" spans="2:17" ht="15" customHeight="1">
      <c r="B89" s="135" t="s">
        <v>28</v>
      </c>
      <c r="D89" s="66">
        <f>D88-0.005</f>
        <v>-0.01</v>
      </c>
      <c r="E89" s="64" t="e">
        <v>#DIV/0!</v>
      </c>
      <c r="F89" s="64" t="e">
        <v>#DIV/0!</v>
      </c>
      <c r="G89" s="64" t="e">
        <v>#DIV/0!</v>
      </c>
      <c r="H89" s="64" t="e">
        <v>#DIV/0!</v>
      </c>
      <c r="I89" s="64" t="e">
        <v>#DIV/0!</v>
      </c>
      <c r="J89" s="112"/>
      <c r="L89" s="66">
        <f>L88-0.005</f>
        <v>-0.01</v>
      </c>
      <c r="M89" s="56" t="e">
        <v>#DIV/0!</v>
      </c>
      <c r="N89" s="56" t="e">
        <v>#DIV/0!</v>
      </c>
      <c r="O89" s="56" t="e">
        <v>#DIV/0!</v>
      </c>
      <c r="P89" s="56" t="e">
        <v>#DIV/0!</v>
      </c>
      <c r="Q89" s="56" t="e">
        <v>#DIV/0!</v>
      </c>
    </row>
    <row r="90" spans="2:17" ht="15" customHeight="1">
      <c r="B90" s="135" t="s">
        <v>29</v>
      </c>
      <c r="E90" s="67"/>
      <c r="F90" s="67"/>
      <c r="G90" s="67"/>
      <c r="H90" s="67"/>
      <c r="I90" s="67"/>
      <c r="J90" s="113"/>
    </row>
    <row r="91" spans="2:17" ht="17.25" customHeight="1">
      <c r="B91" s="134"/>
      <c r="D91" s="57" t="s">
        <v>25</v>
      </c>
      <c r="E91" s="58"/>
      <c r="F91" s="58"/>
      <c r="G91" s="58"/>
      <c r="H91" s="58"/>
      <c r="I91" s="58"/>
      <c r="J91" s="108"/>
      <c r="L91" s="57" t="s">
        <v>116</v>
      </c>
      <c r="M91" s="58"/>
      <c r="N91" s="58"/>
      <c r="O91" s="58"/>
      <c r="P91" s="58"/>
      <c r="Q91" s="58"/>
    </row>
    <row r="92" spans="2:17" ht="15" customHeight="1">
      <c r="B92" s="134"/>
      <c r="E92" s="25" t="s">
        <v>30</v>
      </c>
      <c r="F92" s="25"/>
      <c r="G92" s="25"/>
      <c r="H92" s="25"/>
      <c r="I92" s="25"/>
      <c r="J92" s="110"/>
      <c r="M92" s="25" t="s">
        <v>30</v>
      </c>
      <c r="N92" s="25"/>
      <c r="O92" s="25"/>
      <c r="P92" s="25"/>
      <c r="Q92" s="25"/>
    </row>
    <row r="93" spans="2:17" ht="15" customHeight="1">
      <c r="B93" s="134"/>
      <c r="D93" s="68" t="e">
        <f>D73</f>
        <v>#DIV/0!</v>
      </c>
      <c r="E93" s="69">
        <f t="shared" ref="E93" si="27">F93-0.5</f>
        <v>-1</v>
      </c>
      <c r="F93" s="69">
        <f>G93-0.5</f>
        <v>-0.5</v>
      </c>
      <c r="G93" s="70"/>
      <c r="H93" s="69">
        <f>G93+0.5</f>
        <v>0.5</v>
      </c>
      <c r="I93" s="69">
        <f t="shared" ref="I93" si="28">H93+0.5</f>
        <v>1</v>
      </c>
      <c r="J93" s="114"/>
      <c r="L93" s="62" t="e">
        <f>D77</f>
        <v>#DIV/0!</v>
      </c>
      <c r="M93" s="69">
        <f t="shared" ref="M93" si="29">N93-0.5</f>
        <v>-1</v>
      </c>
      <c r="N93" s="69">
        <f>O93-0.5</f>
        <v>-0.5</v>
      </c>
      <c r="O93" s="70"/>
      <c r="P93" s="69">
        <f>O93+0.5</f>
        <v>0.5</v>
      </c>
      <c r="Q93" s="69">
        <f t="shared" ref="Q93" si="30">P93+0.5</f>
        <v>1</v>
      </c>
    </row>
    <row r="94" spans="2:17" ht="15" customHeight="1">
      <c r="B94" s="134"/>
      <c r="D94" s="63">
        <f t="shared" ref="D94" si="31">D95+0.005</f>
        <v>0.01</v>
      </c>
      <c r="E94" s="64" t="e">
        <f t="dataTable" ref="E94:I98" dt2D="1" dtr="1" r1="I43" r2="H4" ca="1"/>
        <v>#DIV/0!</v>
      </c>
      <c r="F94" s="64" t="e">
        <v>#DIV/0!</v>
      </c>
      <c r="G94" s="64" t="e">
        <v>#DIV/0!</v>
      </c>
      <c r="H94" s="64" t="e">
        <v>#DIV/0!</v>
      </c>
      <c r="I94" s="64" t="e">
        <v>#DIV/0!</v>
      </c>
      <c r="J94" s="112"/>
      <c r="L94" s="63">
        <f t="shared" ref="L94" si="32">L95+0.005</f>
        <v>0.01</v>
      </c>
      <c r="M94" s="56" t="e">
        <f t="dataTable" ref="M94:Q98" dt2D="1" dtr="1" r1="I43" r2="H4" ca="1"/>
        <v>#DIV/0!</v>
      </c>
      <c r="N94" s="56" t="e">
        <v>#DIV/0!</v>
      </c>
      <c r="O94" s="56" t="e">
        <v>#DIV/0!</v>
      </c>
      <c r="P94" s="56" t="e">
        <v>#DIV/0!</v>
      </c>
      <c r="Q94" s="56" t="e">
        <v>#DIV/0!</v>
      </c>
    </row>
    <row r="95" spans="2:17" ht="15" customHeight="1">
      <c r="B95" s="134"/>
      <c r="D95" s="63">
        <f>D96+0.005</f>
        <v>5.0000000000000001E-3</v>
      </c>
      <c r="E95" s="64" t="e">
        <v>#DIV/0!</v>
      </c>
      <c r="F95" s="64" t="e">
        <v>#DIV/0!</v>
      </c>
      <c r="G95" s="64" t="e">
        <v>#DIV/0!</v>
      </c>
      <c r="H95" s="64" t="e">
        <v>#DIV/0!</v>
      </c>
      <c r="I95" s="64" t="e">
        <v>#DIV/0!</v>
      </c>
      <c r="J95" s="112"/>
      <c r="L95" s="63">
        <f>L96+0.005</f>
        <v>5.0000000000000001E-3</v>
      </c>
      <c r="M95" s="56" t="e">
        <v>#DIV/0!</v>
      </c>
      <c r="N95" s="56" t="e">
        <v>#DIV/0!</v>
      </c>
      <c r="O95" s="56" t="e">
        <v>#DIV/0!</v>
      </c>
      <c r="P95" s="56" t="e">
        <v>#DIV/0!</v>
      </c>
      <c r="Q95" s="56" t="e">
        <v>#DIV/0!</v>
      </c>
    </row>
    <row r="96" spans="2:17" ht="15" customHeight="1">
      <c r="B96" s="134"/>
      <c r="C96" s="26" t="s">
        <v>27</v>
      </c>
      <c r="D96" s="65"/>
      <c r="E96" s="64" t="e">
        <v>#DIV/0!</v>
      </c>
      <c r="F96" s="64" t="e">
        <v>#DIV/0!</v>
      </c>
      <c r="G96" s="64" t="e">
        <v>#DIV/0!</v>
      </c>
      <c r="H96" s="64" t="e">
        <v>#DIV/0!</v>
      </c>
      <c r="I96" s="64" t="e">
        <v>#DIV/0!</v>
      </c>
      <c r="J96" s="112"/>
      <c r="K96" s="26" t="s">
        <v>27</v>
      </c>
      <c r="L96" s="65"/>
      <c r="M96" s="56" t="e">
        <v>#DIV/0!</v>
      </c>
      <c r="N96" s="56" t="e">
        <v>#DIV/0!</v>
      </c>
      <c r="O96" s="56" t="e">
        <v>#DIV/0!</v>
      </c>
      <c r="P96" s="56" t="e">
        <v>#DIV/0!</v>
      </c>
      <c r="Q96" s="56" t="e">
        <v>#DIV/0!</v>
      </c>
    </row>
    <row r="97" spans="2:17" ht="15" customHeight="1">
      <c r="B97" s="134"/>
      <c r="D97" s="63">
        <f>D96-0.005</f>
        <v>-5.0000000000000001E-3</v>
      </c>
      <c r="E97" s="64" t="e">
        <v>#DIV/0!</v>
      </c>
      <c r="F97" s="64" t="e">
        <v>#DIV/0!</v>
      </c>
      <c r="G97" s="64" t="e">
        <v>#DIV/0!</v>
      </c>
      <c r="H97" s="64" t="e">
        <v>#DIV/0!</v>
      </c>
      <c r="I97" s="64" t="e">
        <v>#DIV/0!</v>
      </c>
      <c r="J97" s="112"/>
      <c r="L97" s="63">
        <f>L96-0.005</f>
        <v>-5.0000000000000001E-3</v>
      </c>
      <c r="M97" s="56" t="e">
        <v>#DIV/0!</v>
      </c>
      <c r="N97" s="56" t="e">
        <v>#DIV/0!</v>
      </c>
      <c r="O97" s="56" t="e">
        <v>#DIV/0!</v>
      </c>
      <c r="P97" s="56" t="e">
        <v>#DIV/0!</v>
      </c>
      <c r="Q97" s="56" t="e">
        <v>#DIV/0!</v>
      </c>
    </row>
    <row r="98" spans="2:17" ht="15" customHeight="1">
      <c r="B98" s="134"/>
      <c r="D98" s="66">
        <f>D97-0.005</f>
        <v>-0.01</v>
      </c>
      <c r="E98" s="64" t="e">
        <v>#DIV/0!</v>
      </c>
      <c r="F98" s="64" t="e">
        <v>#DIV/0!</v>
      </c>
      <c r="G98" s="64" t="e">
        <v>#DIV/0!</v>
      </c>
      <c r="H98" s="64" t="e">
        <v>#DIV/0!</v>
      </c>
      <c r="I98" s="64" t="e">
        <v>#DIV/0!</v>
      </c>
      <c r="J98" s="112"/>
      <c r="L98" s="66">
        <f>L97-0.005</f>
        <v>-0.01</v>
      </c>
      <c r="M98" s="56" t="e">
        <v>#DIV/0!</v>
      </c>
      <c r="N98" s="56" t="e">
        <v>#DIV/0!</v>
      </c>
      <c r="O98" s="56" t="e">
        <v>#DIV/0!</v>
      </c>
      <c r="P98" s="56" t="e">
        <v>#DIV/0!</v>
      </c>
      <c r="Q98" s="56" t="e">
        <v>#DIV/0!</v>
      </c>
    </row>
    <row r="99" spans="2:17">
      <c r="J99" s="22"/>
    </row>
    <row r="100" spans="2:17">
      <c r="B100" s="41" t="s">
        <v>31</v>
      </c>
      <c r="C100" s="41"/>
      <c r="D100" s="41"/>
      <c r="E100" s="41"/>
      <c r="G100" s="41" t="s">
        <v>32</v>
      </c>
      <c r="H100" s="41"/>
      <c r="I100" s="41"/>
      <c r="J100" s="109"/>
      <c r="K100" s="41"/>
      <c r="L100" s="41"/>
      <c r="M100" s="41"/>
      <c r="N100" s="41"/>
      <c r="O100" s="41"/>
      <c r="P100" s="41"/>
    </row>
    <row r="101" spans="2:17">
      <c r="J101" s="22"/>
    </row>
    <row r="102" spans="2:17">
      <c r="J102" s="22"/>
    </row>
    <row r="103" spans="2:17">
      <c r="J103" s="22"/>
    </row>
    <row r="104" spans="2:17">
      <c r="J104" s="22"/>
    </row>
    <row r="105" spans="2:17">
      <c r="J105" s="22"/>
    </row>
    <row r="106" spans="2:17">
      <c r="J106" s="22"/>
    </row>
    <row r="107" spans="2:17">
      <c r="J107" s="22"/>
    </row>
    <row r="108" spans="2:17">
      <c r="J108" s="22"/>
    </row>
    <row r="109" spans="2:17">
      <c r="J109" s="22"/>
    </row>
    <row r="110" spans="2:17">
      <c r="J110" s="22"/>
    </row>
    <row r="111" spans="2:17">
      <c r="J111" s="22"/>
    </row>
    <row r="112" spans="2:17">
      <c r="J112" s="22"/>
    </row>
    <row r="113" spans="2:17">
      <c r="J113" s="22"/>
    </row>
    <row r="114" spans="2:17">
      <c r="J114" s="22"/>
      <c r="M114" s="36"/>
    </row>
    <row r="115" spans="2:17">
      <c r="J115" s="22"/>
    </row>
    <row r="116" spans="2:17">
      <c r="J116" s="22"/>
    </row>
    <row r="117" spans="2:17">
      <c r="J117" s="22"/>
    </row>
    <row r="118" spans="2:17">
      <c r="J118" s="22"/>
    </row>
    <row r="119" spans="2:17">
      <c r="J119" s="22"/>
    </row>
    <row r="120" spans="2:17">
      <c r="J120" s="22"/>
    </row>
    <row r="121" spans="2:17">
      <c r="B121" s="71"/>
      <c r="C121" s="72" t="s">
        <v>33</v>
      </c>
      <c r="D121" s="72" t="s">
        <v>34</v>
      </c>
      <c r="E121" s="73" t="s">
        <v>35</v>
      </c>
      <c r="G121" s="71"/>
      <c r="H121" s="48"/>
      <c r="I121" s="48"/>
      <c r="J121" s="115"/>
      <c r="K121" s="48"/>
      <c r="L121" s="48"/>
      <c r="M121" s="48"/>
      <c r="N121" s="48"/>
      <c r="O121" s="72" t="s">
        <v>33</v>
      </c>
      <c r="P121" s="72" t="s">
        <v>34</v>
      </c>
      <c r="Q121" s="73" t="s">
        <v>35</v>
      </c>
    </row>
    <row r="122" spans="2:17">
      <c r="B122" s="74" t="str">
        <f>"DCF Value at "&amp;TEXT(E93,"0.0x")&amp;"-"&amp;TEXT(I93,"0.0x")&amp;" Exit EBITDA Range at "&amp;TEXT(D96,"0.0%")&amp;" WACC"</f>
        <v>DCF Value at -1.0x-1.0x Exit EBITDA Range at 0.0% WACC</v>
      </c>
      <c r="C122" s="30" t="e">
        <f>E96</f>
        <v>#DIV/0!</v>
      </c>
      <c r="D122" s="30" t="e">
        <f>E122-C122</f>
        <v>#DIV/0!</v>
      </c>
      <c r="E122" s="75" t="e">
        <f>I96</f>
        <v>#DIV/0!</v>
      </c>
      <c r="G122" s="74" t="str">
        <f>"LTM EBITDA Purchase Multiple at "&amp;TEXT(M84,"0.0%")&amp;"-"&amp;TEXT(Q84,"0.0%")&amp;" Perpetuity Growth at "&amp;TEXT(L87,"0.0%")&amp;" WACC"</f>
        <v>LTM EBITDA Purchase Multiple at -1.0%-1.0% Perpetuity Growth at 0.0% WACC</v>
      </c>
      <c r="J122" s="22"/>
      <c r="O122" s="29" t="e">
        <f>M87</f>
        <v>#DIV/0!</v>
      </c>
      <c r="P122" s="29" t="e">
        <f>Q122-O122</f>
        <v>#DIV/0!</v>
      </c>
      <c r="Q122" s="76" t="e">
        <f>Q87</f>
        <v>#DIV/0!</v>
      </c>
    </row>
    <row r="123" spans="2:17">
      <c r="B123" s="77" t="str">
        <f>"DCF Value at "&amp;TEXT(E84,"0.0%")&amp;"-"&amp;TEXT(I84,"0.0%")&amp;" Perpetuity Range at "&amp;TEXT(D96,"0.0%")&amp;" WACC"</f>
        <v>DCF Value at -1.0%-1.0% Perpetuity Range at 0.0% WACC</v>
      </c>
      <c r="C123" s="30" t="e">
        <f>E87</f>
        <v>#DIV/0!</v>
      </c>
      <c r="D123" s="30" t="e">
        <f>E123-C123</f>
        <v>#DIV/0!</v>
      </c>
      <c r="E123" s="75" t="e">
        <f>I87</f>
        <v>#DIV/0!</v>
      </c>
      <c r="G123" s="77" t="e">
        <f>"LTM EBITDA Purchase Multiple at "&amp;TEXT(M96,"0.0x")&amp;"-"&amp;TEXT(Q96,"0.0x")&amp;" Exit EBITDA Multiple at "&amp;TEXT(L96,"0.0%")&amp;" WACC"</f>
        <v>#DIV/0!</v>
      </c>
      <c r="J123" s="22"/>
      <c r="O123" s="29" t="e">
        <f>M96</f>
        <v>#DIV/0!</v>
      </c>
      <c r="P123" s="29" t="e">
        <f>Q123-O123</f>
        <v>#DIV/0!</v>
      </c>
      <c r="Q123" s="76" t="e">
        <f>Q96</f>
        <v>#DIV/0!</v>
      </c>
    </row>
    <row r="124" spans="2:17">
      <c r="B124" s="78" t="s">
        <v>36</v>
      </c>
      <c r="C124" s="177"/>
      <c r="D124" s="177">
        <f>E124-C124</f>
        <v>0</v>
      </c>
      <c r="E124" s="178"/>
      <c r="G124" s="78" t="str">
        <f>"LTM EBITDA Purchase Multiple at "&amp;TEXT(L98,"0.0%")&amp;"-"&amp;TEXT(L94,"0.0%")&amp;" WACC at "&amp;TEXT(O93,"0.0x")&amp;" Exit EBITDA"</f>
        <v>LTM EBITDA Purchase Multiple at -1.0%-1.0% WACC at 0.0x Exit EBITDA</v>
      </c>
      <c r="H124" s="5"/>
      <c r="I124" s="5"/>
      <c r="J124" s="116"/>
      <c r="K124" s="5"/>
      <c r="L124" s="5"/>
      <c r="M124" s="5"/>
      <c r="N124" s="5"/>
      <c r="O124" s="79" t="e">
        <f>O94</f>
        <v>#DIV/0!</v>
      </c>
      <c r="P124" s="79" t="e">
        <f>Q124-O124</f>
        <v>#DIV/0!</v>
      </c>
      <c r="Q124" s="80" t="e">
        <f>O98</f>
        <v>#DIV/0!</v>
      </c>
    </row>
    <row r="125" spans="2:17">
      <c r="J125" s="22"/>
    </row>
    <row r="126" spans="2:17">
      <c r="J126" s="22"/>
    </row>
  </sheetData>
  <conditionalFormatting sqref="E85:J89 E94:J98">
    <cfRule type="cellIs" dxfId="0" priority="1" operator="lessThan">
      <formula>$C$7</formula>
    </cfRule>
  </conditionalFormatting>
  <dataValidations count="1">
    <dataValidation type="list" allowBlank="1" showInputMessage="1" showErrorMessage="1" sqref="H7" xr:uid="{2FC87F25-2E6A-4C6B-A058-DFCAD5773FD3}">
      <formula1>"0,1"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29DE1-5B57-46D5-A47D-B4326C7F83CA}">
  <sheetPr>
    <tabColor theme="7"/>
  </sheetPr>
  <dimension ref="B1:I47"/>
  <sheetViews>
    <sheetView topLeftCell="A10" zoomScaleNormal="100" workbookViewId="0">
      <selection activeCell="E21" sqref="E21"/>
    </sheetView>
  </sheetViews>
  <sheetFormatPr baseColWidth="10" defaultColWidth="9.1640625" defaultRowHeight="15"/>
  <cols>
    <col min="1" max="1" width="1.5" customWidth="1"/>
    <col min="2" max="2" width="50.33203125" customWidth="1"/>
    <col min="3" max="3" width="13.5" customWidth="1"/>
    <col min="4" max="9" width="12.6640625" customWidth="1"/>
    <col min="10" max="10" width="1.6640625" customWidth="1"/>
    <col min="11" max="11" width="11" bestFit="1" customWidth="1"/>
    <col min="12" max="16" width="9.5" customWidth="1"/>
  </cols>
  <sheetData>
    <row r="1" spans="2:9" ht="16" thickBot="1"/>
    <row r="2" spans="2:9" ht="16" thickBot="1">
      <c r="B2" s="18" t="s">
        <v>37</v>
      </c>
      <c r="C2" s="16"/>
      <c r="D2" s="16"/>
      <c r="E2" s="16"/>
      <c r="F2" s="16"/>
      <c r="G2" s="16"/>
      <c r="H2" s="16"/>
      <c r="I2" s="16"/>
    </row>
    <row r="3" spans="2:9">
      <c r="B3" s="190" t="e">
        <f>#REF!</f>
        <v>#REF!</v>
      </c>
    </row>
    <row r="4" spans="2:9" ht="15" customHeight="1">
      <c r="B4" s="139" t="s">
        <v>38</v>
      </c>
      <c r="C4" s="137"/>
      <c r="D4" s="1"/>
      <c r="E4" s="138"/>
      <c r="F4" s="132"/>
    </row>
    <row r="5" spans="2:9">
      <c r="E5" s="9" t="s">
        <v>40</v>
      </c>
    </row>
    <row r="6" spans="2:9" ht="15" customHeight="1">
      <c r="B6" t="s">
        <v>41</v>
      </c>
      <c r="C6" s="15"/>
      <c r="E6" t="s">
        <v>141</v>
      </c>
    </row>
    <row r="7" spans="2:9" ht="15" customHeight="1">
      <c r="B7" t="s">
        <v>0</v>
      </c>
      <c r="C7" s="181">
        <f>'Simple DCF Empty'!I22</f>
        <v>0</v>
      </c>
      <c r="E7" t="s">
        <v>137</v>
      </c>
    </row>
    <row r="8" spans="2:9" ht="15" customHeight="1">
      <c r="B8" t="s">
        <v>95</v>
      </c>
      <c r="C8" s="21">
        <f>C6*(1-C7)</f>
        <v>0</v>
      </c>
      <c r="E8" t="s">
        <v>138</v>
      </c>
    </row>
    <row r="10" spans="2:9">
      <c r="B10" t="s">
        <v>97</v>
      </c>
      <c r="C10" s="15"/>
      <c r="E10" t="s">
        <v>123</v>
      </c>
    </row>
    <row r="11" spans="2:9">
      <c r="B11" t="s">
        <v>96</v>
      </c>
      <c r="C11" s="120">
        <f>IF(C32="Observed",C34,C35)</f>
        <v>0</v>
      </c>
      <c r="E11" t="s">
        <v>142</v>
      </c>
    </row>
    <row r="12" spans="2:9">
      <c r="B12" t="s">
        <v>43</v>
      </c>
      <c r="C12" s="15"/>
      <c r="E12" t="s">
        <v>143</v>
      </c>
    </row>
    <row r="13" spans="2:9">
      <c r="B13" t="s">
        <v>44</v>
      </c>
      <c r="C13" s="81">
        <f>C10+C11*C12</f>
        <v>0</v>
      </c>
      <c r="E13" t="s">
        <v>139</v>
      </c>
    </row>
    <row r="15" spans="2:9">
      <c r="B15" s="4" t="s">
        <v>111</v>
      </c>
      <c r="C15" s="5"/>
      <c r="D15" s="5"/>
      <c r="E15" s="5"/>
      <c r="F15" s="7"/>
    </row>
    <row r="16" spans="2:9">
      <c r="B16" s="7"/>
      <c r="C16" s="26"/>
      <c r="D16" s="26" t="s">
        <v>109</v>
      </c>
      <c r="F16" s="7"/>
    </row>
    <row r="17" spans="2:6" ht="18">
      <c r="C17" s="82" t="s">
        <v>108</v>
      </c>
      <c r="D17" s="82" t="s">
        <v>110</v>
      </c>
      <c r="E17" s="82" t="s">
        <v>45</v>
      </c>
    </row>
    <row r="18" spans="2:6">
      <c r="B18" t="s">
        <v>112</v>
      </c>
      <c r="C18" s="128">
        <f>'Simple DCF Empty'!H5*'Simple DCF Empty'!I61</f>
        <v>0</v>
      </c>
      <c r="D18" s="83"/>
      <c r="E18" s="3" t="e">
        <f>IF(D18,D18,C18/(C18+C19))</f>
        <v>#DIV/0!</v>
      </c>
    </row>
    <row r="19" spans="2:6">
      <c r="B19" t="s">
        <v>51</v>
      </c>
      <c r="C19" s="128">
        <f>'Simple DCF Empty'!C65</f>
        <v>0</v>
      </c>
      <c r="D19" s="37">
        <f>1-D18</f>
        <v>1</v>
      </c>
      <c r="E19" s="3" t="e">
        <f>1-E18</f>
        <v>#DIV/0!</v>
      </c>
    </row>
    <row r="21" spans="2:6">
      <c r="B21" s="46" t="s">
        <v>46</v>
      </c>
      <c r="C21" s="47"/>
      <c r="D21" s="48"/>
      <c r="E21" s="84" t="e">
        <f>C8*E19+C13*E18</f>
        <v>#DIV/0!</v>
      </c>
    </row>
    <row r="22" spans="2:6">
      <c r="B22" s="7"/>
      <c r="C22" s="88"/>
    </row>
    <row r="23" spans="2:6">
      <c r="B23" s="4" t="s">
        <v>54</v>
      </c>
      <c r="C23" s="5"/>
      <c r="D23" s="5"/>
      <c r="E23" s="5"/>
      <c r="F23" s="5"/>
    </row>
    <row r="24" spans="2:6">
      <c r="D24" s="25" t="s">
        <v>42</v>
      </c>
      <c r="E24" s="185"/>
      <c r="F24" s="25"/>
    </row>
    <row r="25" spans="2:6">
      <c r="C25" s="89" t="e">
        <f>E21</f>
        <v>#DIV/0!</v>
      </c>
      <c r="D25" s="90">
        <f>E25-0.1</f>
        <v>-0.1</v>
      </c>
      <c r="E25" s="186"/>
      <c r="F25" s="91">
        <f>E25+0.1</f>
        <v>0.1</v>
      </c>
    </row>
    <row r="26" spans="2:6">
      <c r="C26" s="92">
        <f>C27-0.005</f>
        <v>-0.01</v>
      </c>
      <c r="D26" s="93" t="e">
        <f t="dataTable" ref="D26:F30" dt2D="1" dtr="1" r1="C11" r2="C12"/>
        <v>#DIV/0!</v>
      </c>
      <c r="E26" s="17" t="e">
        <v>#DIV/0!</v>
      </c>
      <c r="F26" s="17" t="e">
        <v>#DIV/0!</v>
      </c>
    </row>
    <row r="27" spans="2:6">
      <c r="B27" s="26" t="s">
        <v>55</v>
      </c>
      <c r="C27" s="92">
        <f>C28-0.005</f>
        <v>-5.0000000000000001E-3</v>
      </c>
      <c r="D27" s="17" t="e">
        <v>#DIV/0!</v>
      </c>
      <c r="E27" s="17" t="e">
        <v>#DIV/0!</v>
      </c>
      <c r="F27" s="17" t="e">
        <v>#DIV/0!</v>
      </c>
    </row>
    <row r="28" spans="2:6">
      <c r="B28" s="26" t="s">
        <v>56</v>
      </c>
      <c r="C28" s="94"/>
      <c r="D28" s="17" t="e">
        <v>#DIV/0!</v>
      </c>
      <c r="E28" s="17" t="e">
        <v>#DIV/0!</v>
      </c>
      <c r="F28" s="17" t="e">
        <v>#DIV/0!</v>
      </c>
    </row>
    <row r="29" spans="2:6">
      <c r="B29" s="26" t="s">
        <v>57</v>
      </c>
      <c r="C29" s="92">
        <f>C28+0.005</f>
        <v>5.0000000000000001E-3</v>
      </c>
      <c r="D29" s="17" t="e">
        <v>#DIV/0!</v>
      </c>
      <c r="E29" s="17" t="e">
        <v>#DIV/0!</v>
      </c>
      <c r="F29" s="17" t="e">
        <v>#DIV/0!</v>
      </c>
    </row>
    <row r="30" spans="2:6">
      <c r="C30" s="92">
        <f>C29+0.005</f>
        <v>0.01</v>
      </c>
      <c r="D30" s="17" t="e">
        <v>#DIV/0!</v>
      </c>
      <c r="E30" s="17" t="e">
        <v>#DIV/0!</v>
      </c>
      <c r="F30" s="17" t="e">
        <v>#DIV/0!</v>
      </c>
    </row>
    <row r="31" spans="2:6">
      <c r="C31" s="187"/>
      <c r="D31" s="17"/>
      <c r="E31" s="17"/>
      <c r="F31" s="17"/>
    </row>
    <row r="32" spans="2:6">
      <c r="B32" t="s">
        <v>126</v>
      </c>
      <c r="C32" s="136" t="s">
        <v>113</v>
      </c>
    </row>
    <row r="34" spans="2:9">
      <c r="B34" s="10" t="s">
        <v>113</v>
      </c>
      <c r="C34" s="105"/>
      <c r="D34" t="s">
        <v>124</v>
      </c>
    </row>
    <row r="35" spans="2:9">
      <c r="B35" s="10" t="s">
        <v>104</v>
      </c>
      <c r="C35" s="53" t="e">
        <f>C46</f>
        <v>#DIV/0!</v>
      </c>
      <c r="D35" t="s">
        <v>114</v>
      </c>
    </row>
    <row r="37" spans="2:9">
      <c r="B37" s="4" t="s">
        <v>104</v>
      </c>
      <c r="C37" s="4"/>
      <c r="D37" s="5"/>
      <c r="E37" s="5"/>
      <c r="F37" s="5"/>
      <c r="G37" s="5"/>
      <c r="H37" s="5"/>
      <c r="I37" s="5"/>
    </row>
    <row r="38" spans="2:9">
      <c r="H38" s="131"/>
    </row>
    <row r="39" spans="2:9" ht="17" thickBot="1">
      <c r="C39" s="85" t="s">
        <v>47</v>
      </c>
      <c r="D39" s="85" t="s">
        <v>48</v>
      </c>
      <c r="E39" s="85" t="s">
        <v>49</v>
      </c>
      <c r="F39" s="85" t="s">
        <v>50</v>
      </c>
      <c r="G39" s="86" t="s">
        <v>105</v>
      </c>
      <c r="H39" s="85" t="s">
        <v>0</v>
      </c>
      <c r="I39" s="85" t="s">
        <v>52</v>
      </c>
    </row>
    <row r="40" spans="2:9">
      <c r="B40" s="38"/>
      <c r="C40" s="105"/>
      <c r="D40" s="87"/>
      <c r="E40" s="2"/>
      <c r="F40" s="8">
        <f>D40*E40</f>
        <v>0</v>
      </c>
      <c r="G40" s="2"/>
      <c r="H40" s="11"/>
      <c r="I40" s="53" t="e">
        <f>C40/(1+(1-H40)*(G40)/F40)</f>
        <v>#DIV/0!</v>
      </c>
    </row>
    <row r="41" spans="2:9">
      <c r="B41" s="38"/>
      <c r="C41" s="105"/>
      <c r="D41" s="87"/>
      <c r="E41" s="2"/>
      <c r="F41" s="8">
        <f>D41*E41</f>
        <v>0</v>
      </c>
      <c r="G41" s="2"/>
      <c r="H41" s="11"/>
      <c r="I41" s="53" t="e">
        <f t="shared" ref="I41:I43" si="0">C41/(1+(1-H41)*(G41)/F41)</f>
        <v>#DIV/0!</v>
      </c>
    </row>
    <row r="42" spans="2:9">
      <c r="B42" s="38"/>
      <c r="C42" s="105"/>
      <c r="D42" s="87"/>
      <c r="E42" s="2"/>
      <c r="F42" s="8">
        <f>D42*E42</f>
        <v>0</v>
      </c>
      <c r="G42" s="2"/>
      <c r="H42" s="11"/>
      <c r="I42" s="53" t="e">
        <f t="shared" si="0"/>
        <v>#DIV/0!</v>
      </c>
    </row>
    <row r="43" spans="2:9">
      <c r="B43" s="38"/>
      <c r="C43" s="120">
        <f>C34</f>
        <v>0</v>
      </c>
      <c r="D43" s="129"/>
      <c r="E43" s="130"/>
      <c r="F43" s="12">
        <f>C18</f>
        <v>0</v>
      </c>
      <c r="G43" s="12">
        <f>C19</f>
        <v>0</v>
      </c>
      <c r="H43" s="188">
        <f>C7</f>
        <v>0</v>
      </c>
      <c r="I43" s="53" t="e">
        <f t="shared" si="0"/>
        <v>#DIV/0!</v>
      </c>
    </row>
    <row r="44" spans="2:9">
      <c r="C44" s="53"/>
      <c r="F44" s="8"/>
      <c r="G44" s="8"/>
      <c r="H44" s="8"/>
      <c r="I44" s="3"/>
    </row>
    <row r="45" spans="2:9">
      <c r="B45" t="s">
        <v>53</v>
      </c>
      <c r="C45" s="53" t="e">
        <f>AVERAGE(I40:I43)</f>
        <v>#DIV/0!</v>
      </c>
    </row>
    <row r="46" spans="2:9">
      <c r="B46" s="7" t="str">
        <f>B43&amp;" beta"</f>
        <v xml:space="preserve"> beta</v>
      </c>
      <c r="C46" s="121" t="e">
        <f>C45*(1+(1-H43)*(G43)/F43)</f>
        <v>#DIV/0!</v>
      </c>
    </row>
    <row r="47" spans="2:9">
      <c r="C47" s="30"/>
    </row>
  </sheetData>
  <dataValidations count="1">
    <dataValidation type="list" allowBlank="1" showInputMessage="1" showErrorMessage="1" sqref="C32" xr:uid="{566E0238-4883-4966-A6B2-05B6228EDEC4}">
      <formula1>"Industry, Observed"</formula1>
    </dataValidation>
  </dataValidation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Simple DCF Empty</vt:lpstr>
      <vt:lpstr>WACC Done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 Street Prep</dc:creator>
  <cp:lastModifiedBy>Luca Tabone</cp:lastModifiedBy>
  <cp:lastPrinted>2014-05-21T15:17:24Z</cp:lastPrinted>
  <dcterms:created xsi:type="dcterms:W3CDTF">2011-11-04T21:28:06Z</dcterms:created>
  <dcterms:modified xsi:type="dcterms:W3CDTF">2025-05-10T14:02:49Z</dcterms:modified>
</cp:coreProperties>
</file>