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UNIVERSITÁ\LEZIONI\ANNO 2023-2024\SECONDO SEMESTRE\INSURANCE &amp; ECONOMETRICS\INSURANCE\PROGETTO\PROGETTO\PROGETTO STOCASTICO\"/>
    </mc:Choice>
  </mc:AlternateContent>
  <bookViews>
    <workbookView xWindow="0" yWindow="0" windowWidth="14380" windowHeight="6130" firstSheet="11" activeTab="16"/>
  </bookViews>
  <sheets>
    <sheet name="ASSIGNEMENT DATA" sheetId="4" r:id="rId1"/>
    <sheet name="RATES" sheetId="1" r:id="rId2"/>
    <sheet name="LIFE TABLES DATA" sheetId="2" r:id="rId3"/>
    <sheet name="LIFE TABLES" sheetId="3" r:id="rId4"/>
    <sheet name="BASE CASE" sheetId="5" r:id="rId5"/>
    <sheet name=" RATES SHOCK UP" sheetId="6" r:id="rId6"/>
    <sheet name="RATES SHOCK DOWN" sheetId="7" r:id="rId7"/>
    <sheet name="EQUITY SHOCK" sheetId="10" r:id="rId8"/>
    <sheet name="PROPERTY SHOCK" sheetId="12" r:id="rId9"/>
    <sheet name="MORTALITY SHOCK" sheetId="13" r:id="rId10"/>
    <sheet name="LAPSE SHOCK UP" sheetId="14" r:id="rId11"/>
    <sheet name="LAPSE SHOCK DOWN" sheetId="23" r:id="rId12"/>
    <sheet name="LAPSE MASS" sheetId="24" r:id="rId13"/>
    <sheet name="CATASTROPHE" sheetId="20" r:id="rId14"/>
    <sheet name="EXPENSES" sheetId="22" r:id="rId15"/>
    <sheet name="BSCR" sheetId="25" r:id="rId16"/>
    <sheet name="RESULTS" sheetId="26" r:id="rId17"/>
    <sheet name="FAKE SHOCK UP" sheetId="27" r:id="rId18"/>
    <sheet name="FAKE SHOCK DOWN" sheetId="28" r:id="rId19"/>
    <sheet name="OPEN QUESTION 2" sheetId="29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3" i="5" l="1"/>
  <c r="AD56" i="29" l="1"/>
  <c r="J4" i="29" l="1"/>
  <c r="J5" i="29"/>
  <c r="J6" i="29"/>
  <c r="J7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39" i="29"/>
  <c r="J40" i="29"/>
  <c r="J41" i="29"/>
  <c r="J42" i="29"/>
  <c r="J43" i="29"/>
  <c r="J44" i="29"/>
  <c r="J45" i="29"/>
  <c r="J46" i="29"/>
  <c r="J47" i="29"/>
  <c r="J48" i="29"/>
  <c r="J49" i="29"/>
  <c r="J50" i="29"/>
  <c r="J51" i="29"/>
  <c r="J52" i="29"/>
  <c r="J53" i="29"/>
  <c r="J54" i="29"/>
  <c r="J55" i="29"/>
  <c r="J56" i="29"/>
  <c r="J57" i="29"/>
  <c r="J58" i="29"/>
  <c r="J59" i="29"/>
  <c r="J60" i="29"/>
  <c r="J61" i="29"/>
  <c r="J62" i="29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3" i="29"/>
  <c r="E53" i="29"/>
  <c r="D53" i="29"/>
  <c r="C53" i="29"/>
  <c r="B53" i="29"/>
  <c r="E52" i="29"/>
  <c r="D52" i="29"/>
  <c r="C52" i="29"/>
  <c r="B52" i="29"/>
  <c r="E51" i="29"/>
  <c r="D51" i="29"/>
  <c r="C51" i="29"/>
  <c r="B51" i="29"/>
  <c r="E50" i="29"/>
  <c r="D50" i="29"/>
  <c r="C50" i="29"/>
  <c r="B50" i="29"/>
  <c r="E49" i="29"/>
  <c r="D49" i="29"/>
  <c r="C49" i="29"/>
  <c r="B49" i="29"/>
  <c r="E48" i="29"/>
  <c r="D48" i="29"/>
  <c r="C48" i="29"/>
  <c r="B48" i="29"/>
  <c r="E47" i="29"/>
  <c r="D47" i="29"/>
  <c r="C47" i="29"/>
  <c r="B47" i="29"/>
  <c r="E46" i="29"/>
  <c r="D46" i="29"/>
  <c r="C46" i="29"/>
  <c r="B46" i="29"/>
  <c r="E45" i="29"/>
  <c r="D45" i="29"/>
  <c r="C45" i="29"/>
  <c r="B45" i="29"/>
  <c r="E44" i="29"/>
  <c r="D44" i="29"/>
  <c r="C44" i="29"/>
  <c r="B44" i="29"/>
  <c r="E43" i="29"/>
  <c r="D43" i="29"/>
  <c r="C43" i="29"/>
  <c r="B43" i="29"/>
  <c r="E42" i="29"/>
  <c r="D42" i="29"/>
  <c r="C42" i="29"/>
  <c r="B42" i="29"/>
  <c r="E41" i="29"/>
  <c r="D41" i="29"/>
  <c r="C41" i="29"/>
  <c r="B41" i="29"/>
  <c r="E40" i="29"/>
  <c r="D40" i="29"/>
  <c r="C40" i="29"/>
  <c r="B40" i="29"/>
  <c r="E39" i="29"/>
  <c r="D39" i="29"/>
  <c r="C39" i="29"/>
  <c r="B39" i="29"/>
  <c r="E38" i="29"/>
  <c r="D38" i="29"/>
  <c r="C38" i="29"/>
  <c r="B38" i="29"/>
  <c r="E37" i="29"/>
  <c r="D37" i="29"/>
  <c r="C37" i="29"/>
  <c r="B37" i="29"/>
  <c r="E36" i="29"/>
  <c r="D36" i="29"/>
  <c r="C36" i="29"/>
  <c r="B36" i="29"/>
  <c r="E35" i="29"/>
  <c r="D35" i="29"/>
  <c r="C35" i="29"/>
  <c r="B35" i="29"/>
  <c r="E34" i="29"/>
  <c r="D34" i="29"/>
  <c r="C34" i="29"/>
  <c r="B34" i="29"/>
  <c r="E33" i="29"/>
  <c r="D33" i="29"/>
  <c r="C33" i="29"/>
  <c r="B33" i="29"/>
  <c r="E32" i="29"/>
  <c r="D32" i="29"/>
  <c r="C32" i="29"/>
  <c r="B32" i="29"/>
  <c r="E31" i="29"/>
  <c r="D31" i="29"/>
  <c r="C31" i="29"/>
  <c r="B31" i="29"/>
  <c r="E30" i="29"/>
  <c r="D30" i="29"/>
  <c r="C30" i="29"/>
  <c r="B30" i="29"/>
  <c r="E29" i="29"/>
  <c r="D29" i="29"/>
  <c r="C29" i="29"/>
  <c r="B29" i="29"/>
  <c r="E28" i="29"/>
  <c r="D28" i="29"/>
  <c r="C28" i="29"/>
  <c r="B28" i="29"/>
  <c r="E27" i="29"/>
  <c r="D27" i="29"/>
  <c r="C27" i="29"/>
  <c r="B27" i="29"/>
  <c r="E26" i="29"/>
  <c r="D26" i="29"/>
  <c r="C26" i="29"/>
  <c r="B26" i="29"/>
  <c r="E25" i="29"/>
  <c r="D25" i="29"/>
  <c r="C25" i="29"/>
  <c r="B25" i="29"/>
  <c r="E24" i="29"/>
  <c r="D24" i="29"/>
  <c r="C24" i="29"/>
  <c r="B24" i="29"/>
  <c r="E23" i="29"/>
  <c r="D23" i="29"/>
  <c r="C23" i="29"/>
  <c r="B23" i="29"/>
  <c r="E22" i="29"/>
  <c r="D22" i="29"/>
  <c r="C22" i="29"/>
  <c r="B22" i="29"/>
  <c r="E21" i="29"/>
  <c r="D21" i="29"/>
  <c r="C21" i="29"/>
  <c r="B21" i="29"/>
  <c r="E20" i="29"/>
  <c r="D20" i="29"/>
  <c r="C20" i="29"/>
  <c r="B20" i="29"/>
  <c r="E19" i="29"/>
  <c r="D19" i="29"/>
  <c r="C19" i="29"/>
  <c r="B19" i="29"/>
  <c r="E18" i="29"/>
  <c r="D18" i="29"/>
  <c r="C18" i="29"/>
  <c r="B18" i="29"/>
  <c r="E17" i="29"/>
  <c r="D17" i="29"/>
  <c r="C17" i="29"/>
  <c r="B17" i="29"/>
  <c r="E16" i="29"/>
  <c r="D16" i="29"/>
  <c r="C16" i="29"/>
  <c r="B16" i="29"/>
  <c r="E15" i="29"/>
  <c r="D15" i="29"/>
  <c r="C15" i="29"/>
  <c r="B15" i="29"/>
  <c r="E14" i="29"/>
  <c r="D14" i="29"/>
  <c r="C14" i="29"/>
  <c r="B14" i="29"/>
  <c r="E13" i="29"/>
  <c r="D13" i="29"/>
  <c r="C13" i="29"/>
  <c r="B13" i="29"/>
  <c r="E12" i="29"/>
  <c r="D12" i="29"/>
  <c r="C12" i="29"/>
  <c r="B12" i="29"/>
  <c r="E11" i="29"/>
  <c r="D11" i="29"/>
  <c r="C11" i="29"/>
  <c r="B11" i="29"/>
  <c r="N10" i="29"/>
  <c r="E10" i="29"/>
  <c r="D10" i="29"/>
  <c r="C10" i="29"/>
  <c r="B10" i="29"/>
  <c r="N9" i="29"/>
  <c r="AA3" i="29" s="1"/>
  <c r="AF3" i="29" s="1"/>
  <c r="E9" i="29"/>
  <c r="D9" i="29"/>
  <c r="C9" i="29"/>
  <c r="B9" i="29"/>
  <c r="N8" i="29"/>
  <c r="E8" i="29"/>
  <c r="D8" i="29"/>
  <c r="C8" i="29"/>
  <c r="B8" i="29"/>
  <c r="N7" i="29"/>
  <c r="E7" i="29"/>
  <c r="D7" i="29"/>
  <c r="C7" i="29"/>
  <c r="B7" i="29"/>
  <c r="N6" i="29"/>
  <c r="E6" i="29"/>
  <c r="D6" i="29"/>
  <c r="C6" i="29"/>
  <c r="B6" i="29"/>
  <c r="N5" i="29"/>
  <c r="E5" i="29"/>
  <c r="D5" i="29"/>
  <c r="C5" i="29"/>
  <c r="B5" i="29"/>
  <c r="N4" i="29"/>
  <c r="E4" i="29"/>
  <c r="D4" i="29"/>
  <c r="C4" i="29"/>
  <c r="B4" i="29"/>
  <c r="Q3" i="29"/>
  <c r="Q4" i="29" s="1"/>
  <c r="Q5" i="29" s="1"/>
  <c r="Q6" i="29" s="1"/>
  <c r="Q7" i="29" s="1"/>
  <c r="Q8" i="29" s="1"/>
  <c r="Q9" i="29" s="1"/>
  <c r="Q10" i="29" s="1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N3" i="29"/>
  <c r="E3" i="29"/>
  <c r="D3" i="29"/>
  <c r="C3" i="29"/>
  <c r="B3" i="29"/>
  <c r="N2" i="29"/>
  <c r="E4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3" i="3"/>
  <c r="X3" i="3" s="1"/>
  <c r="C3" i="3"/>
  <c r="J3" i="29" l="1"/>
  <c r="T3" i="29" s="1"/>
  <c r="Y3" i="3"/>
  <c r="I3" i="29"/>
  <c r="AO3" i="29"/>
  <c r="AP3" i="29" s="1"/>
  <c r="AA4" i="29"/>
  <c r="P3" i="29"/>
  <c r="E4" i="28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3" i="28"/>
  <c r="D4" i="28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51" i="28"/>
  <c r="D52" i="28"/>
  <c r="D53" i="28"/>
  <c r="D3" i="28"/>
  <c r="C4" i="28"/>
  <c r="C5" i="28"/>
  <c r="C6" i="28"/>
  <c r="C7" i="28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3" i="28"/>
  <c r="J62" i="28"/>
  <c r="I62" i="28"/>
  <c r="H62" i="28"/>
  <c r="G62" i="28"/>
  <c r="J61" i="28"/>
  <c r="I61" i="28"/>
  <c r="H61" i="28"/>
  <c r="G61" i="28"/>
  <c r="J60" i="28"/>
  <c r="I60" i="28"/>
  <c r="H60" i="28"/>
  <c r="G60" i="28"/>
  <c r="J59" i="28"/>
  <c r="I59" i="28"/>
  <c r="H59" i="28"/>
  <c r="G59" i="28"/>
  <c r="J58" i="28"/>
  <c r="I58" i="28"/>
  <c r="H58" i="28"/>
  <c r="G58" i="28"/>
  <c r="J57" i="28"/>
  <c r="I57" i="28"/>
  <c r="H57" i="28"/>
  <c r="G57" i="28"/>
  <c r="J56" i="28"/>
  <c r="I56" i="28"/>
  <c r="H56" i="28"/>
  <c r="G56" i="28"/>
  <c r="J55" i="28"/>
  <c r="I55" i="28"/>
  <c r="H55" i="28"/>
  <c r="G55" i="28"/>
  <c r="J54" i="28"/>
  <c r="I54" i="28"/>
  <c r="H54" i="28"/>
  <c r="G54" i="28"/>
  <c r="J53" i="28"/>
  <c r="I53" i="28"/>
  <c r="H53" i="28"/>
  <c r="G53" i="28"/>
  <c r="J52" i="28"/>
  <c r="I52" i="28"/>
  <c r="H52" i="28"/>
  <c r="G52" i="28"/>
  <c r="J51" i="28"/>
  <c r="I51" i="28"/>
  <c r="H51" i="28"/>
  <c r="G51" i="28"/>
  <c r="J50" i="28"/>
  <c r="I50" i="28"/>
  <c r="H50" i="28"/>
  <c r="G50" i="28"/>
  <c r="J49" i="28"/>
  <c r="I49" i="28"/>
  <c r="H49" i="28"/>
  <c r="G49" i="28"/>
  <c r="J48" i="28"/>
  <c r="I48" i="28"/>
  <c r="H48" i="28"/>
  <c r="G48" i="28"/>
  <c r="J47" i="28"/>
  <c r="I47" i="28"/>
  <c r="H47" i="28"/>
  <c r="G47" i="28"/>
  <c r="J46" i="28"/>
  <c r="I46" i="28"/>
  <c r="H46" i="28"/>
  <c r="G46" i="28"/>
  <c r="J45" i="28"/>
  <c r="I45" i="28"/>
  <c r="H45" i="28"/>
  <c r="G45" i="28"/>
  <c r="J44" i="28"/>
  <c r="I44" i="28"/>
  <c r="H44" i="28"/>
  <c r="G44" i="28"/>
  <c r="J43" i="28"/>
  <c r="I43" i="28"/>
  <c r="H43" i="28"/>
  <c r="G43" i="28"/>
  <c r="J42" i="28"/>
  <c r="I42" i="28"/>
  <c r="H42" i="28"/>
  <c r="G42" i="28"/>
  <c r="J41" i="28"/>
  <c r="I41" i="28"/>
  <c r="H41" i="28"/>
  <c r="G41" i="28"/>
  <c r="J40" i="28"/>
  <c r="I40" i="28"/>
  <c r="H40" i="28"/>
  <c r="G40" i="28"/>
  <c r="J39" i="28"/>
  <c r="I39" i="28"/>
  <c r="H39" i="28"/>
  <c r="G39" i="28"/>
  <c r="J38" i="28"/>
  <c r="I38" i="28"/>
  <c r="H38" i="28"/>
  <c r="G38" i="28"/>
  <c r="J37" i="28"/>
  <c r="I37" i="28"/>
  <c r="H37" i="28"/>
  <c r="G37" i="28"/>
  <c r="J36" i="28"/>
  <c r="I36" i="28"/>
  <c r="H36" i="28"/>
  <c r="G36" i="28"/>
  <c r="J35" i="28"/>
  <c r="I35" i="28"/>
  <c r="H35" i="28"/>
  <c r="G35" i="28"/>
  <c r="J34" i="28"/>
  <c r="I34" i="28"/>
  <c r="H34" i="28"/>
  <c r="G34" i="28"/>
  <c r="J33" i="28"/>
  <c r="I33" i="28"/>
  <c r="H33" i="28"/>
  <c r="G33" i="28"/>
  <c r="J32" i="28"/>
  <c r="I32" i="28"/>
  <c r="H32" i="28"/>
  <c r="G32" i="28"/>
  <c r="J31" i="28"/>
  <c r="I31" i="28"/>
  <c r="H31" i="28"/>
  <c r="G31" i="28"/>
  <c r="J30" i="28"/>
  <c r="I30" i="28"/>
  <c r="H30" i="28"/>
  <c r="G30" i="28"/>
  <c r="J29" i="28"/>
  <c r="I29" i="28"/>
  <c r="H29" i="28"/>
  <c r="G29" i="28"/>
  <c r="J28" i="28"/>
  <c r="I28" i="28"/>
  <c r="H28" i="28"/>
  <c r="G28" i="28"/>
  <c r="J27" i="28"/>
  <c r="I27" i="28"/>
  <c r="H27" i="28"/>
  <c r="G27" i="28"/>
  <c r="J26" i="28"/>
  <c r="I26" i="28"/>
  <c r="H26" i="28"/>
  <c r="G26" i="28"/>
  <c r="J25" i="28"/>
  <c r="I25" i="28"/>
  <c r="H25" i="28"/>
  <c r="G25" i="28"/>
  <c r="J24" i="28"/>
  <c r="I24" i="28"/>
  <c r="H24" i="28"/>
  <c r="G24" i="28"/>
  <c r="J23" i="28"/>
  <c r="I23" i="28"/>
  <c r="H23" i="28"/>
  <c r="G23" i="28"/>
  <c r="J22" i="28"/>
  <c r="I22" i="28"/>
  <c r="H22" i="28"/>
  <c r="G22" i="28"/>
  <c r="J21" i="28"/>
  <c r="I21" i="28"/>
  <c r="H21" i="28"/>
  <c r="G21" i="28"/>
  <c r="J20" i="28"/>
  <c r="I20" i="28"/>
  <c r="H20" i="28"/>
  <c r="G20" i="28"/>
  <c r="J19" i="28"/>
  <c r="I19" i="28"/>
  <c r="H19" i="28"/>
  <c r="G19" i="28"/>
  <c r="J18" i="28"/>
  <c r="I18" i="28"/>
  <c r="H18" i="28"/>
  <c r="G18" i="28"/>
  <c r="J17" i="28"/>
  <c r="I17" i="28"/>
  <c r="H17" i="28"/>
  <c r="G17" i="28"/>
  <c r="J16" i="28"/>
  <c r="I16" i="28"/>
  <c r="H16" i="28"/>
  <c r="G16" i="28"/>
  <c r="J15" i="28"/>
  <c r="I15" i="28"/>
  <c r="H15" i="28"/>
  <c r="G15" i="28"/>
  <c r="J14" i="28"/>
  <c r="I14" i="28"/>
  <c r="H14" i="28"/>
  <c r="G14" i="28"/>
  <c r="J13" i="28"/>
  <c r="I13" i="28"/>
  <c r="H13" i="28"/>
  <c r="G13" i="28"/>
  <c r="J12" i="28"/>
  <c r="I12" i="28"/>
  <c r="H12" i="28"/>
  <c r="G12" i="28"/>
  <c r="J11" i="28"/>
  <c r="I11" i="28"/>
  <c r="H11" i="28"/>
  <c r="G11" i="28"/>
  <c r="N10" i="28"/>
  <c r="J10" i="28"/>
  <c r="I10" i="28"/>
  <c r="H10" i="28"/>
  <c r="G10" i="28"/>
  <c r="N9" i="28"/>
  <c r="AA3" i="28" s="1"/>
  <c r="J9" i="28"/>
  <c r="I9" i="28"/>
  <c r="H9" i="28"/>
  <c r="G9" i="28"/>
  <c r="N8" i="28"/>
  <c r="J8" i="28"/>
  <c r="I8" i="28"/>
  <c r="H8" i="28"/>
  <c r="G8" i="28"/>
  <c r="N7" i="28"/>
  <c r="J7" i="28"/>
  <c r="I7" i="28"/>
  <c r="H7" i="28"/>
  <c r="G7" i="28"/>
  <c r="N6" i="28"/>
  <c r="J6" i="28"/>
  <c r="I6" i="28"/>
  <c r="H6" i="28"/>
  <c r="G6" i="28"/>
  <c r="N5" i="28"/>
  <c r="J5" i="28"/>
  <c r="I5" i="28"/>
  <c r="H5" i="28"/>
  <c r="G5" i="28"/>
  <c r="N4" i="28"/>
  <c r="J4" i="28"/>
  <c r="I4" i="28"/>
  <c r="H4" i="28"/>
  <c r="G4" i="28"/>
  <c r="P3" i="28"/>
  <c r="P4" i="28" s="1"/>
  <c r="N3" i="28"/>
  <c r="Q3" i="28" s="1"/>
  <c r="Q4" i="28" s="1"/>
  <c r="I3" i="28"/>
  <c r="U3" i="28" s="1"/>
  <c r="H3" i="28"/>
  <c r="G3" i="28"/>
  <c r="N2" i="28"/>
  <c r="AA5" i="1"/>
  <c r="Z5" i="1"/>
  <c r="AB5" i="1"/>
  <c r="Z6" i="1"/>
  <c r="AA6" i="1" s="1"/>
  <c r="AB6" i="1" s="1"/>
  <c r="Z7" i="1"/>
  <c r="Z8" i="1"/>
  <c r="Z9" i="1"/>
  <c r="Z10" i="1"/>
  <c r="Z11" i="1"/>
  <c r="Z12" i="1"/>
  <c r="AA12" i="1" s="1"/>
  <c r="AB12" i="1" s="1"/>
  <c r="Z13" i="1"/>
  <c r="AA13" i="1" s="1"/>
  <c r="AB13" i="1" s="1"/>
  <c r="Z14" i="1"/>
  <c r="AA14" i="1" s="1"/>
  <c r="AB14" i="1" s="1"/>
  <c r="Z15" i="1"/>
  <c r="Z16" i="1"/>
  <c r="Z17" i="1"/>
  <c r="Z18" i="1"/>
  <c r="Z19" i="1"/>
  <c r="Z20" i="1"/>
  <c r="AA20" i="1" s="1"/>
  <c r="AB20" i="1" s="1"/>
  <c r="Z21" i="1"/>
  <c r="AA21" i="1" s="1"/>
  <c r="AB21" i="1" s="1"/>
  <c r="Z22" i="1"/>
  <c r="AA22" i="1" s="1"/>
  <c r="AB22" i="1" s="1"/>
  <c r="Z23" i="1"/>
  <c r="Z24" i="1"/>
  <c r="Z25" i="1"/>
  <c r="Z26" i="1"/>
  <c r="Z27" i="1"/>
  <c r="Z28" i="1"/>
  <c r="AA28" i="1" s="1"/>
  <c r="AB28" i="1" s="1"/>
  <c r="Z29" i="1"/>
  <c r="AA29" i="1" s="1"/>
  <c r="AB29" i="1" s="1"/>
  <c r="Z30" i="1"/>
  <c r="AA30" i="1" s="1"/>
  <c r="AB30" i="1" s="1"/>
  <c r="Z31" i="1"/>
  <c r="Z32" i="1"/>
  <c r="Z33" i="1"/>
  <c r="Z34" i="1"/>
  <c r="Z35" i="1"/>
  <c r="Z36" i="1"/>
  <c r="AA36" i="1" s="1"/>
  <c r="AB36" i="1" s="1"/>
  <c r="Z37" i="1"/>
  <c r="AA37" i="1" s="1"/>
  <c r="AB37" i="1" s="1"/>
  <c r="Z38" i="1"/>
  <c r="AA38" i="1" s="1"/>
  <c r="AB38" i="1" s="1"/>
  <c r="Z39" i="1"/>
  <c r="Z40" i="1"/>
  <c r="Z41" i="1"/>
  <c r="Z42" i="1"/>
  <c r="Z43" i="1"/>
  <c r="Z44" i="1"/>
  <c r="AA44" i="1" s="1"/>
  <c r="AB44" i="1" s="1"/>
  <c r="Z45" i="1"/>
  <c r="AA45" i="1" s="1"/>
  <c r="AB45" i="1" s="1"/>
  <c r="Z46" i="1"/>
  <c r="AA46" i="1" s="1"/>
  <c r="AB46" i="1" s="1"/>
  <c r="Z47" i="1"/>
  <c r="Z48" i="1"/>
  <c r="Z49" i="1"/>
  <c r="Z50" i="1"/>
  <c r="Z51" i="1"/>
  <c r="Z52" i="1"/>
  <c r="AA52" i="1" s="1"/>
  <c r="AB52" i="1" s="1"/>
  <c r="Z53" i="1"/>
  <c r="AA53" i="1" s="1"/>
  <c r="AB53" i="1" s="1"/>
  <c r="Z54" i="1"/>
  <c r="AA54" i="1" s="1"/>
  <c r="AB54" i="1" s="1"/>
  <c r="Z4" i="1"/>
  <c r="AA4" i="1" s="1"/>
  <c r="AB4" i="1" s="1"/>
  <c r="AA51" i="1"/>
  <c r="AB51" i="1" s="1"/>
  <c r="AA50" i="1"/>
  <c r="AB50" i="1" s="1"/>
  <c r="AC51" i="1" s="1"/>
  <c r="AA49" i="1"/>
  <c r="AB49" i="1" s="1"/>
  <c r="AC50" i="1" s="1"/>
  <c r="AA48" i="1"/>
  <c r="AB48" i="1" s="1"/>
  <c r="AA47" i="1"/>
  <c r="AB47" i="1" s="1"/>
  <c r="AC48" i="1" s="1"/>
  <c r="AA43" i="1"/>
  <c r="AB43" i="1" s="1"/>
  <c r="AA42" i="1"/>
  <c r="AB42" i="1" s="1"/>
  <c r="AC43" i="1" s="1"/>
  <c r="AA41" i="1"/>
  <c r="AB41" i="1" s="1"/>
  <c r="AC42" i="1" s="1"/>
  <c r="AA40" i="1"/>
  <c r="AB40" i="1" s="1"/>
  <c r="AA39" i="1"/>
  <c r="AB39" i="1" s="1"/>
  <c r="AA35" i="1"/>
  <c r="AB35" i="1" s="1"/>
  <c r="AA34" i="1"/>
  <c r="AB34" i="1" s="1"/>
  <c r="AC35" i="1" s="1"/>
  <c r="AA33" i="1"/>
  <c r="AB33" i="1" s="1"/>
  <c r="AC34" i="1" s="1"/>
  <c r="AA32" i="1"/>
  <c r="AB32" i="1" s="1"/>
  <c r="AA31" i="1"/>
  <c r="AB31" i="1" s="1"/>
  <c r="AC32" i="1" s="1"/>
  <c r="AA27" i="1"/>
  <c r="AB27" i="1" s="1"/>
  <c r="AA26" i="1"/>
  <c r="AB26" i="1" s="1"/>
  <c r="AC27" i="1" s="1"/>
  <c r="AA25" i="1"/>
  <c r="AB25" i="1" s="1"/>
  <c r="AC26" i="1" s="1"/>
  <c r="AA24" i="1"/>
  <c r="AB24" i="1" s="1"/>
  <c r="AA23" i="1"/>
  <c r="AB23" i="1" s="1"/>
  <c r="AC24" i="1" s="1"/>
  <c r="AA19" i="1"/>
  <c r="AB19" i="1" s="1"/>
  <c r="AA18" i="1"/>
  <c r="AB18" i="1" s="1"/>
  <c r="AC19" i="1" s="1"/>
  <c r="AA17" i="1"/>
  <c r="AB17" i="1" s="1"/>
  <c r="AC18" i="1" s="1"/>
  <c r="AA16" i="1"/>
  <c r="AB16" i="1" s="1"/>
  <c r="AA15" i="1"/>
  <c r="AB15" i="1" s="1"/>
  <c r="AA11" i="1"/>
  <c r="AB11" i="1" s="1"/>
  <c r="AA10" i="1"/>
  <c r="AB10" i="1" s="1"/>
  <c r="AC11" i="1" s="1"/>
  <c r="AA9" i="1"/>
  <c r="AB9" i="1" s="1"/>
  <c r="AC10" i="1" s="1"/>
  <c r="AA8" i="1"/>
  <c r="AB8" i="1" s="1"/>
  <c r="AA7" i="1"/>
  <c r="AB7" i="1" s="1"/>
  <c r="AC8" i="1" s="1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3" i="27"/>
  <c r="AF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3" i="27"/>
  <c r="Q3" i="27"/>
  <c r="Q4" i="27" s="1"/>
  <c r="B4" i="27"/>
  <c r="B5" i="27"/>
  <c r="B6" i="27"/>
  <c r="B7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6" i="27"/>
  <c r="B27" i="27"/>
  <c r="B28" i="27"/>
  <c r="B29" i="27"/>
  <c r="B30" i="27"/>
  <c r="B31" i="27"/>
  <c r="B32" i="27"/>
  <c r="B33" i="27"/>
  <c r="B34" i="27"/>
  <c r="B35" i="27"/>
  <c r="B36" i="27"/>
  <c r="B37" i="27"/>
  <c r="B38" i="27"/>
  <c r="B39" i="27"/>
  <c r="B40" i="27"/>
  <c r="B41" i="27"/>
  <c r="B42" i="27"/>
  <c r="B43" i="27"/>
  <c r="B44" i="27"/>
  <c r="B45" i="27"/>
  <c r="B46" i="27"/>
  <c r="B47" i="27"/>
  <c r="B48" i="27"/>
  <c r="B49" i="27"/>
  <c r="B50" i="27"/>
  <c r="B51" i="27"/>
  <c r="B52" i="27"/>
  <c r="B53" i="27"/>
  <c r="B3" i="27"/>
  <c r="J62" i="27"/>
  <c r="I62" i="27"/>
  <c r="H62" i="27"/>
  <c r="G62" i="27"/>
  <c r="J61" i="27"/>
  <c r="I61" i="27"/>
  <c r="H61" i="27"/>
  <c r="G61" i="27"/>
  <c r="J60" i="27"/>
  <c r="I60" i="27"/>
  <c r="H60" i="27"/>
  <c r="G60" i="27"/>
  <c r="J59" i="27"/>
  <c r="I59" i="27"/>
  <c r="H59" i="27"/>
  <c r="G59" i="27"/>
  <c r="J58" i="27"/>
  <c r="I58" i="27"/>
  <c r="H58" i="27"/>
  <c r="G58" i="27"/>
  <c r="J57" i="27"/>
  <c r="I57" i="27"/>
  <c r="H57" i="27"/>
  <c r="G57" i="27"/>
  <c r="J56" i="27"/>
  <c r="I56" i="27"/>
  <c r="H56" i="27"/>
  <c r="G56" i="27"/>
  <c r="J55" i="27"/>
  <c r="I55" i="27"/>
  <c r="H55" i="27"/>
  <c r="G55" i="27"/>
  <c r="J54" i="27"/>
  <c r="I54" i="27"/>
  <c r="H54" i="27"/>
  <c r="G54" i="27"/>
  <c r="J53" i="27"/>
  <c r="I53" i="27"/>
  <c r="H53" i="27"/>
  <c r="G53" i="27"/>
  <c r="J52" i="27"/>
  <c r="I52" i="27"/>
  <c r="H52" i="27"/>
  <c r="G52" i="27"/>
  <c r="J51" i="27"/>
  <c r="I51" i="27"/>
  <c r="H51" i="27"/>
  <c r="G51" i="27"/>
  <c r="J50" i="27"/>
  <c r="I50" i="27"/>
  <c r="H50" i="27"/>
  <c r="G50" i="27"/>
  <c r="J49" i="27"/>
  <c r="I49" i="27"/>
  <c r="H49" i="27"/>
  <c r="G49" i="27"/>
  <c r="J48" i="27"/>
  <c r="I48" i="27"/>
  <c r="H48" i="27"/>
  <c r="G48" i="27"/>
  <c r="J47" i="27"/>
  <c r="I47" i="27"/>
  <c r="H47" i="27"/>
  <c r="G47" i="27"/>
  <c r="J46" i="27"/>
  <c r="I46" i="27"/>
  <c r="H46" i="27"/>
  <c r="G46" i="27"/>
  <c r="J45" i="27"/>
  <c r="I45" i="27"/>
  <c r="H45" i="27"/>
  <c r="G45" i="27"/>
  <c r="J44" i="27"/>
  <c r="I44" i="27"/>
  <c r="H44" i="27"/>
  <c r="G44" i="27"/>
  <c r="J43" i="27"/>
  <c r="I43" i="27"/>
  <c r="H43" i="27"/>
  <c r="G43" i="27"/>
  <c r="J42" i="27"/>
  <c r="I42" i="27"/>
  <c r="H42" i="27"/>
  <c r="G42" i="27"/>
  <c r="J41" i="27"/>
  <c r="I41" i="27"/>
  <c r="H41" i="27"/>
  <c r="G41" i="27"/>
  <c r="J40" i="27"/>
  <c r="I40" i="27"/>
  <c r="H40" i="27"/>
  <c r="G40" i="27"/>
  <c r="J39" i="27"/>
  <c r="I39" i="27"/>
  <c r="H39" i="27"/>
  <c r="G39" i="27"/>
  <c r="J38" i="27"/>
  <c r="I38" i="27"/>
  <c r="H38" i="27"/>
  <c r="G38" i="27"/>
  <c r="J37" i="27"/>
  <c r="I37" i="27"/>
  <c r="H37" i="27"/>
  <c r="G37" i="27"/>
  <c r="J36" i="27"/>
  <c r="I36" i="27"/>
  <c r="H36" i="27"/>
  <c r="G36" i="27"/>
  <c r="J35" i="27"/>
  <c r="I35" i="27"/>
  <c r="H35" i="27"/>
  <c r="G35" i="27"/>
  <c r="J34" i="27"/>
  <c r="I34" i="27"/>
  <c r="H34" i="27"/>
  <c r="G34" i="27"/>
  <c r="J33" i="27"/>
  <c r="I33" i="27"/>
  <c r="H33" i="27"/>
  <c r="G33" i="27"/>
  <c r="J32" i="27"/>
  <c r="I32" i="27"/>
  <c r="H32" i="27"/>
  <c r="G32" i="27"/>
  <c r="J31" i="27"/>
  <c r="I31" i="27"/>
  <c r="H31" i="27"/>
  <c r="G31" i="27"/>
  <c r="J30" i="27"/>
  <c r="I30" i="27"/>
  <c r="H30" i="27"/>
  <c r="G30" i="27"/>
  <c r="J29" i="27"/>
  <c r="I29" i="27"/>
  <c r="H29" i="27"/>
  <c r="G29" i="27"/>
  <c r="J28" i="27"/>
  <c r="I28" i="27"/>
  <c r="H28" i="27"/>
  <c r="G28" i="27"/>
  <c r="J27" i="27"/>
  <c r="I27" i="27"/>
  <c r="H27" i="27"/>
  <c r="G27" i="27"/>
  <c r="J26" i="27"/>
  <c r="I26" i="27"/>
  <c r="H26" i="27"/>
  <c r="G26" i="27"/>
  <c r="J25" i="27"/>
  <c r="I25" i="27"/>
  <c r="H25" i="27"/>
  <c r="G25" i="27"/>
  <c r="J24" i="27"/>
  <c r="I24" i="27"/>
  <c r="H24" i="27"/>
  <c r="G24" i="27"/>
  <c r="J23" i="27"/>
  <c r="I23" i="27"/>
  <c r="H23" i="27"/>
  <c r="G23" i="27"/>
  <c r="J22" i="27"/>
  <c r="I22" i="27"/>
  <c r="H22" i="27"/>
  <c r="G22" i="27"/>
  <c r="J21" i="27"/>
  <c r="I21" i="27"/>
  <c r="H21" i="27"/>
  <c r="G21" i="27"/>
  <c r="J20" i="27"/>
  <c r="I20" i="27"/>
  <c r="H20" i="27"/>
  <c r="G20" i="27"/>
  <c r="J19" i="27"/>
  <c r="I19" i="27"/>
  <c r="H19" i="27"/>
  <c r="G19" i="27"/>
  <c r="J18" i="27"/>
  <c r="I18" i="27"/>
  <c r="H18" i="27"/>
  <c r="G18" i="27"/>
  <c r="J17" i="27"/>
  <c r="I17" i="27"/>
  <c r="H17" i="27"/>
  <c r="G17" i="27"/>
  <c r="J16" i="27"/>
  <c r="I16" i="27"/>
  <c r="H16" i="27"/>
  <c r="G16" i="27"/>
  <c r="J15" i="27"/>
  <c r="I15" i="27"/>
  <c r="H15" i="27"/>
  <c r="G15" i="27"/>
  <c r="J14" i="27"/>
  <c r="I14" i="27"/>
  <c r="H14" i="27"/>
  <c r="G14" i="27"/>
  <c r="J13" i="27"/>
  <c r="I13" i="27"/>
  <c r="H13" i="27"/>
  <c r="G13" i="27"/>
  <c r="J12" i="27"/>
  <c r="I12" i="27"/>
  <c r="H12" i="27"/>
  <c r="G12" i="27"/>
  <c r="J11" i="27"/>
  <c r="I11" i="27"/>
  <c r="H11" i="27"/>
  <c r="G11" i="27"/>
  <c r="N10" i="27"/>
  <c r="J10" i="27"/>
  <c r="I10" i="27"/>
  <c r="H10" i="27"/>
  <c r="G10" i="27"/>
  <c r="N9" i="27"/>
  <c r="J9" i="27"/>
  <c r="I9" i="27"/>
  <c r="H9" i="27"/>
  <c r="G9" i="27"/>
  <c r="N8" i="27"/>
  <c r="J8" i="27"/>
  <c r="I8" i="27"/>
  <c r="H8" i="27"/>
  <c r="G8" i="27"/>
  <c r="N7" i="27"/>
  <c r="J7" i="27"/>
  <c r="I7" i="27"/>
  <c r="H7" i="27"/>
  <c r="G7" i="27"/>
  <c r="N6" i="27"/>
  <c r="J6" i="27"/>
  <c r="I6" i="27"/>
  <c r="H6" i="27"/>
  <c r="G6" i="27"/>
  <c r="N5" i="27"/>
  <c r="J5" i="27"/>
  <c r="I5" i="27"/>
  <c r="H5" i="27"/>
  <c r="G5" i="27"/>
  <c r="N4" i="27"/>
  <c r="J4" i="27"/>
  <c r="I4" i="27"/>
  <c r="H4" i="27"/>
  <c r="G4" i="27"/>
  <c r="AA3" i="27"/>
  <c r="AA4" i="27" s="1"/>
  <c r="V3" i="27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N3" i="27"/>
  <c r="I3" i="27"/>
  <c r="U3" i="27" s="1"/>
  <c r="H3" i="27"/>
  <c r="G3" i="27"/>
  <c r="N2" i="27"/>
  <c r="T5" i="1"/>
  <c r="U5" i="1" s="1"/>
  <c r="V5" i="1" s="1"/>
  <c r="T6" i="1"/>
  <c r="U6" i="1" s="1"/>
  <c r="V6" i="1" s="1"/>
  <c r="T7" i="1"/>
  <c r="U7" i="1" s="1"/>
  <c r="V7" i="1" s="1"/>
  <c r="W8" i="1" s="1"/>
  <c r="T8" i="1"/>
  <c r="T9" i="1"/>
  <c r="T10" i="1"/>
  <c r="T11" i="1"/>
  <c r="T12" i="1"/>
  <c r="T13" i="1"/>
  <c r="U13" i="1" s="1"/>
  <c r="V13" i="1" s="1"/>
  <c r="T14" i="1"/>
  <c r="U14" i="1" s="1"/>
  <c r="V14" i="1" s="1"/>
  <c r="W15" i="1" s="1"/>
  <c r="T15" i="1"/>
  <c r="T16" i="1"/>
  <c r="T17" i="1"/>
  <c r="T18" i="1"/>
  <c r="T19" i="1"/>
  <c r="T20" i="1"/>
  <c r="U20" i="1" s="1"/>
  <c r="V20" i="1" s="1"/>
  <c r="T21" i="1"/>
  <c r="U21" i="1" s="1"/>
  <c r="V21" i="1" s="1"/>
  <c r="W22" i="1" s="1"/>
  <c r="T22" i="1"/>
  <c r="T23" i="1"/>
  <c r="U23" i="1" s="1"/>
  <c r="V23" i="1" s="1"/>
  <c r="W24" i="1" s="1"/>
  <c r="T24" i="1"/>
  <c r="T25" i="1"/>
  <c r="U25" i="1" s="1"/>
  <c r="V25" i="1" s="1"/>
  <c r="T26" i="1"/>
  <c r="T27" i="1"/>
  <c r="T28" i="1"/>
  <c r="U28" i="1" s="1"/>
  <c r="V28" i="1" s="1"/>
  <c r="W29" i="1" s="1"/>
  <c r="T29" i="1"/>
  <c r="T30" i="1"/>
  <c r="T31" i="1"/>
  <c r="U31" i="1" s="1"/>
  <c r="V31" i="1" s="1"/>
  <c r="W32" i="1" s="1"/>
  <c r="T32" i="1"/>
  <c r="T33" i="1"/>
  <c r="T34" i="1"/>
  <c r="T35" i="1"/>
  <c r="T36" i="1"/>
  <c r="T37" i="1"/>
  <c r="T38" i="1"/>
  <c r="U38" i="1" s="1"/>
  <c r="V38" i="1" s="1"/>
  <c r="T39" i="1"/>
  <c r="U39" i="1" s="1"/>
  <c r="V39" i="1" s="1"/>
  <c r="T40" i="1"/>
  <c r="T41" i="1"/>
  <c r="T42" i="1"/>
  <c r="U42" i="1" s="1"/>
  <c r="V42" i="1" s="1"/>
  <c r="T43" i="1"/>
  <c r="T44" i="1"/>
  <c r="T45" i="1"/>
  <c r="T46" i="1"/>
  <c r="U46" i="1" s="1"/>
  <c r="V46" i="1" s="1"/>
  <c r="T47" i="1"/>
  <c r="U47" i="1" s="1"/>
  <c r="V47" i="1" s="1"/>
  <c r="W48" i="1" s="1"/>
  <c r="T48" i="1"/>
  <c r="T49" i="1"/>
  <c r="U49" i="1" s="1"/>
  <c r="V49" i="1" s="1"/>
  <c r="W50" i="1" s="1"/>
  <c r="T50" i="1"/>
  <c r="T51" i="1"/>
  <c r="T52" i="1"/>
  <c r="T53" i="1"/>
  <c r="U53" i="1" s="1"/>
  <c r="V53" i="1" s="1"/>
  <c r="T54" i="1"/>
  <c r="U54" i="1" s="1"/>
  <c r="V54" i="1" s="1"/>
  <c r="T4" i="1"/>
  <c r="U4" i="1"/>
  <c r="V4" i="1" s="1"/>
  <c r="U52" i="1"/>
  <c r="V52" i="1" s="1"/>
  <c r="U51" i="1"/>
  <c r="V51" i="1" s="1"/>
  <c r="U50" i="1"/>
  <c r="V50" i="1" s="1"/>
  <c r="W51" i="1" s="1"/>
  <c r="U48" i="1"/>
  <c r="V48" i="1" s="1"/>
  <c r="U45" i="1"/>
  <c r="V45" i="1" s="1"/>
  <c r="U44" i="1"/>
  <c r="V44" i="1" s="1"/>
  <c r="W45" i="1" s="1"/>
  <c r="U43" i="1"/>
  <c r="V43" i="1" s="1"/>
  <c r="W44" i="1" s="1"/>
  <c r="U41" i="1"/>
  <c r="V41" i="1" s="1"/>
  <c r="U40" i="1"/>
  <c r="V40" i="1" s="1"/>
  <c r="W41" i="1" s="1"/>
  <c r="U37" i="1"/>
  <c r="V37" i="1" s="1"/>
  <c r="U36" i="1"/>
  <c r="V36" i="1" s="1"/>
  <c r="W37" i="1" s="1"/>
  <c r="U35" i="1"/>
  <c r="V35" i="1" s="1"/>
  <c r="U34" i="1"/>
  <c r="V34" i="1" s="1"/>
  <c r="U33" i="1"/>
  <c r="V33" i="1" s="1"/>
  <c r="W34" i="1" s="1"/>
  <c r="U32" i="1"/>
  <c r="V32" i="1" s="1"/>
  <c r="U30" i="1"/>
  <c r="V30" i="1" s="1"/>
  <c r="U29" i="1"/>
  <c r="V29" i="1" s="1"/>
  <c r="W30" i="1" s="1"/>
  <c r="U27" i="1"/>
  <c r="V27" i="1" s="1"/>
  <c r="U26" i="1"/>
  <c r="V26" i="1" s="1"/>
  <c r="W27" i="1" s="1"/>
  <c r="U24" i="1"/>
  <c r="V24" i="1" s="1"/>
  <c r="U22" i="1"/>
  <c r="V22" i="1" s="1"/>
  <c r="U19" i="1"/>
  <c r="V19" i="1" s="1"/>
  <c r="U18" i="1"/>
  <c r="V18" i="1" s="1"/>
  <c r="U17" i="1"/>
  <c r="V17" i="1" s="1"/>
  <c r="W18" i="1" s="1"/>
  <c r="U16" i="1"/>
  <c r="V16" i="1" s="1"/>
  <c r="W17" i="1" s="1"/>
  <c r="U15" i="1"/>
  <c r="V15" i="1" s="1"/>
  <c r="W16" i="1" s="1"/>
  <c r="U12" i="1"/>
  <c r="V12" i="1" s="1"/>
  <c r="U11" i="1"/>
  <c r="V11" i="1" s="1"/>
  <c r="U10" i="1"/>
  <c r="V10" i="1" s="1"/>
  <c r="W11" i="1" s="1"/>
  <c r="U9" i="1"/>
  <c r="V9" i="1" s="1"/>
  <c r="W10" i="1" s="1"/>
  <c r="U8" i="1"/>
  <c r="V8" i="1" s="1"/>
  <c r="W9" i="1" s="1"/>
  <c r="V3" i="29" l="1"/>
  <c r="V4" i="29" s="1"/>
  <c r="V5" i="29" s="1"/>
  <c r="V6" i="29" s="1"/>
  <c r="V7" i="29" s="1"/>
  <c r="V8" i="29" s="1"/>
  <c r="V9" i="29" s="1"/>
  <c r="V10" i="29" s="1"/>
  <c r="V11" i="29" s="1"/>
  <c r="V12" i="29" s="1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V28" i="29" s="1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U3" i="29"/>
  <c r="Y4" i="3"/>
  <c r="K3" i="29"/>
  <c r="AA5" i="29"/>
  <c r="R3" i="29"/>
  <c r="P4" i="29"/>
  <c r="V3" i="28"/>
  <c r="V4" i="28" s="1"/>
  <c r="V5" i="28" s="1"/>
  <c r="V6" i="28" s="1"/>
  <c r="V7" i="28" s="1"/>
  <c r="V8" i="28" s="1"/>
  <c r="V9" i="28" s="1"/>
  <c r="V10" i="28" s="1"/>
  <c r="V11" i="28" s="1"/>
  <c r="V12" i="28" s="1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Q5" i="28"/>
  <c r="Q6" i="28" s="1"/>
  <c r="Q7" i="28" s="1"/>
  <c r="Q8" i="28" s="1"/>
  <c r="Q9" i="28" s="1"/>
  <c r="Q10" i="28" s="1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R4" i="28"/>
  <c r="P5" i="28"/>
  <c r="AF3" i="28"/>
  <c r="AA4" i="28"/>
  <c r="R3" i="28"/>
  <c r="AC46" i="1"/>
  <c r="AC38" i="1"/>
  <c r="AC30" i="1"/>
  <c r="AC6" i="1"/>
  <c r="AC54" i="1"/>
  <c r="AC14" i="1"/>
  <c r="AC22" i="1"/>
  <c r="AC12" i="1"/>
  <c r="AC20" i="1"/>
  <c r="AC28" i="1"/>
  <c r="AC36" i="1"/>
  <c r="AC44" i="1"/>
  <c r="AC52" i="1"/>
  <c r="AC16" i="1"/>
  <c r="AC40" i="1"/>
  <c r="AC9" i="1"/>
  <c r="AC17" i="1"/>
  <c r="AC25" i="1"/>
  <c r="AC33" i="1"/>
  <c r="AC41" i="1"/>
  <c r="AC49" i="1"/>
  <c r="AC4" i="1"/>
  <c r="AC5" i="1"/>
  <c r="AC13" i="1"/>
  <c r="AC21" i="1"/>
  <c r="AC29" i="1"/>
  <c r="AC37" i="1"/>
  <c r="AC45" i="1"/>
  <c r="AC53" i="1"/>
  <c r="AC7" i="1"/>
  <c r="AC15" i="1"/>
  <c r="AC23" i="1"/>
  <c r="AC31" i="1"/>
  <c r="AC39" i="1"/>
  <c r="AC47" i="1"/>
  <c r="Q5" i="27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P3" i="27"/>
  <c r="R3" i="27" s="1"/>
  <c r="Y3" i="27" s="1"/>
  <c r="AD3" i="27" s="1"/>
  <c r="AF4" i="27"/>
  <c r="AA5" i="27"/>
  <c r="W47" i="1"/>
  <c r="W54" i="1"/>
  <c r="W6" i="1"/>
  <c r="W39" i="1"/>
  <c r="W7" i="1"/>
  <c r="W23" i="1"/>
  <c r="W38" i="1"/>
  <c r="W53" i="1"/>
  <c r="W31" i="1"/>
  <c r="W46" i="1"/>
  <c r="W25" i="1"/>
  <c r="W13" i="1"/>
  <c r="W20" i="1"/>
  <c r="W36" i="1"/>
  <c r="W5" i="1"/>
  <c r="W52" i="1"/>
  <c r="W43" i="1"/>
  <c r="W4" i="1"/>
  <c r="W12" i="1"/>
  <c r="W19" i="1"/>
  <c r="W26" i="1"/>
  <c r="W33" i="1"/>
  <c r="W40" i="1"/>
  <c r="W14" i="1"/>
  <c r="W21" i="1"/>
  <c r="W28" i="1"/>
  <c r="W35" i="1"/>
  <c r="W42" i="1"/>
  <c r="W49" i="1"/>
  <c r="AF4" i="29" l="1"/>
  <c r="U4" i="29"/>
  <c r="T4" i="29"/>
  <c r="K4" i="29"/>
  <c r="Y5" i="3"/>
  <c r="P5" i="29"/>
  <c r="R4" i="29"/>
  <c r="X3" i="29"/>
  <c r="AC3" i="29" s="1"/>
  <c r="Y3" i="29"/>
  <c r="AD3" i="29" s="1"/>
  <c r="AF5" i="29"/>
  <c r="AA6" i="29"/>
  <c r="AE4" i="28"/>
  <c r="Y3" i="28"/>
  <c r="AD3" i="28" s="1"/>
  <c r="AA5" i="28"/>
  <c r="AF4" i="28"/>
  <c r="R5" i="28"/>
  <c r="P6" i="28"/>
  <c r="P4" i="27"/>
  <c r="P5" i="27" s="1"/>
  <c r="AA6" i="27"/>
  <c r="AF5" i="27"/>
  <c r="K3" i="3"/>
  <c r="K5" i="29" l="1"/>
  <c r="Y6" i="3"/>
  <c r="T5" i="29"/>
  <c r="U5" i="29"/>
  <c r="AA7" i="29"/>
  <c r="AF6" i="29"/>
  <c r="AG3" i="29"/>
  <c r="AH3" i="29" s="1"/>
  <c r="AN4" i="29"/>
  <c r="AE4" i="29"/>
  <c r="Y4" i="29"/>
  <c r="AD4" i="29" s="1"/>
  <c r="X4" i="29"/>
  <c r="AC4" i="29" s="1"/>
  <c r="P6" i="29"/>
  <c r="R5" i="29"/>
  <c r="AA6" i="28"/>
  <c r="AF5" i="28"/>
  <c r="P7" i="28"/>
  <c r="R6" i="28"/>
  <c r="AE5" i="28"/>
  <c r="R4" i="27"/>
  <c r="AE4" i="27" s="1"/>
  <c r="AF6" i="27"/>
  <c r="AA7" i="27"/>
  <c r="P6" i="27"/>
  <c r="R5" i="27"/>
  <c r="P3" i="3"/>
  <c r="Q41" i="7"/>
  <c r="K6" i="29" l="1"/>
  <c r="Y7" i="3"/>
  <c r="T6" i="29"/>
  <c r="U6" i="29"/>
  <c r="AN5" i="29"/>
  <c r="AE5" i="29"/>
  <c r="AO5" i="29" s="1"/>
  <c r="Y5" i="29"/>
  <c r="AD5" i="29" s="1"/>
  <c r="X5" i="29"/>
  <c r="AC5" i="29" s="1"/>
  <c r="AO4" i="29"/>
  <c r="AP4" i="29" s="1"/>
  <c r="P7" i="29"/>
  <c r="R6" i="29"/>
  <c r="AG4" i="29"/>
  <c r="AH4" i="29" s="1"/>
  <c r="AA8" i="29"/>
  <c r="AF7" i="29"/>
  <c r="AE6" i="28"/>
  <c r="R7" i="28"/>
  <c r="P8" i="28"/>
  <c r="AA7" i="28"/>
  <c r="AF6" i="28"/>
  <c r="AE5" i="27"/>
  <c r="R6" i="27"/>
  <c r="P7" i="27"/>
  <c r="AF7" i="27"/>
  <c r="AA8" i="27"/>
  <c r="B12" i="26"/>
  <c r="B11" i="26"/>
  <c r="B10" i="26"/>
  <c r="B9" i="26"/>
  <c r="B8" i="26"/>
  <c r="B7" i="26"/>
  <c r="B6" i="26"/>
  <c r="B5" i="26"/>
  <c r="B4" i="26"/>
  <c r="B3" i="26"/>
  <c r="D4" i="1"/>
  <c r="D54" i="1"/>
  <c r="D6" i="1"/>
  <c r="Y8" i="3" l="1"/>
  <c r="K7" i="29"/>
  <c r="T7" i="29"/>
  <c r="U7" i="29"/>
  <c r="AG5" i="29"/>
  <c r="AH5" i="29" s="1"/>
  <c r="AA9" i="29"/>
  <c r="AF8" i="29"/>
  <c r="AP5" i="29"/>
  <c r="AE6" i="29"/>
  <c r="AN6" i="29"/>
  <c r="X6" i="29"/>
  <c r="AC6" i="29" s="1"/>
  <c r="Y6" i="29"/>
  <c r="AD6" i="29" s="1"/>
  <c r="P8" i="29"/>
  <c r="R7" i="29"/>
  <c r="R8" i="28"/>
  <c r="P9" i="28"/>
  <c r="AE7" i="28"/>
  <c r="AF7" i="28"/>
  <c r="AA8" i="28"/>
  <c r="AF8" i="27"/>
  <c r="AA9" i="27"/>
  <c r="P8" i="27"/>
  <c r="R7" i="27"/>
  <c r="AE6" i="27"/>
  <c r="AF3" i="12"/>
  <c r="U8" i="29" l="1"/>
  <c r="T8" i="29"/>
  <c r="Y9" i="3"/>
  <c r="K8" i="29"/>
  <c r="AG6" i="29"/>
  <c r="AH6" i="29" s="1"/>
  <c r="AO6" i="29"/>
  <c r="AP6" i="29" s="1"/>
  <c r="AF9" i="29"/>
  <c r="AA10" i="29"/>
  <c r="AN7" i="29"/>
  <c r="AE7" i="29"/>
  <c r="AO7" i="29" s="1"/>
  <c r="Y7" i="29"/>
  <c r="AD7" i="29" s="1"/>
  <c r="X7" i="29"/>
  <c r="AC7" i="29" s="1"/>
  <c r="AG7" i="29" s="1"/>
  <c r="AH7" i="29" s="1"/>
  <c r="P9" i="29"/>
  <c r="R8" i="29"/>
  <c r="R9" i="28"/>
  <c r="P10" i="28"/>
  <c r="AE8" i="28"/>
  <c r="AF8" i="28"/>
  <c r="AA9" i="28"/>
  <c r="AE7" i="27"/>
  <c r="R8" i="27"/>
  <c r="P9" i="27"/>
  <c r="AA10" i="27"/>
  <c r="AF9" i="27"/>
  <c r="K4" i="3"/>
  <c r="C3" i="5"/>
  <c r="U9" i="29" l="1"/>
  <c r="T9" i="29"/>
  <c r="Y10" i="3"/>
  <c r="K9" i="29"/>
  <c r="AP7" i="29"/>
  <c r="P10" i="29"/>
  <c r="R9" i="29"/>
  <c r="AF10" i="29"/>
  <c r="AA11" i="29"/>
  <c r="AE8" i="29"/>
  <c r="X8" i="29"/>
  <c r="AC8" i="29" s="1"/>
  <c r="AN8" i="29"/>
  <c r="Y8" i="29"/>
  <c r="AD8" i="29" s="1"/>
  <c r="AE9" i="28"/>
  <c r="AF9" i="28"/>
  <c r="AA10" i="28"/>
  <c r="R10" i="28"/>
  <c r="P11" i="28"/>
  <c r="R9" i="27"/>
  <c r="P10" i="27"/>
  <c r="AF10" i="27"/>
  <c r="AA11" i="27"/>
  <c r="AE8" i="27"/>
  <c r="AF3" i="22"/>
  <c r="AF3" i="20"/>
  <c r="AF3" i="24"/>
  <c r="AF3" i="23"/>
  <c r="AF3" i="14"/>
  <c r="AF49" i="13"/>
  <c r="AF50" i="13"/>
  <c r="AF51" i="13"/>
  <c r="AF52" i="13"/>
  <c r="AF53" i="13"/>
  <c r="AF3" i="13"/>
  <c r="AF3" i="10"/>
  <c r="AF3" i="7"/>
  <c r="AF3" i="6"/>
  <c r="T10" i="29" l="1"/>
  <c r="U10" i="29"/>
  <c r="Y11" i="3"/>
  <c r="K10" i="29"/>
  <c r="AO8" i="29"/>
  <c r="AP8" i="29" s="1"/>
  <c r="AG8" i="29"/>
  <c r="AH8" i="29" s="1"/>
  <c r="AF11" i="29"/>
  <c r="AA12" i="29"/>
  <c r="AN9" i="29"/>
  <c r="AE9" i="29"/>
  <c r="AO9" i="29" s="1"/>
  <c r="X9" i="29"/>
  <c r="AC9" i="29" s="1"/>
  <c r="Y9" i="29"/>
  <c r="AD9" i="29" s="1"/>
  <c r="P11" i="29"/>
  <c r="R10" i="29"/>
  <c r="AE10" i="28"/>
  <c r="AF10" i="28"/>
  <c r="AA11" i="28"/>
  <c r="R11" i="28"/>
  <c r="P12" i="28"/>
  <c r="AF11" i="27"/>
  <c r="AA12" i="27"/>
  <c r="R10" i="27"/>
  <c r="P11" i="27"/>
  <c r="AE9" i="27"/>
  <c r="V4" i="13"/>
  <c r="V3" i="13"/>
  <c r="K5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K4" i="1"/>
  <c r="Q4" i="1"/>
  <c r="U11" i="29" l="1"/>
  <c r="T11" i="29"/>
  <c r="Y12" i="3"/>
  <c r="K11" i="29"/>
  <c r="R11" i="29"/>
  <c r="P12" i="29"/>
  <c r="AF12" i="29"/>
  <c r="AA13" i="29"/>
  <c r="AE10" i="29"/>
  <c r="AO10" i="29" s="1"/>
  <c r="AN10" i="29"/>
  <c r="X10" i="29"/>
  <c r="AC10" i="29" s="1"/>
  <c r="Y10" i="29"/>
  <c r="AD10" i="29" s="1"/>
  <c r="AP9" i="29"/>
  <c r="AG9" i="29"/>
  <c r="AH9" i="29" s="1"/>
  <c r="AE11" i="28"/>
  <c r="AA12" i="28"/>
  <c r="AF11" i="28"/>
  <c r="P13" i="28"/>
  <c r="R12" i="28"/>
  <c r="R11" i="27"/>
  <c r="P12" i="27"/>
  <c r="AE10" i="27"/>
  <c r="AF12" i="27"/>
  <c r="AA13" i="27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E4" i="1"/>
  <c r="C4" i="1"/>
  <c r="C5" i="1"/>
  <c r="U12" i="29" l="1"/>
  <c r="T12" i="29"/>
  <c r="Y13" i="3"/>
  <c r="K12" i="29"/>
  <c r="AP10" i="29"/>
  <c r="AG10" i="29"/>
  <c r="AH10" i="29" s="1"/>
  <c r="AA14" i="29"/>
  <c r="AF13" i="29"/>
  <c r="P13" i="29"/>
  <c r="R12" i="29"/>
  <c r="AN11" i="29"/>
  <c r="AE11" i="29"/>
  <c r="AO11" i="29" s="1"/>
  <c r="Y11" i="29"/>
  <c r="AD11" i="29" s="1"/>
  <c r="X11" i="29"/>
  <c r="AC11" i="29" s="1"/>
  <c r="AE12" i="28"/>
  <c r="AA13" i="28"/>
  <c r="AF12" i="28"/>
  <c r="R13" i="28"/>
  <c r="P14" i="28"/>
  <c r="R12" i="27"/>
  <c r="P13" i="27"/>
  <c r="AE11" i="27"/>
  <c r="AF13" i="27"/>
  <c r="AA14" i="27"/>
  <c r="E51" i="1"/>
  <c r="E52" i="1"/>
  <c r="E53" i="1"/>
  <c r="E54" i="1"/>
  <c r="T13" i="29" l="1"/>
  <c r="U13" i="29"/>
  <c r="Y14" i="3"/>
  <c r="K13" i="29"/>
  <c r="AP11" i="29"/>
  <c r="AE12" i="29"/>
  <c r="AO12" i="29" s="1"/>
  <c r="AN12" i="29"/>
  <c r="X12" i="29"/>
  <c r="AC12" i="29" s="1"/>
  <c r="Y12" i="29"/>
  <c r="AD12" i="29" s="1"/>
  <c r="AA15" i="29"/>
  <c r="AF14" i="29"/>
  <c r="P14" i="29"/>
  <c r="R13" i="29"/>
  <c r="AG11" i="29"/>
  <c r="AH11" i="29" s="1"/>
  <c r="P15" i="28"/>
  <c r="R14" i="28"/>
  <c r="AE13" i="28"/>
  <c r="AA14" i="28"/>
  <c r="AF13" i="28"/>
  <c r="AF14" i="27"/>
  <c r="AA15" i="27"/>
  <c r="R13" i="27"/>
  <c r="P14" i="27"/>
  <c r="AE12" i="27"/>
  <c r="I3" i="3"/>
  <c r="T14" i="29" l="1"/>
  <c r="U14" i="29"/>
  <c r="Y15" i="3"/>
  <c r="K14" i="29"/>
  <c r="AF15" i="29"/>
  <c r="AA16" i="29"/>
  <c r="P15" i="29"/>
  <c r="R14" i="29"/>
  <c r="AG12" i="29"/>
  <c r="AH12" i="29" s="1"/>
  <c r="AP12" i="29"/>
  <c r="AE13" i="29"/>
  <c r="AO13" i="29" s="1"/>
  <c r="AN13" i="29"/>
  <c r="X13" i="29"/>
  <c r="AC13" i="29" s="1"/>
  <c r="Y13" i="29"/>
  <c r="AD13" i="29" s="1"/>
  <c r="AA15" i="28"/>
  <c r="AF14" i="28"/>
  <c r="AE14" i="28"/>
  <c r="R15" i="28"/>
  <c r="P16" i="28"/>
  <c r="R14" i="27"/>
  <c r="P15" i="27"/>
  <c r="AE13" i="27"/>
  <c r="AF15" i="27"/>
  <c r="AA16" i="27"/>
  <c r="M19" i="4"/>
  <c r="T15" i="29" l="1"/>
  <c r="U15" i="29"/>
  <c r="Y16" i="3"/>
  <c r="K15" i="29"/>
  <c r="AP13" i="29"/>
  <c r="AE14" i="29"/>
  <c r="AO14" i="29" s="1"/>
  <c r="AN14" i="29"/>
  <c r="AP14" i="29" s="1"/>
  <c r="Y14" i="29"/>
  <c r="AD14" i="29" s="1"/>
  <c r="X14" i="29"/>
  <c r="AC14" i="29" s="1"/>
  <c r="AA17" i="29"/>
  <c r="AF16" i="29"/>
  <c r="P16" i="29"/>
  <c r="R15" i="29"/>
  <c r="AG13" i="29"/>
  <c r="AH13" i="29" s="1"/>
  <c r="P17" i="28"/>
  <c r="R16" i="28"/>
  <c r="AE15" i="28"/>
  <c r="AA16" i="28"/>
  <c r="AF15" i="28"/>
  <c r="AF16" i="27"/>
  <c r="AA17" i="27"/>
  <c r="R15" i="27"/>
  <c r="P16" i="27"/>
  <c r="AE14" i="27"/>
  <c r="M15" i="4"/>
  <c r="D3" i="5"/>
  <c r="U16" i="29" l="1"/>
  <c r="T16" i="29"/>
  <c r="Y17" i="3"/>
  <c r="K16" i="29"/>
  <c r="AA18" i="29"/>
  <c r="AF17" i="29"/>
  <c r="R16" i="29"/>
  <c r="P17" i="29"/>
  <c r="AG14" i="29"/>
  <c r="AH14" i="29" s="1"/>
  <c r="AE15" i="29"/>
  <c r="AO15" i="29" s="1"/>
  <c r="AN15" i="29"/>
  <c r="AP15" i="29" s="1"/>
  <c r="Y15" i="29"/>
  <c r="AD15" i="29" s="1"/>
  <c r="X15" i="29"/>
  <c r="AC15" i="29" s="1"/>
  <c r="AA17" i="28"/>
  <c r="AF16" i="28"/>
  <c r="AE16" i="28"/>
  <c r="R17" i="28"/>
  <c r="P18" i="28"/>
  <c r="R16" i="27"/>
  <c r="P17" i="27"/>
  <c r="AE15" i="27"/>
  <c r="AF17" i="27"/>
  <c r="AA18" i="27"/>
  <c r="I8" i="25"/>
  <c r="T17" i="29" l="1"/>
  <c r="U17" i="29"/>
  <c r="Y18" i="3"/>
  <c r="K17" i="29"/>
  <c r="R17" i="29"/>
  <c r="P18" i="29"/>
  <c r="AN16" i="29"/>
  <c r="AE16" i="29"/>
  <c r="AO16" i="29" s="1"/>
  <c r="X16" i="29"/>
  <c r="AC16" i="29" s="1"/>
  <c r="Y16" i="29"/>
  <c r="AD16" i="29" s="1"/>
  <c r="AG15" i="29"/>
  <c r="AH15" i="29" s="1"/>
  <c r="AF18" i="29"/>
  <c r="AA19" i="29"/>
  <c r="AE17" i="28"/>
  <c r="P19" i="28"/>
  <c r="R18" i="28"/>
  <c r="AA18" i="28"/>
  <c r="AF17" i="28"/>
  <c r="AF18" i="27"/>
  <c r="AA19" i="27"/>
  <c r="R17" i="27"/>
  <c r="P18" i="27"/>
  <c r="AE16" i="27"/>
  <c r="J5" i="1"/>
  <c r="J4" i="1"/>
  <c r="T18" i="29" l="1"/>
  <c r="U18" i="29"/>
  <c r="Y19" i="3"/>
  <c r="K18" i="29"/>
  <c r="AG16" i="29"/>
  <c r="AH16" i="29" s="1"/>
  <c r="AP16" i="29"/>
  <c r="R18" i="29"/>
  <c r="P19" i="29"/>
  <c r="AF19" i="29"/>
  <c r="AA20" i="29"/>
  <c r="AE17" i="29"/>
  <c r="AO17" i="29" s="1"/>
  <c r="AN17" i="29"/>
  <c r="X17" i="29"/>
  <c r="AC17" i="29" s="1"/>
  <c r="Y17" i="29"/>
  <c r="AD17" i="29" s="1"/>
  <c r="AE18" i="28"/>
  <c r="AA19" i="28"/>
  <c r="AF18" i="28"/>
  <c r="P20" i="28"/>
  <c r="R19" i="28"/>
  <c r="R18" i="27"/>
  <c r="P19" i="27"/>
  <c r="AE17" i="27"/>
  <c r="AF19" i="27"/>
  <c r="AA20" i="27"/>
  <c r="O27" i="4"/>
  <c r="N11" i="24"/>
  <c r="N10" i="24"/>
  <c r="N9" i="24"/>
  <c r="N8" i="24"/>
  <c r="N7" i="24"/>
  <c r="N6" i="24"/>
  <c r="N5" i="24"/>
  <c r="N4" i="24"/>
  <c r="N3" i="24"/>
  <c r="N2" i="24"/>
  <c r="J62" i="24"/>
  <c r="I62" i="24"/>
  <c r="H62" i="24"/>
  <c r="G62" i="24"/>
  <c r="J61" i="24"/>
  <c r="I61" i="24"/>
  <c r="H61" i="24"/>
  <c r="G61" i="24"/>
  <c r="J60" i="24"/>
  <c r="I60" i="24"/>
  <c r="H60" i="24"/>
  <c r="G60" i="24"/>
  <c r="J59" i="24"/>
  <c r="I59" i="24"/>
  <c r="H59" i="24"/>
  <c r="G59" i="24"/>
  <c r="J58" i="24"/>
  <c r="I58" i="24"/>
  <c r="H58" i="24"/>
  <c r="G58" i="24"/>
  <c r="J57" i="24"/>
  <c r="I57" i="24"/>
  <c r="H57" i="24"/>
  <c r="G57" i="24"/>
  <c r="J56" i="24"/>
  <c r="I56" i="24"/>
  <c r="H56" i="24"/>
  <c r="G56" i="24"/>
  <c r="J55" i="24"/>
  <c r="I55" i="24"/>
  <c r="H55" i="24"/>
  <c r="G55" i="24"/>
  <c r="J54" i="24"/>
  <c r="I54" i="24"/>
  <c r="H54" i="24"/>
  <c r="G54" i="24"/>
  <c r="J53" i="24"/>
  <c r="I53" i="24"/>
  <c r="H53" i="24"/>
  <c r="G53" i="24"/>
  <c r="E53" i="24"/>
  <c r="D53" i="24"/>
  <c r="C53" i="24"/>
  <c r="B53" i="24"/>
  <c r="J52" i="24"/>
  <c r="I52" i="24"/>
  <c r="H52" i="24"/>
  <c r="G52" i="24"/>
  <c r="E52" i="24"/>
  <c r="D52" i="24"/>
  <c r="C52" i="24"/>
  <c r="B52" i="24"/>
  <c r="J51" i="24"/>
  <c r="I51" i="24"/>
  <c r="H51" i="24"/>
  <c r="G51" i="24"/>
  <c r="E51" i="24"/>
  <c r="D51" i="24"/>
  <c r="C51" i="24"/>
  <c r="B51" i="24"/>
  <c r="J50" i="24"/>
  <c r="I50" i="24"/>
  <c r="H50" i="24"/>
  <c r="G50" i="24"/>
  <c r="E50" i="24"/>
  <c r="D50" i="24"/>
  <c r="C50" i="24"/>
  <c r="B50" i="24"/>
  <c r="J49" i="24"/>
  <c r="I49" i="24"/>
  <c r="H49" i="24"/>
  <c r="G49" i="24"/>
  <c r="D49" i="24"/>
  <c r="C49" i="24"/>
  <c r="B49" i="24"/>
  <c r="J48" i="24"/>
  <c r="I48" i="24"/>
  <c r="H48" i="24"/>
  <c r="G48" i="24"/>
  <c r="C48" i="24"/>
  <c r="B48" i="24"/>
  <c r="J47" i="24"/>
  <c r="I47" i="24"/>
  <c r="H47" i="24"/>
  <c r="G47" i="24"/>
  <c r="C47" i="24"/>
  <c r="B47" i="24"/>
  <c r="J46" i="24"/>
  <c r="I46" i="24"/>
  <c r="H46" i="24"/>
  <c r="G46" i="24"/>
  <c r="C46" i="24"/>
  <c r="B46" i="24"/>
  <c r="J45" i="24"/>
  <c r="I45" i="24"/>
  <c r="H45" i="24"/>
  <c r="G45" i="24"/>
  <c r="C45" i="24"/>
  <c r="B45" i="24"/>
  <c r="J44" i="24"/>
  <c r="I44" i="24"/>
  <c r="H44" i="24"/>
  <c r="G44" i="24"/>
  <c r="C44" i="24"/>
  <c r="B44" i="24"/>
  <c r="J43" i="24"/>
  <c r="I43" i="24"/>
  <c r="H43" i="24"/>
  <c r="G43" i="24"/>
  <c r="C43" i="24"/>
  <c r="B43" i="24"/>
  <c r="J42" i="24"/>
  <c r="I42" i="24"/>
  <c r="H42" i="24"/>
  <c r="G42" i="24"/>
  <c r="C42" i="24"/>
  <c r="B42" i="24"/>
  <c r="J41" i="24"/>
  <c r="I41" i="24"/>
  <c r="H41" i="24"/>
  <c r="G41" i="24"/>
  <c r="C41" i="24"/>
  <c r="B41" i="24"/>
  <c r="J40" i="24"/>
  <c r="I40" i="24"/>
  <c r="H40" i="24"/>
  <c r="G40" i="24"/>
  <c r="C40" i="24"/>
  <c r="B40" i="24"/>
  <c r="J39" i="24"/>
  <c r="I39" i="24"/>
  <c r="H39" i="24"/>
  <c r="G39" i="24"/>
  <c r="C39" i="24"/>
  <c r="B39" i="24"/>
  <c r="J38" i="24"/>
  <c r="I38" i="24"/>
  <c r="H38" i="24"/>
  <c r="G38" i="24"/>
  <c r="C38" i="24"/>
  <c r="B38" i="24"/>
  <c r="J37" i="24"/>
  <c r="I37" i="24"/>
  <c r="H37" i="24"/>
  <c r="G37" i="24"/>
  <c r="C37" i="24"/>
  <c r="B37" i="24"/>
  <c r="J36" i="24"/>
  <c r="I36" i="24"/>
  <c r="H36" i="24"/>
  <c r="G36" i="24"/>
  <c r="C36" i="24"/>
  <c r="B36" i="24"/>
  <c r="J35" i="24"/>
  <c r="I35" i="24"/>
  <c r="H35" i="24"/>
  <c r="G35" i="24"/>
  <c r="C35" i="24"/>
  <c r="B35" i="24"/>
  <c r="J34" i="24"/>
  <c r="I34" i="24"/>
  <c r="H34" i="24"/>
  <c r="G34" i="24"/>
  <c r="C34" i="24"/>
  <c r="B34" i="24"/>
  <c r="J33" i="24"/>
  <c r="I33" i="24"/>
  <c r="H33" i="24"/>
  <c r="G33" i="24"/>
  <c r="C33" i="24"/>
  <c r="B33" i="24"/>
  <c r="J32" i="24"/>
  <c r="I32" i="24"/>
  <c r="H32" i="24"/>
  <c r="G32" i="24"/>
  <c r="C32" i="24"/>
  <c r="B32" i="24"/>
  <c r="J31" i="24"/>
  <c r="I31" i="24"/>
  <c r="H31" i="24"/>
  <c r="G31" i="24"/>
  <c r="C31" i="24"/>
  <c r="B31" i="24"/>
  <c r="J30" i="24"/>
  <c r="I30" i="24"/>
  <c r="H30" i="24"/>
  <c r="G30" i="24"/>
  <c r="C30" i="24"/>
  <c r="B30" i="24"/>
  <c r="J29" i="24"/>
  <c r="I29" i="24"/>
  <c r="H29" i="24"/>
  <c r="G29" i="24"/>
  <c r="C29" i="24"/>
  <c r="B29" i="24"/>
  <c r="J28" i="24"/>
  <c r="I28" i="24"/>
  <c r="H28" i="24"/>
  <c r="G28" i="24"/>
  <c r="C28" i="24"/>
  <c r="B28" i="24"/>
  <c r="J27" i="24"/>
  <c r="I27" i="24"/>
  <c r="H27" i="24"/>
  <c r="G27" i="24"/>
  <c r="C27" i="24"/>
  <c r="B27" i="24"/>
  <c r="J26" i="24"/>
  <c r="I26" i="24"/>
  <c r="H26" i="24"/>
  <c r="G26" i="24"/>
  <c r="C26" i="24"/>
  <c r="B26" i="24"/>
  <c r="J25" i="24"/>
  <c r="I25" i="24"/>
  <c r="H25" i="24"/>
  <c r="G25" i="24"/>
  <c r="C25" i="24"/>
  <c r="B25" i="24"/>
  <c r="J24" i="24"/>
  <c r="I24" i="24"/>
  <c r="H24" i="24"/>
  <c r="G24" i="24"/>
  <c r="C24" i="24"/>
  <c r="B24" i="24"/>
  <c r="J23" i="24"/>
  <c r="I23" i="24"/>
  <c r="H23" i="24"/>
  <c r="G23" i="24"/>
  <c r="C23" i="24"/>
  <c r="B23" i="24"/>
  <c r="J22" i="24"/>
  <c r="I22" i="24"/>
  <c r="H22" i="24"/>
  <c r="G22" i="24"/>
  <c r="C22" i="24"/>
  <c r="B22" i="24"/>
  <c r="J21" i="24"/>
  <c r="I21" i="24"/>
  <c r="H21" i="24"/>
  <c r="G21" i="24"/>
  <c r="C21" i="24"/>
  <c r="B21" i="24"/>
  <c r="J20" i="24"/>
  <c r="I20" i="24"/>
  <c r="H20" i="24"/>
  <c r="G20" i="24"/>
  <c r="C20" i="24"/>
  <c r="B20" i="24"/>
  <c r="J19" i="24"/>
  <c r="I19" i="24"/>
  <c r="H19" i="24"/>
  <c r="G19" i="24"/>
  <c r="C19" i="24"/>
  <c r="B19" i="24"/>
  <c r="J18" i="24"/>
  <c r="I18" i="24"/>
  <c r="H18" i="24"/>
  <c r="G18" i="24"/>
  <c r="C18" i="24"/>
  <c r="B18" i="24"/>
  <c r="J17" i="24"/>
  <c r="I17" i="24"/>
  <c r="H17" i="24"/>
  <c r="G17" i="24"/>
  <c r="C17" i="24"/>
  <c r="B17" i="24"/>
  <c r="J16" i="24"/>
  <c r="I16" i="24"/>
  <c r="H16" i="24"/>
  <c r="G16" i="24"/>
  <c r="C16" i="24"/>
  <c r="B16" i="24"/>
  <c r="J15" i="24"/>
  <c r="I15" i="24"/>
  <c r="H15" i="24"/>
  <c r="G15" i="24"/>
  <c r="C15" i="24"/>
  <c r="B15" i="24"/>
  <c r="J14" i="24"/>
  <c r="I14" i="24"/>
  <c r="H14" i="24"/>
  <c r="G14" i="24"/>
  <c r="C14" i="24"/>
  <c r="B14" i="24"/>
  <c r="J13" i="24"/>
  <c r="I13" i="24"/>
  <c r="H13" i="24"/>
  <c r="G13" i="24"/>
  <c r="C13" i="24"/>
  <c r="B13" i="24"/>
  <c r="J12" i="24"/>
  <c r="I12" i="24"/>
  <c r="H12" i="24"/>
  <c r="G12" i="24"/>
  <c r="C12" i="24"/>
  <c r="B12" i="24"/>
  <c r="J11" i="24"/>
  <c r="I11" i="24"/>
  <c r="H11" i="24"/>
  <c r="G11" i="24"/>
  <c r="C11" i="24"/>
  <c r="B11" i="24"/>
  <c r="J10" i="24"/>
  <c r="I10" i="24"/>
  <c r="H10" i="24"/>
  <c r="G10" i="24"/>
  <c r="C10" i="24"/>
  <c r="B10" i="24"/>
  <c r="J9" i="24"/>
  <c r="I9" i="24"/>
  <c r="H9" i="24"/>
  <c r="G9" i="24"/>
  <c r="C9" i="24"/>
  <c r="B9" i="24"/>
  <c r="J8" i="24"/>
  <c r="I8" i="24"/>
  <c r="H8" i="24"/>
  <c r="G8" i="24"/>
  <c r="C8" i="24"/>
  <c r="B8" i="24"/>
  <c r="J7" i="24"/>
  <c r="I7" i="24"/>
  <c r="H7" i="24"/>
  <c r="G7" i="24"/>
  <c r="C7" i="24"/>
  <c r="B7" i="24"/>
  <c r="J6" i="24"/>
  <c r="I6" i="24"/>
  <c r="H6" i="24"/>
  <c r="G6" i="24"/>
  <c r="C6" i="24"/>
  <c r="B6" i="24"/>
  <c r="J5" i="24"/>
  <c r="I5" i="24"/>
  <c r="H5" i="24"/>
  <c r="G5" i="24"/>
  <c r="D5" i="24"/>
  <c r="C5" i="24"/>
  <c r="B5" i="24"/>
  <c r="J4" i="24"/>
  <c r="I4" i="24"/>
  <c r="H4" i="24"/>
  <c r="G4" i="24"/>
  <c r="C4" i="24"/>
  <c r="B4" i="24"/>
  <c r="AA3" i="24"/>
  <c r="I3" i="24"/>
  <c r="H3" i="24"/>
  <c r="G3" i="24"/>
  <c r="C3" i="24"/>
  <c r="B3" i="24"/>
  <c r="N12" i="23"/>
  <c r="N11" i="23"/>
  <c r="N10" i="23"/>
  <c r="N9" i="23"/>
  <c r="N8" i="23"/>
  <c r="N7" i="23"/>
  <c r="N6" i="23"/>
  <c r="N5" i="23"/>
  <c r="N4" i="23"/>
  <c r="N3" i="23"/>
  <c r="N2" i="23"/>
  <c r="J62" i="23"/>
  <c r="I62" i="23"/>
  <c r="H62" i="23"/>
  <c r="G62" i="23"/>
  <c r="J61" i="23"/>
  <c r="I61" i="23"/>
  <c r="H61" i="23"/>
  <c r="G61" i="23"/>
  <c r="J60" i="23"/>
  <c r="I60" i="23"/>
  <c r="H60" i="23"/>
  <c r="G60" i="23"/>
  <c r="J59" i="23"/>
  <c r="I59" i="23"/>
  <c r="H59" i="23"/>
  <c r="G59" i="23"/>
  <c r="J58" i="23"/>
  <c r="I58" i="23"/>
  <c r="H58" i="23"/>
  <c r="G58" i="23"/>
  <c r="J57" i="23"/>
  <c r="I57" i="23"/>
  <c r="H57" i="23"/>
  <c r="G57" i="23"/>
  <c r="J56" i="23"/>
  <c r="I56" i="23"/>
  <c r="H56" i="23"/>
  <c r="G56" i="23"/>
  <c r="J55" i="23"/>
  <c r="I55" i="23"/>
  <c r="H55" i="23"/>
  <c r="G55" i="23"/>
  <c r="J54" i="23"/>
  <c r="I54" i="23"/>
  <c r="H54" i="23"/>
  <c r="G54" i="23"/>
  <c r="J53" i="23"/>
  <c r="I53" i="23"/>
  <c r="H53" i="23"/>
  <c r="G53" i="23"/>
  <c r="E53" i="23"/>
  <c r="D53" i="23"/>
  <c r="C53" i="23"/>
  <c r="B53" i="23"/>
  <c r="J52" i="23"/>
  <c r="I52" i="23"/>
  <c r="H52" i="23"/>
  <c r="G52" i="23"/>
  <c r="E52" i="23"/>
  <c r="D52" i="23"/>
  <c r="C52" i="23"/>
  <c r="B52" i="23"/>
  <c r="J51" i="23"/>
  <c r="I51" i="23"/>
  <c r="H51" i="23"/>
  <c r="G51" i="23"/>
  <c r="E51" i="23"/>
  <c r="D51" i="23"/>
  <c r="C51" i="23"/>
  <c r="B51" i="23"/>
  <c r="J50" i="23"/>
  <c r="I50" i="23"/>
  <c r="H50" i="23"/>
  <c r="G50" i="23"/>
  <c r="E50" i="23"/>
  <c r="D50" i="23"/>
  <c r="C50" i="23"/>
  <c r="B50" i="23"/>
  <c r="J49" i="23"/>
  <c r="I49" i="23"/>
  <c r="H49" i="23"/>
  <c r="G49" i="23"/>
  <c r="D49" i="23"/>
  <c r="C49" i="23"/>
  <c r="B49" i="23"/>
  <c r="J48" i="23"/>
  <c r="I48" i="23"/>
  <c r="H48" i="23"/>
  <c r="G48" i="23"/>
  <c r="C48" i="23"/>
  <c r="B48" i="23"/>
  <c r="J47" i="23"/>
  <c r="I47" i="23"/>
  <c r="H47" i="23"/>
  <c r="G47" i="23"/>
  <c r="C47" i="23"/>
  <c r="B47" i="23"/>
  <c r="J46" i="23"/>
  <c r="I46" i="23"/>
  <c r="H46" i="23"/>
  <c r="G46" i="23"/>
  <c r="C46" i="23"/>
  <c r="B46" i="23"/>
  <c r="J45" i="23"/>
  <c r="I45" i="23"/>
  <c r="H45" i="23"/>
  <c r="G45" i="23"/>
  <c r="C45" i="23"/>
  <c r="B45" i="23"/>
  <c r="J44" i="23"/>
  <c r="I44" i="23"/>
  <c r="H44" i="23"/>
  <c r="G44" i="23"/>
  <c r="C44" i="23"/>
  <c r="B44" i="23"/>
  <c r="J43" i="23"/>
  <c r="I43" i="23"/>
  <c r="H43" i="23"/>
  <c r="G43" i="23"/>
  <c r="C43" i="23"/>
  <c r="B43" i="23"/>
  <c r="J42" i="23"/>
  <c r="I42" i="23"/>
  <c r="H42" i="23"/>
  <c r="G42" i="23"/>
  <c r="C42" i="23"/>
  <c r="B42" i="23"/>
  <c r="J41" i="23"/>
  <c r="I41" i="23"/>
  <c r="H41" i="23"/>
  <c r="G41" i="23"/>
  <c r="C41" i="23"/>
  <c r="B41" i="23"/>
  <c r="J40" i="23"/>
  <c r="I40" i="23"/>
  <c r="H40" i="23"/>
  <c r="G40" i="23"/>
  <c r="C40" i="23"/>
  <c r="B40" i="23"/>
  <c r="J39" i="23"/>
  <c r="I39" i="23"/>
  <c r="H39" i="23"/>
  <c r="G39" i="23"/>
  <c r="C39" i="23"/>
  <c r="B39" i="23"/>
  <c r="J38" i="23"/>
  <c r="I38" i="23"/>
  <c r="H38" i="23"/>
  <c r="G38" i="23"/>
  <c r="C38" i="23"/>
  <c r="B38" i="23"/>
  <c r="J37" i="23"/>
  <c r="I37" i="23"/>
  <c r="H37" i="23"/>
  <c r="G37" i="23"/>
  <c r="C37" i="23"/>
  <c r="B37" i="23"/>
  <c r="J36" i="23"/>
  <c r="I36" i="23"/>
  <c r="H36" i="23"/>
  <c r="G36" i="23"/>
  <c r="C36" i="23"/>
  <c r="B36" i="23"/>
  <c r="J35" i="23"/>
  <c r="I35" i="23"/>
  <c r="H35" i="23"/>
  <c r="G35" i="23"/>
  <c r="C35" i="23"/>
  <c r="B35" i="23"/>
  <c r="J34" i="23"/>
  <c r="I34" i="23"/>
  <c r="H34" i="23"/>
  <c r="G34" i="23"/>
  <c r="C34" i="23"/>
  <c r="B34" i="23"/>
  <c r="J33" i="23"/>
  <c r="I33" i="23"/>
  <c r="H33" i="23"/>
  <c r="G33" i="23"/>
  <c r="C33" i="23"/>
  <c r="B33" i="23"/>
  <c r="J32" i="23"/>
  <c r="I32" i="23"/>
  <c r="H32" i="23"/>
  <c r="G32" i="23"/>
  <c r="C32" i="23"/>
  <c r="B32" i="23"/>
  <c r="J31" i="23"/>
  <c r="I31" i="23"/>
  <c r="H31" i="23"/>
  <c r="G31" i="23"/>
  <c r="C31" i="23"/>
  <c r="B31" i="23"/>
  <c r="J30" i="23"/>
  <c r="I30" i="23"/>
  <c r="H30" i="23"/>
  <c r="G30" i="23"/>
  <c r="C30" i="23"/>
  <c r="B30" i="23"/>
  <c r="J29" i="23"/>
  <c r="I29" i="23"/>
  <c r="H29" i="23"/>
  <c r="G29" i="23"/>
  <c r="C29" i="23"/>
  <c r="B29" i="23"/>
  <c r="J28" i="23"/>
  <c r="I28" i="23"/>
  <c r="H28" i="23"/>
  <c r="G28" i="23"/>
  <c r="C28" i="23"/>
  <c r="B28" i="23"/>
  <c r="J27" i="23"/>
  <c r="I27" i="23"/>
  <c r="H27" i="23"/>
  <c r="G27" i="23"/>
  <c r="C27" i="23"/>
  <c r="B27" i="23"/>
  <c r="J26" i="23"/>
  <c r="I26" i="23"/>
  <c r="H26" i="23"/>
  <c r="G26" i="23"/>
  <c r="C26" i="23"/>
  <c r="B26" i="23"/>
  <c r="J25" i="23"/>
  <c r="I25" i="23"/>
  <c r="H25" i="23"/>
  <c r="G25" i="23"/>
  <c r="C25" i="23"/>
  <c r="B25" i="23"/>
  <c r="J24" i="23"/>
  <c r="I24" i="23"/>
  <c r="H24" i="23"/>
  <c r="G24" i="23"/>
  <c r="C24" i="23"/>
  <c r="B24" i="23"/>
  <c r="J23" i="23"/>
  <c r="I23" i="23"/>
  <c r="H23" i="23"/>
  <c r="G23" i="23"/>
  <c r="C23" i="23"/>
  <c r="B23" i="23"/>
  <c r="J22" i="23"/>
  <c r="I22" i="23"/>
  <c r="H22" i="23"/>
  <c r="G22" i="23"/>
  <c r="C22" i="23"/>
  <c r="B22" i="23"/>
  <c r="J21" i="23"/>
  <c r="I21" i="23"/>
  <c r="H21" i="23"/>
  <c r="G21" i="23"/>
  <c r="C21" i="23"/>
  <c r="B21" i="23"/>
  <c r="J20" i="23"/>
  <c r="I20" i="23"/>
  <c r="H20" i="23"/>
  <c r="G20" i="23"/>
  <c r="C20" i="23"/>
  <c r="B20" i="23"/>
  <c r="J19" i="23"/>
  <c r="I19" i="23"/>
  <c r="H19" i="23"/>
  <c r="G19" i="23"/>
  <c r="C19" i="23"/>
  <c r="B19" i="23"/>
  <c r="J18" i="23"/>
  <c r="I18" i="23"/>
  <c r="H18" i="23"/>
  <c r="G18" i="23"/>
  <c r="C18" i="23"/>
  <c r="B18" i="23"/>
  <c r="J17" i="23"/>
  <c r="I17" i="23"/>
  <c r="H17" i="23"/>
  <c r="G17" i="23"/>
  <c r="C17" i="23"/>
  <c r="B17" i="23"/>
  <c r="J16" i="23"/>
  <c r="I16" i="23"/>
  <c r="H16" i="23"/>
  <c r="G16" i="23"/>
  <c r="C16" i="23"/>
  <c r="B16" i="23"/>
  <c r="J15" i="23"/>
  <c r="I15" i="23"/>
  <c r="H15" i="23"/>
  <c r="G15" i="23"/>
  <c r="C15" i="23"/>
  <c r="B15" i="23"/>
  <c r="J14" i="23"/>
  <c r="I14" i="23"/>
  <c r="H14" i="23"/>
  <c r="G14" i="23"/>
  <c r="C14" i="23"/>
  <c r="B14" i="23"/>
  <c r="J13" i="23"/>
  <c r="I13" i="23"/>
  <c r="H13" i="23"/>
  <c r="G13" i="23"/>
  <c r="C13" i="23"/>
  <c r="B13" i="23"/>
  <c r="J12" i="23"/>
  <c r="I12" i="23"/>
  <c r="H12" i="23"/>
  <c r="G12" i="23"/>
  <c r="C12" i="23"/>
  <c r="B12" i="23"/>
  <c r="J11" i="23"/>
  <c r="I11" i="23"/>
  <c r="H11" i="23"/>
  <c r="G11" i="23"/>
  <c r="C11" i="23"/>
  <c r="B11" i="23"/>
  <c r="J10" i="23"/>
  <c r="I10" i="23"/>
  <c r="H10" i="23"/>
  <c r="G10" i="23"/>
  <c r="C10" i="23"/>
  <c r="B10" i="23"/>
  <c r="J9" i="23"/>
  <c r="I9" i="23"/>
  <c r="H9" i="23"/>
  <c r="G9" i="23"/>
  <c r="C9" i="23"/>
  <c r="B9" i="23"/>
  <c r="J8" i="23"/>
  <c r="I8" i="23"/>
  <c r="H8" i="23"/>
  <c r="G8" i="23"/>
  <c r="C8" i="23"/>
  <c r="B8" i="23"/>
  <c r="J7" i="23"/>
  <c r="I7" i="23"/>
  <c r="H7" i="23"/>
  <c r="G7" i="23"/>
  <c r="C7" i="23"/>
  <c r="B7" i="23"/>
  <c r="J6" i="23"/>
  <c r="I6" i="23"/>
  <c r="H6" i="23"/>
  <c r="G6" i="23"/>
  <c r="C6" i="23"/>
  <c r="B6" i="23"/>
  <c r="J5" i="23"/>
  <c r="I5" i="23"/>
  <c r="H5" i="23"/>
  <c r="G5" i="23"/>
  <c r="D5" i="23"/>
  <c r="C5" i="23"/>
  <c r="B5" i="23"/>
  <c r="J4" i="23"/>
  <c r="I4" i="23"/>
  <c r="H4" i="23"/>
  <c r="G4" i="23"/>
  <c r="C4" i="23"/>
  <c r="B4" i="23"/>
  <c r="AA3" i="23"/>
  <c r="I3" i="23"/>
  <c r="V3" i="23" s="1"/>
  <c r="H3" i="23"/>
  <c r="G3" i="23"/>
  <c r="C3" i="23"/>
  <c r="B3" i="23"/>
  <c r="N13" i="12"/>
  <c r="N12" i="12"/>
  <c r="N11" i="4"/>
  <c r="N14" i="10"/>
  <c r="N13" i="10"/>
  <c r="O7" i="4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4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D5" i="1"/>
  <c r="D3" i="23"/>
  <c r="T19" i="29" l="1"/>
  <c r="U19" i="29"/>
  <c r="Y20" i="3"/>
  <c r="K19" i="29"/>
  <c r="AP17" i="29"/>
  <c r="AA21" i="29"/>
  <c r="AF20" i="29"/>
  <c r="R19" i="29"/>
  <c r="P20" i="29"/>
  <c r="AN18" i="29"/>
  <c r="AE18" i="29"/>
  <c r="AO18" i="29" s="1"/>
  <c r="Y18" i="29"/>
  <c r="AD18" i="29" s="1"/>
  <c r="X18" i="29"/>
  <c r="AC18" i="29" s="1"/>
  <c r="AG17" i="29"/>
  <c r="AH17" i="29" s="1"/>
  <c r="AE19" i="28"/>
  <c r="P21" i="28"/>
  <c r="R20" i="28"/>
  <c r="AA20" i="28"/>
  <c r="AF19" i="28"/>
  <c r="AF20" i="27"/>
  <c r="AA21" i="27"/>
  <c r="R19" i="27"/>
  <c r="P20" i="27"/>
  <c r="AE18" i="27"/>
  <c r="E5" i="1"/>
  <c r="E6" i="1"/>
  <c r="V4" i="23"/>
  <c r="U3" i="24"/>
  <c r="V3" i="24"/>
  <c r="U3" i="23"/>
  <c r="V5" i="23"/>
  <c r="AA4" i="23"/>
  <c r="AA5" i="23" s="1"/>
  <c r="D4" i="24"/>
  <c r="D4" i="23"/>
  <c r="AF4" i="23" s="1"/>
  <c r="D3" i="24"/>
  <c r="AA4" i="24"/>
  <c r="AA6" i="23"/>
  <c r="N13" i="22"/>
  <c r="N11" i="22"/>
  <c r="N10" i="22"/>
  <c r="N9" i="22"/>
  <c r="N8" i="22"/>
  <c r="N7" i="22"/>
  <c r="N6" i="22"/>
  <c r="N5" i="22"/>
  <c r="N4" i="22"/>
  <c r="N14" i="22"/>
  <c r="M27" i="4"/>
  <c r="N12" i="22" s="1"/>
  <c r="AA3" i="22" s="1"/>
  <c r="D27" i="4"/>
  <c r="N3" i="22" s="1"/>
  <c r="B27" i="4"/>
  <c r="N2" i="22" s="1"/>
  <c r="H62" i="22"/>
  <c r="G62" i="22"/>
  <c r="H61" i="22"/>
  <c r="G61" i="22"/>
  <c r="H60" i="22"/>
  <c r="G60" i="22"/>
  <c r="H59" i="22"/>
  <c r="G59" i="22"/>
  <c r="H58" i="22"/>
  <c r="G58" i="22"/>
  <c r="H57" i="22"/>
  <c r="G57" i="22"/>
  <c r="H56" i="22"/>
  <c r="G56" i="22"/>
  <c r="H55" i="22"/>
  <c r="G55" i="22"/>
  <c r="H54" i="22"/>
  <c r="G54" i="22"/>
  <c r="H53" i="22"/>
  <c r="G53" i="22"/>
  <c r="B53" i="22"/>
  <c r="H52" i="22"/>
  <c r="G52" i="22"/>
  <c r="B52" i="22"/>
  <c r="H51" i="22"/>
  <c r="G51" i="22"/>
  <c r="B51" i="22"/>
  <c r="H50" i="22"/>
  <c r="G50" i="22"/>
  <c r="B50" i="22"/>
  <c r="H49" i="22"/>
  <c r="G49" i="22"/>
  <c r="B49" i="22"/>
  <c r="H48" i="22"/>
  <c r="G48" i="22"/>
  <c r="B48" i="22"/>
  <c r="H47" i="22"/>
  <c r="G47" i="22"/>
  <c r="B47" i="22"/>
  <c r="H46" i="22"/>
  <c r="G46" i="22"/>
  <c r="B46" i="22"/>
  <c r="H45" i="22"/>
  <c r="G45" i="22"/>
  <c r="B45" i="22"/>
  <c r="H44" i="22"/>
  <c r="G44" i="22"/>
  <c r="B44" i="22"/>
  <c r="H43" i="22"/>
  <c r="G43" i="22"/>
  <c r="B43" i="22"/>
  <c r="H42" i="22"/>
  <c r="G42" i="22"/>
  <c r="B42" i="22"/>
  <c r="H41" i="22"/>
  <c r="G41" i="22"/>
  <c r="B41" i="22"/>
  <c r="H40" i="22"/>
  <c r="G40" i="22"/>
  <c r="B40" i="22"/>
  <c r="H39" i="22"/>
  <c r="G39" i="22"/>
  <c r="B39" i="22"/>
  <c r="H38" i="22"/>
  <c r="G38" i="22"/>
  <c r="B38" i="22"/>
  <c r="H37" i="22"/>
  <c r="G37" i="22"/>
  <c r="B37" i="22"/>
  <c r="H36" i="22"/>
  <c r="G36" i="22"/>
  <c r="B36" i="22"/>
  <c r="H35" i="22"/>
  <c r="G35" i="22"/>
  <c r="B35" i="22"/>
  <c r="H34" i="22"/>
  <c r="G34" i="22"/>
  <c r="B34" i="22"/>
  <c r="H33" i="22"/>
  <c r="G33" i="22"/>
  <c r="B33" i="22"/>
  <c r="H32" i="22"/>
  <c r="G32" i="22"/>
  <c r="B32" i="22"/>
  <c r="H31" i="22"/>
  <c r="G31" i="22"/>
  <c r="B31" i="22"/>
  <c r="H30" i="22"/>
  <c r="G30" i="22"/>
  <c r="B30" i="22"/>
  <c r="H29" i="22"/>
  <c r="G29" i="22"/>
  <c r="B29" i="22"/>
  <c r="H28" i="22"/>
  <c r="G28" i="22"/>
  <c r="B28" i="22"/>
  <c r="H27" i="22"/>
  <c r="G27" i="22"/>
  <c r="B27" i="22"/>
  <c r="H26" i="22"/>
  <c r="G26" i="22"/>
  <c r="B26" i="22"/>
  <c r="H25" i="22"/>
  <c r="G25" i="22"/>
  <c r="B25" i="22"/>
  <c r="H24" i="22"/>
  <c r="G24" i="22"/>
  <c r="B24" i="22"/>
  <c r="H23" i="22"/>
  <c r="G23" i="22"/>
  <c r="B23" i="22"/>
  <c r="H22" i="22"/>
  <c r="G22" i="22"/>
  <c r="B22" i="22"/>
  <c r="H21" i="22"/>
  <c r="G21" i="22"/>
  <c r="B21" i="22"/>
  <c r="H20" i="22"/>
  <c r="G20" i="22"/>
  <c r="B20" i="22"/>
  <c r="H19" i="22"/>
  <c r="G19" i="22"/>
  <c r="B19" i="22"/>
  <c r="H18" i="22"/>
  <c r="G18" i="22"/>
  <c r="B18" i="22"/>
  <c r="H17" i="22"/>
  <c r="G17" i="22"/>
  <c r="B17" i="22"/>
  <c r="H16" i="22"/>
  <c r="G16" i="22"/>
  <c r="B16" i="22"/>
  <c r="H15" i="22"/>
  <c r="G15" i="22"/>
  <c r="B15" i="22"/>
  <c r="H14" i="22"/>
  <c r="G14" i="22"/>
  <c r="B14" i="22"/>
  <c r="H13" i="22"/>
  <c r="G13" i="22"/>
  <c r="B13" i="22"/>
  <c r="H12" i="22"/>
  <c r="G12" i="22"/>
  <c r="B12" i="22"/>
  <c r="H11" i="22"/>
  <c r="G11" i="22"/>
  <c r="B11" i="22"/>
  <c r="H10" i="22"/>
  <c r="G10" i="22"/>
  <c r="B10" i="22"/>
  <c r="H9" i="22"/>
  <c r="G9" i="22"/>
  <c r="B9" i="22"/>
  <c r="H8" i="22"/>
  <c r="G8" i="22"/>
  <c r="B8" i="22"/>
  <c r="H7" i="22"/>
  <c r="G7" i="22"/>
  <c r="B7" i="22"/>
  <c r="H6" i="22"/>
  <c r="G6" i="22"/>
  <c r="B6" i="22"/>
  <c r="H5" i="22"/>
  <c r="G5" i="22"/>
  <c r="B5" i="22"/>
  <c r="H4" i="22"/>
  <c r="G4" i="22"/>
  <c r="B4" i="22"/>
  <c r="H3" i="22"/>
  <c r="G3" i="22"/>
  <c r="B3" i="22"/>
  <c r="Q3" i="3"/>
  <c r="R3" i="3" s="1"/>
  <c r="K3" i="20" s="1"/>
  <c r="P4" i="3"/>
  <c r="I4" i="20" s="1"/>
  <c r="P62" i="3"/>
  <c r="Q62" i="3" s="1"/>
  <c r="J62" i="20" s="1"/>
  <c r="P61" i="3"/>
  <c r="Q61" i="3" s="1"/>
  <c r="J61" i="20" s="1"/>
  <c r="P60" i="3"/>
  <c r="Q60" i="3" s="1"/>
  <c r="J60" i="20" s="1"/>
  <c r="P59" i="3"/>
  <c r="Q59" i="3" s="1"/>
  <c r="J59" i="20" s="1"/>
  <c r="P58" i="3"/>
  <c r="Q58" i="3" s="1"/>
  <c r="P57" i="3"/>
  <c r="Q57" i="3" s="1"/>
  <c r="J57" i="20" s="1"/>
  <c r="P56" i="3"/>
  <c r="Q56" i="3" s="1"/>
  <c r="J56" i="20" s="1"/>
  <c r="P55" i="3"/>
  <c r="Q55" i="3" s="1"/>
  <c r="P54" i="3"/>
  <c r="Q54" i="3" s="1"/>
  <c r="J54" i="20" s="1"/>
  <c r="P53" i="3"/>
  <c r="P52" i="3"/>
  <c r="Q52" i="3" s="1"/>
  <c r="J52" i="20" s="1"/>
  <c r="P51" i="3"/>
  <c r="Q51" i="3" s="1"/>
  <c r="J51" i="20" s="1"/>
  <c r="P50" i="3"/>
  <c r="Q50" i="3" s="1"/>
  <c r="P49" i="3"/>
  <c r="Q49" i="3" s="1"/>
  <c r="J49" i="20" s="1"/>
  <c r="P48" i="3"/>
  <c r="P47" i="3"/>
  <c r="Q47" i="3" s="1"/>
  <c r="J47" i="20" s="1"/>
  <c r="P46" i="3"/>
  <c r="Q46" i="3" s="1"/>
  <c r="J46" i="20" s="1"/>
  <c r="P45" i="3"/>
  <c r="P44" i="3"/>
  <c r="P43" i="3"/>
  <c r="Q43" i="3" s="1"/>
  <c r="J43" i="20" s="1"/>
  <c r="P42" i="3"/>
  <c r="P41" i="3"/>
  <c r="P40" i="3"/>
  <c r="Q40" i="3" s="1"/>
  <c r="J40" i="20" s="1"/>
  <c r="P39" i="3"/>
  <c r="Q39" i="3" s="1"/>
  <c r="P38" i="3"/>
  <c r="Q38" i="3" s="1"/>
  <c r="J38" i="20" s="1"/>
  <c r="P37" i="3"/>
  <c r="P36" i="3"/>
  <c r="Q36" i="3" s="1"/>
  <c r="J36" i="20" s="1"/>
  <c r="P35" i="3"/>
  <c r="Q35" i="3" s="1"/>
  <c r="J35" i="20" s="1"/>
  <c r="P34" i="3"/>
  <c r="Q34" i="3" s="1"/>
  <c r="J34" i="20" s="1"/>
  <c r="P33" i="3"/>
  <c r="P32" i="3"/>
  <c r="Q32" i="3" s="1"/>
  <c r="J32" i="20" s="1"/>
  <c r="P31" i="3"/>
  <c r="P30" i="3"/>
  <c r="Q30" i="3" s="1"/>
  <c r="J30" i="20" s="1"/>
  <c r="P29" i="3"/>
  <c r="Q29" i="3" s="1"/>
  <c r="J29" i="20" s="1"/>
  <c r="P28" i="3"/>
  <c r="Q28" i="3" s="1"/>
  <c r="J28" i="20" s="1"/>
  <c r="P27" i="3"/>
  <c r="Q27" i="3" s="1"/>
  <c r="J27" i="20" s="1"/>
  <c r="P26" i="3"/>
  <c r="P25" i="3"/>
  <c r="Q25" i="3" s="1"/>
  <c r="J25" i="20" s="1"/>
  <c r="P24" i="3"/>
  <c r="Q24" i="3" s="1"/>
  <c r="J24" i="20" s="1"/>
  <c r="P23" i="3"/>
  <c r="P22" i="3"/>
  <c r="Q22" i="3" s="1"/>
  <c r="J22" i="20" s="1"/>
  <c r="P21" i="3"/>
  <c r="P20" i="3"/>
  <c r="Q20" i="3" s="1"/>
  <c r="J20" i="20" s="1"/>
  <c r="P19" i="3"/>
  <c r="Q19" i="3" s="1"/>
  <c r="J19" i="20" s="1"/>
  <c r="P18" i="3"/>
  <c r="P17" i="3"/>
  <c r="Q17" i="3" s="1"/>
  <c r="J17" i="20" s="1"/>
  <c r="P16" i="3"/>
  <c r="Q16" i="3" s="1"/>
  <c r="J16" i="20" s="1"/>
  <c r="P15" i="3"/>
  <c r="P14" i="3"/>
  <c r="Q14" i="3" s="1"/>
  <c r="J14" i="20" s="1"/>
  <c r="P13" i="3"/>
  <c r="Q13" i="3" s="1"/>
  <c r="J13" i="20" s="1"/>
  <c r="P12" i="3"/>
  <c r="Q12" i="3" s="1"/>
  <c r="J12" i="20" s="1"/>
  <c r="P11" i="3"/>
  <c r="Q11" i="3" s="1"/>
  <c r="J11" i="20" s="1"/>
  <c r="P10" i="3"/>
  <c r="P9" i="3"/>
  <c r="P8" i="3"/>
  <c r="Q8" i="3" s="1"/>
  <c r="J8" i="20" s="1"/>
  <c r="P7" i="3"/>
  <c r="Q7" i="3" s="1"/>
  <c r="P6" i="3"/>
  <c r="Q6" i="3" s="1"/>
  <c r="J6" i="20" s="1"/>
  <c r="P5" i="3"/>
  <c r="G4" i="20"/>
  <c r="H4" i="20"/>
  <c r="G5" i="20"/>
  <c r="H5" i="20"/>
  <c r="G6" i="20"/>
  <c r="H6" i="20"/>
  <c r="G7" i="20"/>
  <c r="H7" i="20"/>
  <c r="I7" i="20"/>
  <c r="J7" i="20"/>
  <c r="G8" i="20"/>
  <c r="H8" i="20"/>
  <c r="I8" i="20"/>
  <c r="G9" i="20"/>
  <c r="H9" i="20"/>
  <c r="G10" i="20"/>
  <c r="H10" i="20"/>
  <c r="G11" i="20"/>
  <c r="H11" i="20"/>
  <c r="G12" i="20"/>
  <c r="H12" i="20"/>
  <c r="I12" i="20"/>
  <c r="G13" i="20"/>
  <c r="H13" i="20"/>
  <c r="G14" i="20"/>
  <c r="H14" i="20"/>
  <c r="G15" i="20"/>
  <c r="H15" i="20"/>
  <c r="G16" i="20"/>
  <c r="H16" i="20"/>
  <c r="G17" i="20"/>
  <c r="H17" i="20"/>
  <c r="I17" i="20"/>
  <c r="G18" i="20"/>
  <c r="H18" i="20"/>
  <c r="G19" i="20"/>
  <c r="H19" i="20"/>
  <c r="G20" i="20"/>
  <c r="H20" i="20"/>
  <c r="I20" i="20"/>
  <c r="G21" i="20"/>
  <c r="H21" i="20"/>
  <c r="G22" i="20"/>
  <c r="H22" i="20"/>
  <c r="G23" i="20"/>
  <c r="H23" i="20"/>
  <c r="G24" i="20"/>
  <c r="H24" i="20"/>
  <c r="I24" i="20"/>
  <c r="G25" i="20"/>
  <c r="H25" i="20"/>
  <c r="I25" i="20"/>
  <c r="G26" i="20"/>
  <c r="H26" i="20"/>
  <c r="G27" i="20"/>
  <c r="H27" i="20"/>
  <c r="G28" i="20"/>
  <c r="H28" i="20"/>
  <c r="I28" i="20"/>
  <c r="G29" i="20"/>
  <c r="H29" i="20"/>
  <c r="I29" i="20"/>
  <c r="G30" i="20"/>
  <c r="H30" i="20"/>
  <c r="G31" i="20"/>
  <c r="H31" i="20"/>
  <c r="G32" i="20"/>
  <c r="H32" i="20"/>
  <c r="I32" i="20"/>
  <c r="G33" i="20"/>
  <c r="H33" i="20"/>
  <c r="G34" i="20"/>
  <c r="H34" i="20"/>
  <c r="I34" i="20"/>
  <c r="G35" i="20"/>
  <c r="H35" i="20"/>
  <c r="G36" i="20"/>
  <c r="H36" i="20"/>
  <c r="I36" i="20"/>
  <c r="G37" i="20"/>
  <c r="H37" i="20"/>
  <c r="G38" i="20"/>
  <c r="H38" i="20"/>
  <c r="G39" i="20"/>
  <c r="H39" i="20"/>
  <c r="I39" i="20"/>
  <c r="J39" i="20"/>
  <c r="G40" i="20"/>
  <c r="H40" i="20"/>
  <c r="I40" i="20"/>
  <c r="G41" i="20"/>
  <c r="H41" i="20"/>
  <c r="G42" i="20"/>
  <c r="H42" i="20"/>
  <c r="G43" i="20"/>
  <c r="H43" i="20"/>
  <c r="G44" i="20"/>
  <c r="H44" i="20"/>
  <c r="G45" i="20"/>
  <c r="H45" i="20"/>
  <c r="G46" i="20"/>
  <c r="H46" i="20"/>
  <c r="G47" i="20"/>
  <c r="H47" i="20"/>
  <c r="G48" i="20"/>
  <c r="H48" i="20"/>
  <c r="G49" i="20"/>
  <c r="H49" i="20"/>
  <c r="I49" i="20"/>
  <c r="G50" i="20"/>
  <c r="H50" i="20"/>
  <c r="I50" i="20"/>
  <c r="J50" i="20"/>
  <c r="G51" i="20"/>
  <c r="H51" i="20"/>
  <c r="G52" i="20"/>
  <c r="H52" i="20"/>
  <c r="I52" i="20"/>
  <c r="G53" i="20"/>
  <c r="H53" i="20"/>
  <c r="G54" i="20"/>
  <c r="H54" i="20"/>
  <c r="G55" i="20"/>
  <c r="H55" i="20"/>
  <c r="I55" i="20"/>
  <c r="J55" i="20"/>
  <c r="G56" i="20"/>
  <c r="H56" i="20"/>
  <c r="I56" i="20"/>
  <c r="G57" i="20"/>
  <c r="H57" i="20"/>
  <c r="G58" i="20"/>
  <c r="H58" i="20"/>
  <c r="I58" i="20"/>
  <c r="J58" i="20"/>
  <c r="G59" i="20"/>
  <c r="H59" i="20"/>
  <c r="G60" i="20"/>
  <c r="H60" i="20"/>
  <c r="G61" i="20"/>
  <c r="H61" i="20"/>
  <c r="I61" i="20"/>
  <c r="G62" i="20"/>
  <c r="H62" i="20"/>
  <c r="H3" i="20"/>
  <c r="G3" i="20"/>
  <c r="B53" i="20"/>
  <c r="B52" i="20"/>
  <c r="B51" i="20"/>
  <c r="B50" i="20"/>
  <c r="B49" i="20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N10" i="20"/>
  <c r="B10" i="20"/>
  <c r="N9" i="20"/>
  <c r="AA3" i="20" s="1"/>
  <c r="B9" i="20"/>
  <c r="N8" i="20"/>
  <c r="B8" i="20"/>
  <c r="N7" i="20"/>
  <c r="B7" i="20"/>
  <c r="N6" i="20"/>
  <c r="B6" i="20"/>
  <c r="N5" i="20"/>
  <c r="B5" i="20"/>
  <c r="B4" i="20"/>
  <c r="B3" i="20"/>
  <c r="D23" i="4"/>
  <c r="B23" i="4"/>
  <c r="D19" i="4"/>
  <c r="B19" i="4"/>
  <c r="N11" i="14"/>
  <c r="N10" i="14"/>
  <c r="N9" i="14"/>
  <c r="N8" i="14"/>
  <c r="N7" i="14"/>
  <c r="N6" i="14"/>
  <c r="N5" i="14"/>
  <c r="N4" i="14"/>
  <c r="N12" i="14"/>
  <c r="D15" i="4"/>
  <c r="N3" i="14" s="1"/>
  <c r="B15" i="4"/>
  <c r="N2" i="14" s="1"/>
  <c r="T20" i="29" l="1"/>
  <c r="U20" i="29"/>
  <c r="Y21" i="3"/>
  <c r="K20" i="29"/>
  <c r="AP18" i="29"/>
  <c r="P21" i="29"/>
  <c r="R20" i="29"/>
  <c r="AE19" i="29"/>
  <c r="AO19" i="29" s="1"/>
  <c r="AN19" i="29"/>
  <c r="Y19" i="29"/>
  <c r="AD19" i="29" s="1"/>
  <c r="X19" i="29"/>
  <c r="AC19" i="29" s="1"/>
  <c r="AF21" i="29"/>
  <c r="AA22" i="29"/>
  <c r="AG18" i="29"/>
  <c r="AH18" i="29" s="1"/>
  <c r="AA21" i="28"/>
  <c r="AF20" i="28"/>
  <c r="AE20" i="28"/>
  <c r="P22" i="28"/>
  <c r="R21" i="28"/>
  <c r="R20" i="27"/>
  <c r="P21" i="27"/>
  <c r="AE19" i="27"/>
  <c r="AF21" i="27"/>
  <c r="AA22" i="27"/>
  <c r="V4" i="24"/>
  <c r="AF4" i="24"/>
  <c r="AF5" i="23"/>
  <c r="V6" i="23"/>
  <c r="E5" i="23"/>
  <c r="E5" i="24"/>
  <c r="E4" i="24"/>
  <c r="E4" i="23"/>
  <c r="AA5" i="24"/>
  <c r="AA7" i="23"/>
  <c r="Q21" i="3"/>
  <c r="J21" i="20" s="1"/>
  <c r="I21" i="20"/>
  <c r="I9" i="20"/>
  <c r="Q9" i="3"/>
  <c r="J9" i="20" s="1"/>
  <c r="Q45" i="3"/>
  <c r="J45" i="20" s="1"/>
  <c r="I45" i="20"/>
  <c r="Q33" i="3"/>
  <c r="J33" i="20" s="1"/>
  <c r="I33" i="20"/>
  <c r="Q10" i="3"/>
  <c r="J10" i="20" s="1"/>
  <c r="I10" i="20"/>
  <c r="Q23" i="3"/>
  <c r="J23" i="20" s="1"/>
  <c r="I23" i="20"/>
  <c r="I48" i="20"/>
  <c r="Q48" i="3"/>
  <c r="J48" i="20" s="1"/>
  <c r="Q37" i="3"/>
  <c r="J37" i="20" s="1"/>
  <c r="I37" i="20"/>
  <c r="Q26" i="3"/>
  <c r="J26" i="20" s="1"/>
  <c r="I26" i="20"/>
  <c r="I13" i="20"/>
  <c r="Q15" i="3"/>
  <c r="J15" i="20" s="1"/>
  <c r="I15" i="20"/>
  <c r="Q5" i="3"/>
  <c r="J5" i="20" s="1"/>
  <c r="I5" i="20"/>
  <c r="Q41" i="3"/>
  <c r="J41" i="20" s="1"/>
  <c r="I41" i="20"/>
  <c r="Q53" i="3"/>
  <c r="J53" i="20" s="1"/>
  <c r="I53" i="20"/>
  <c r="Q18" i="3"/>
  <c r="J18" i="20" s="1"/>
  <c r="I18" i="20"/>
  <c r="Q42" i="3"/>
  <c r="J42" i="20" s="1"/>
  <c r="I42" i="20"/>
  <c r="I47" i="20"/>
  <c r="I16" i="20"/>
  <c r="Q31" i="3"/>
  <c r="J31" i="20" s="1"/>
  <c r="I31" i="20"/>
  <c r="Q44" i="3"/>
  <c r="J44" i="20" s="1"/>
  <c r="I44" i="20"/>
  <c r="Q4" i="3"/>
  <c r="I57" i="20"/>
  <c r="I60" i="20"/>
  <c r="AA4" i="22"/>
  <c r="AA4" i="20"/>
  <c r="AA5" i="20" s="1"/>
  <c r="J3" i="20"/>
  <c r="T3" i="20" s="1"/>
  <c r="I3" i="20"/>
  <c r="V3" i="20" s="1"/>
  <c r="J4" i="20"/>
  <c r="I59" i="20"/>
  <c r="I51" i="20"/>
  <c r="I43" i="20"/>
  <c r="I35" i="20"/>
  <c r="I27" i="20"/>
  <c r="I19" i="20"/>
  <c r="I11" i="20"/>
  <c r="I62" i="20"/>
  <c r="I54" i="20"/>
  <c r="I46" i="20"/>
  <c r="I38" i="20"/>
  <c r="I30" i="20"/>
  <c r="I22" i="20"/>
  <c r="I14" i="20"/>
  <c r="I6" i="20"/>
  <c r="T21" i="29" l="1"/>
  <c r="U21" i="29"/>
  <c r="Y22" i="3"/>
  <c r="K21" i="29"/>
  <c r="AG19" i="29"/>
  <c r="AH19" i="29" s="1"/>
  <c r="AE20" i="29"/>
  <c r="AO20" i="29" s="1"/>
  <c r="AN20" i="29"/>
  <c r="Y20" i="29"/>
  <c r="AD20" i="29" s="1"/>
  <c r="X20" i="29"/>
  <c r="AC20" i="29" s="1"/>
  <c r="AP19" i="29"/>
  <c r="R21" i="29"/>
  <c r="P22" i="29"/>
  <c r="AF22" i="29"/>
  <c r="AA23" i="29"/>
  <c r="AE21" i="28"/>
  <c r="AA22" i="28"/>
  <c r="AF21" i="28"/>
  <c r="P23" i="28"/>
  <c r="R22" i="28"/>
  <c r="AF22" i="27"/>
  <c r="AA23" i="27"/>
  <c r="R21" i="27"/>
  <c r="P22" i="27"/>
  <c r="AE20" i="27"/>
  <c r="V5" i="24"/>
  <c r="AF5" i="24"/>
  <c r="V7" i="23"/>
  <c r="V4" i="20"/>
  <c r="V5" i="20" s="1"/>
  <c r="U3" i="20"/>
  <c r="AA6" i="24"/>
  <c r="AA8" i="23"/>
  <c r="AA5" i="22"/>
  <c r="R4" i="3"/>
  <c r="K4" i="20" s="1"/>
  <c r="AA6" i="20"/>
  <c r="AG20" i="29" l="1"/>
  <c r="AH20" i="29" s="1"/>
  <c r="AP20" i="29"/>
  <c r="U22" i="29"/>
  <c r="T22" i="29"/>
  <c r="Y23" i="3"/>
  <c r="K22" i="29"/>
  <c r="P23" i="29"/>
  <c r="R22" i="29"/>
  <c r="AN21" i="29"/>
  <c r="AE21" i="29"/>
  <c r="AO21" i="29" s="1"/>
  <c r="Y21" i="29"/>
  <c r="AD21" i="29" s="1"/>
  <c r="X21" i="29"/>
  <c r="AC21" i="29" s="1"/>
  <c r="AG21" i="29" s="1"/>
  <c r="AH21" i="29" s="1"/>
  <c r="AF23" i="29"/>
  <c r="AA24" i="29"/>
  <c r="AE22" i="28"/>
  <c r="P24" i="28"/>
  <c r="R23" i="28"/>
  <c r="AA23" i="28"/>
  <c r="AF22" i="28"/>
  <c r="R22" i="27"/>
  <c r="P23" i="27"/>
  <c r="AE21" i="27"/>
  <c r="AF23" i="27"/>
  <c r="AA24" i="27"/>
  <c r="V8" i="23"/>
  <c r="V6" i="24"/>
  <c r="V6" i="20"/>
  <c r="R5" i="3"/>
  <c r="R6" i="3" s="1"/>
  <c r="U4" i="20"/>
  <c r="T4" i="20"/>
  <c r="AA6" i="22"/>
  <c r="AA7" i="24"/>
  <c r="AA9" i="23"/>
  <c r="T5" i="20"/>
  <c r="U5" i="20"/>
  <c r="AA7" i="20"/>
  <c r="Y24" i="3" l="1"/>
  <c r="K23" i="29"/>
  <c r="U23" i="29"/>
  <c r="T23" i="29"/>
  <c r="AF24" i="29"/>
  <c r="AA25" i="29"/>
  <c r="AP21" i="29"/>
  <c r="AE22" i="29"/>
  <c r="AO22" i="29" s="1"/>
  <c r="AN22" i="29"/>
  <c r="Y22" i="29"/>
  <c r="AD22" i="29" s="1"/>
  <c r="X22" i="29"/>
  <c r="AC22" i="29" s="1"/>
  <c r="P24" i="29"/>
  <c r="R23" i="29"/>
  <c r="AA24" i="28"/>
  <c r="AF23" i="28"/>
  <c r="AE23" i="28"/>
  <c r="P25" i="28"/>
  <c r="R24" i="28"/>
  <c r="AF24" i="27"/>
  <c r="AA25" i="27"/>
  <c r="R23" i="27"/>
  <c r="P24" i="27"/>
  <c r="AE22" i="27"/>
  <c r="V7" i="24"/>
  <c r="V9" i="23"/>
  <c r="K5" i="20"/>
  <c r="T6" i="20" s="1"/>
  <c r="V7" i="20"/>
  <c r="AA7" i="22"/>
  <c r="AA8" i="24"/>
  <c r="AA10" i="23"/>
  <c r="R7" i="3"/>
  <c r="K6" i="20"/>
  <c r="AA8" i="20"/>
  <c r="Y25" i="3" l="1"/>
  <c r="K24" i="29"/>
  <c r="T24" i="29"/>
  <c r="U24" i="29"/>
  <c r="AP22" i="29"/>
  <c r="AG22" i="29"/>
  <c r="AH22" i="29" s="1"/>
  <c r="P25" i="29"/>
  <c r="R24" i="29"/>
  <c r="AF25" i="29"/>
  <c r="AA26" i="29"/>
  <c r="AE23" i="29"/>
  <c r="AO23" i="29" s="1"/>
  <c r="AN23" i="29"/>
  <c r="Y23" i="29"/>
  <c r="AD23" i="29" s="1"/>
  <c r="X23" i="29"/>
  <c r="AC23" i="29" s="1"/>
  <c r="AE24" i="28"/>
  <c r="AA25" i="28"/>
  <c r="AF24" i="28"/>
  <c r="R25" i="28"/>
  <c r="P26" i="28"/>
  <c r="R24" i="27"/>
  <c r="P25" i="27"/>
  <c r="AE23" i="27"/>
  <c r="AF25" i="27"/>
  <c r="AA26" i="27"/>
  <c r="V8" i="24"/>
  <c r="V10" i="23"/>
  <c r="V8" i="20"/>
  <c r="U6" i="20"/>
  <c r="AA8" i="22"/>
  <c r="AA9" i="24"/>
  <c r="AA11" i="23"/>
  <c r="U7" i="20"/>
  <c r="T7" i="20"/>
  <c r="R8" i="3"/>
  <c r="K7" i="20"/>
  <c r="AA9" i="20"/>
  <c r="Y26" i="3" l="1"/>
  <c r="K25" i="29"/>
  <c r="U25" i="29"/>
  <c r="T25" i="29"/>
  <c r="AN24" i="29"/>
  <c r="AE24" i="29"/>
  <c r="AO24" i="29" s="1"/>
  <c r="X24" i="29"/>
  <c r="AC24" i="29" s="1"/>
  <c r="Y24" i="29"/>
  <c r="AD24" i="29" s="1"/>
  <c r="AP23" i="29"/>
  <c r="P26" i="29"/>
  <c r="R25" i="29"/>
  <c r="AA27" i="29"/>
  <c r="AF26" i="29"/>
  <c r="AG23" i="29"/>
  <c r="AH23" i="29" s="1"/>
  <c r="P27" i="28"/>
  <c r="R26" i="28"/>
  <c r="AE25" i="28"/>
  <c r="AA26" i="28"/>
  <c r="AF25" i="28"/>
  <c r="AF26" i="27"/>
  <c r="AA27" i="27"/>
  <c r="R25" i="27"/>
  <c r="P26" i="27"/>
  <c r="AE24" i="27"/>
  <c r="V11" i="23"/>
  <c r="V9" i="24"/>
  <c r="V9" i="20"/>
  <c r="AA9" i="22"/>
  <c r="AA10" i="24"/>
  <c r="AA12" i="23"/>
  <c r="K8" i="20"/>
  <c r="R9" i="3"/>
  <c r="T8" i="20"/>
  <c r="U8" i="20"/>
  <c r="AA10" i="20"/>
  <c r="Y27" i="3" l="1"/>
  <c r="K26" i="29"/>
  <c r="T26" i="29"/>
  <c r="U26" i="29"/>
  <c r="P27" i="29"/>
  <c r="R26" i="29"/>
  <c r="AF27" i="29"/>
  <c r="AA28" i="29"/>
  <c r="AE25" i="29"/>
  <c r="AO25" i="29" s="1"/>
  <c r="AN25" i="29"/>
  <c r="X25" i="29"/>
  <c r="AC25" i="29" s="1"/>
  <c r="Y25" i="29"/>
  <c r="AD25" i="29" s="1"/>
  <c r="AG24" i="29"/>
  <c r="AH24" i="29" s="1"/>
  <c r="AP24" i="29"/>
  <c r="AF26" i="28"/>
  <c r="AA27" i="28"/>
  <c r="P28" i="28"/>
  <c r="R27" i="28"/>
  <c r="AE26" i="28"/>
  <c r="R26" i="27"/>
  <c r="P27" i="27"/>
  <c r="AE25" i="27"/>
  <c r="AF27" i="27"/>
  <c r="AA28" i="27"/>
  <c r="V10" i="24"/>
  <c r="V12" i="23"/>
  <c r="V10" i="20"/>
  <c r="AA10" i="22"/>
  <c r="AA11" i="24"/>
  <c r="AA13" i="23"/>
  <c r="R10" i="3"/>
  <c r="K9" i="20"/>
  <c r="T9" i="20"/>
  <c r="U9" i="20"/>
  <c r="AA11" i="20"/>
  <c r="U27" i="29" l="1"/>
  <c r="T27" i="29"/>
  <c r="Y28" i="3"/>
  <c r="K27" i="29"/>
  <c r="AG25" i="29"/>
  <c r="AH25" i="29" s="1"/>
  <c r="AE26" i="29"/>
  <c r="AO26" i="29" s="1"/>
  <c r="AN26" i="29"/>
  <c r="Y26" i="29"/>
  <c r="AD26" i="29" s="1"/>
  <c r="X26" i="29"/>
  <c r="AC26" i="29" s="1"/>
  <c r="AP25" i="29"/>
  <c r="AF28" i="29"/>
  <c r="AA29" i="29"/>
  <c r="P28" i="29"/>
  <c r="R27" i="29"/>
  <c r="P29" i="28"/>
  <c r="R28" i="28"/>
  <c r="AE27" i="28"/>
  <c r="AA28" i="28"/>
  <c r="AF27" i="28"/>
  <c r="AF28" i="27"/>
  <c r="AA29" i="27"/>
  <c r="R27" i="27"/>
  <c r="P28" i="27"/>
  <c r="AE26" i="27"/>
  <c r="V13" i="23"/>
  <c r="V11" i="24"/>
  <c r="V11" i="20"/>
  <c r="AA11" i="22"/>
  <c r="AA12" i="24"/>
  <c r="AA14" i="23"/>
  <c r="T10" i="20"/>
  <c r="U10" i="20"/>
  <c r="K10" i="20"/>
  <c r="R11" i="3"/>
  <c r="AA12" i="20"/>
  <c r="AP26" i="29" l="1"/>
  <c r="T28" i="29"/>
  <c r="U28" i="29"/>
  <c r="Y29" i="3"/>
  <c r="K28" i="29"/>
  <c r="AG26" i="29"/>
  <c r="AH26" i="29" s="1"/>
  <c r="P29" i="29"/>
  <c r="R28" i="29"/>
  <c r="AF29" i="29"/>
  <c r="AA30" i="29"/>
  <c r="AN27" i="29"/>
  <c r="AE27" i="29"/>
  <c r="AO27" i="29" s="1"/>
  <c r="Y27" i="29"/>
  <c r="AD27" i="29" s="1"/>
  <c r="X27" i="29"/>
  <c r="AC27" i="29" s="1"/>
  <c r="AG27" i="29" s="1"/>
  <c r="AH27" i="29" s="1"/>
  <c r="AA29" i="28"/>
  <c r="AF28" i="28"/>
  <c r="AE28" i="28"/>
  <c r="P30" i="28"/>
  <c r="R29" i="28"/>
  <c r="AE27" i="27"/>
  <c r="R28" i="27"/>
  <c r="P29" i="27"/>
  <c r="AF29" i="27"/>
  <c r="AA30" i="27"/>
  <c r="V12" i="24"/>
  <c r="V14" i="23"/>
  <c r="V12" i="20"/>
  <c r="AA12" i="22"/>
  <c r="AA13" i="24"/>
  <c r="AA15" i="23"/>
  <c r="K11" i="20"/>
  <c r="R12" i="3"/>
  <c r="U11" i="20"/>
  <c r="T11" i="20"/>
  <c r="AA13" i="20"/>
  <c r="U29" i="29" l="1"/>
  <c r="T29" i="29"/>
  <c r="Y30" i="3"/>
  <c r="K29" i="29"/>
  <c r="AF30" i="29"/>
  <c r="AA31" i="29"/>
  <c r="AP27" i="29"/>
  <c r="AE28" i="29"/>
  <c r="AO28" i="29" s="1"/>
  <c r="AN28" i="29"/>
  <c r="Y28" i="29"/>
  <c r="AD28" i="29" s="1"/>
  <c r="X28" i="29"/>
  <c r="AC28" i="29" s="1"/>
  <c r="R29" i="29"/>
  <c r="P30" i="29"/>
  <c r="AA30" i="28"/>
  <c r="AF29" i="28"/>
  <c r="AE29" i="28"/>
  <c r="P31" i="28"/>
  <c r="R30" i="28"/>
  <c r="AF30" i="27"/>
  <c r="AA31" i="27"/>
  <c r="R29" i="27"/>
  <c r="P30" i="27"/>
  <c r="AE28" i="27"/>
  <c r="V13" i="24"/>
  <c r="V15" i="23"/>
  <c r="V13" i="20"/>
  <c r="AA13" i="22"/>
  <c r="AA14" i="24"/>
  <c r="AA16" i="23"/>
  <c r="K12" i="20"/>
  <c r="R13" i="3"/>
  <c r="T12" i="20"/>
  <c r="U12" i="20"/>
  <c r="AA14" i="20"/>
  <c r="Y31" i="3" l="1"/>
  <c r="K30" i="29"/>
  <c r="U30" i="29"/>
  <c r="T30" i="29"/>
  <c r="AP28" i="29"/>
  <c r="AG28" i="29"/>
  <c r="AH28" i="29" s="1"/>
  <c r="AN29" i="29"/>
  <c r="AE29" i="29"/>
  <c r="AO29" i="29" s="1"/>
  <c r="Y29" i="29"/>
  <c r="AD29" i="29" s="1"/>
  <c r="X29" i="29"/>
  <c r="AC29" i="29" s="1"/>
  <c r="AF31" i="29"/>
  <c r="AA32" i="29"/>
  <c r="P31" i="29"/>
  <c r="R30" i="29"/>
  <c r="AA31" i="28"/>
  <c r="AF30" i="28"/>
  <c r="AE30" i="28"/>
  <c r="P32" i="28"/>
  <c r="R31" i="28"/>
  <c r="R30" i="27"/>
  <c r="P31" i="27"/>
  <c r="AE29" i="27"/>
  <c r="AF31" i="27"/>
  <c r="AA32" i="27"/>
  <c r="V16" i="23"/>
  <c r="V14" i="24"/>
  <c r="V14" i="20"/>
  <c r="AA14" i="22"/>
  <c r="AA15" i="24"/>
  <c r="AA17" i="23"/>
  <c r="R14" i="3"/>
  <c r="K13" i="20"/>
  <c r="T13" i="20"/>
  <c r="U13" i="20"/>
  <c r="AA15" i="20"/>
  <c r="U31" i="29" l="1"/>
  <c r="T31" i="29"/>
  <c r="Y32" i="3"/>
  <c r="K31" i="29"/>
  <c r="AG29" i="29"/>
  <c r="AH29" i="29" s="1"/>
  <c r="AF32" i="29"/>
  <c r="AA33" i="29"/>
  <c r="P32" i="29"/>
  <c r="R31" i="29"/>
  <c r="AP29" i="29"/>
  <c r="AN30" i="29"/>
  <c r="AE30" i="29"/>
  <c r="AO30" i="29" s="1"/>
  <c r="X30" i="29"/>
  <c r="AC30" i="29" s="1"/>
  <c r="Y30" i="29"/>
  <c r="AD30" i="29" s="1"/>
  <c r="AA32" i="28"/>
  <c r="AF31" i="28"/>
  <c r="AE31" i="28"/>
  <c r="P33" i="28"/>
  <c r="R32" i="28"/>
  <c r="AF32" i="27"/>
  <c r="AA33" i="27"/>
  <c r="R31" i="27"/>
  <c r="P32" i="27"/>
  <c r="AE30" i="27"/>
  <c r="V15" i="24"/>
  <c r="V17" i="23"/>
  <c r="V15" i="20"/>
  <c r="AA15" i="22"/>
  <c r="AA16" i="24"/>
  <c r="AA18" i="23"/>
  <c r="R15" i="3"/>
  <c r="K14" i="20"/>
  <c r="T14" i="20"/>
  <c r="U14" i="20"/>
  <c r="AA16" i="20"/>
  <c r="T32" i="29" l="1"/>
  <c r="U32" i="29"/>
  <c r="Y33" i="3"/>
  <c r="K32" i="29"/>
  <c r="AG30" i="29"/>
  <c r="AH30" i="29" s="1"/>
  <c r="AF33" i="29"/>
  <c r="AA34" i="29"/>
  <c r="AP30" i="29"/>
  <c r="AE31" i="29"/>
  <c r="AO31" i="29" s="1"/>
  <c r="AN31" i="29"/>
  <c r="X31" i="29"/>
  <c r="AC31" i="29" s="1"/>
  <c r="Y31" i="29"/>
  <c r="AD31" i="29" s="1"/>
  <c r="P33" i="29"/>
  <c r="R32" i="29"/>
  <c r="AA33" i="28"/>
  <c r="AF32" i="28"/>
  <c r="AE32" i="28"/>
  <c r="R33" i="28"/>
  <c r="P34" i="28"/>
  <c r="AE31" i="27"/>
  <c r="R32" i="27"/>
  <c r="P33" i="27"/>
  <c r="AF33" i="27"/>
  <c r="AA34" i="27"/>
  <c r="V18" i="23"/>
  <c r="V16" i="24"/>
  <c r="V16" i="20"/>
  <c r="AA16" i="22"/>
  <c r="AA17" i="24"/>
  <c r="AA19" i="23"/>
  <c r="U15" i="20"/>
  <c r="T15" i="20"/>
  <c r="R16" i="3"/>
  <c r="K15" i="20"/>
  <c r="AA17" i="20"/>
  <c r="U33" i="29" l="1"/>
  <c r="T33" i="29"/>
  <c r="Y34" i="3"/>
  <c r="K33" i="29"/>
  <c r="AP31" i="29"/>
  <c r="P34" i="29"/>
  <c r="R33" i="29"/>
  <c r="AA35" i="29"/>
  <c r="AF34" i="29"/>
  <c r="AG31" i="29"/>
  <c r="AH31" i="29" s="1"/>
  <c r="AN32" i="29"/>
  <c r="AE32" i="29"/>
  <c r="AO32" i="29" s="1"/>
  <c r="Y32" i="29"/>
  <c r="AD32" i="29" s="1"/>
  <c r="X32" i="29"/>
  <c r="AC32" i="29" s="1"/>
  <c r="P35" i="28"/>
  <c r="R34" i="28"/>
  <c r="AA34" i="28"/>
  <c r="AF33" i="28"/>
  <c r="AE33" i="28"/>
  <c r="AF34" i="27"/>
  <c r="AA35" i="27"/>
  <c r="R33" i="27"/>
  <c r="P34" i="27"/>
  <c r="AE32" i="27"/>
  <c r="V17" i="24"/>
  <c r="V19" i="23"/>
  <c r="V17" i="20"/>
  <c r="AA17" i="22"/>
  <c r="AA18" i="24"/>
  <c r="AA20" i="23"/>
  <c r="K16" i="20"/>
  <c r="R17" i="3"/>
  <c r="T16" i="20"/>
  <c r="U16" i="20"/>
  <c r="AA18" i="20"/>
  <c r="Y35" i="3" l="1"/>
  <c r="K34" i="29"/>
  <c r="T34" i="29"/>
  <c r="U34" i="29"/>
  <c r="AE33" i="29"/>
  <c r="AO33" i="29" s="1"/>
  <c r="AN33" i="29"/>
  <c r="Y33" i="29"/>
  <c r="AD33" i="29" s="1"/>
  <c r="X33" i="29"/>
  <c r="AC33" i="29" s="1"/>
  <c r="AP32" i="29"/>
  <c r="AF35" i="29"/>
  <c r="AA36" i="29"/>
  <c r="AG32" i="29"/>
  <c r="AH32" i="29" s="1"/>
  <c r="P35" i="29"/>
  <c r="R34" i="29"/>
  <c r="AE34" i="28"/>
  <c r="P36" i="28"/>
  <c r="R35" i="28"/>
  <c r="AF34" i="28"/>
  <c r="AA35" i="28"/>
  <c r="R34" i="27"/>
  <c r="P35" i="27"/>
  <c r="AE33" i="27"/>
  <c r="AF35" i="27"/>
  <c r="AA36" i="27"/>
  <c r="V18" i="24"/>
  <c r="V20" i="23"/>
  <c r="V18" i="20"/>
  <c r="AA18" i="22"/>
  <c r="AA19" i="24"/>
  <c r="AA21" i="23"/>
  <c r="R18" i="3"/>
  <c r="K17" i="20"/>
  <c r="U17" i="20"/>
  <c r="T17" i="20"/>
  <c r="AA19" i="20"/>
  <c r="U35" i="29" l="1"/>
  <c r="T35" i="29"/>
  <c r="Y36" i="3"/>
  <c r="K35" i="29"/>
  <c r="AG33" i="29"/>
  <c r="AH33" i="29" s="1"/>
  <c r="AP33" i="29"/>
  <c r="AF36" i="29"/>
  <c r="AA37" i="29"/>
  <c r="AE34" i="29"/>
  <c r="AO34" i="29" s="1"/>
  <c r="AN34" i="29"/>
  <c r="AP34" i="29" s="1"/>
  <c r="Y34" i="29"/>
  <c r="AD34" i="29" s="1"/>
  <c r="X34" i="29"/>
  <c r="AC34" i="29" s="1"/>
  <c r="P36" i="29"/>
  <c r="R35" i="29"/>
  <c r="AA36" i="28"/>
  <c r="AF35" i="28"/>
  <c r="AE35" i="28"/>
  <c r="R36" i="28"/>
  <c r="P37" i="28"/>
  <c r="AF36" i="27"/>
  <c r="AA37" i="27"/>
  <c r="R35" i="27"/>
  <c r="P36" i="27"/>
  <c r="AE34" i="27"/>
  <c r="V21" i="23"/>
  <c r="V19" i="24"/>
  <c r="V19" i="20"/>
  <c r="AA19" i="22"/>
  <c r="AA20" i="24"/>
  <c r="AA22" i="23"/>
  <c r="R19" i="3"/>
  <c r="K18" i="20"/>
  <c r="U18" i="20"/>
  <c r="T18" i="20"/>
  <c r="AA20" i="20"/>
  <c r="T36" i="29" l="1"/>
  <c r="U36" i="29"/>
  <c r="Y37" i="3"/>
  <c r="K36" i="29"/>
  <c r="AG34" i="29"/>
  <c r="AH34" i="29" s="1"/>
  <c r="AN35" i="29"/>
  <c r="AE35" i="29"/>
  <c r="AO35" i="29" s="1"/>
  <c r="Y35" i="29"/>
  <c r="AD35" i="29" s="1"/>
  <c r="X35" i="29"/>
  <c r="AC35" i="29" s="1"/>
  <c r="P37" i="29"/>
  <c r="R36" i="29"/>
  <c r="AF37" i="29"/>
  <c r="AA38" i="29"/>
  <c r="AA37" i="28"/>
  <c r="AF36" i="28"/>
  <c r="P38" i="28"/>
  <c r="R37" i="28"/>
  <c r="AE36" i="28"/>
  <c r="AE35" i="27"/>
  <c r="R36" i="27"/>
  <c r="P37" i="27"/>
  <c r="AF37" i="27"/>
  <c r="AA38" i="27"/>
  <c r="V22" i="23"/>
  <c r="V20" i="24"/>
  <c r="V20" i="20"/>
  <c r="AA20" i="22"/>
  <c r="AA21" i="24"/>
  <c r="AA23" i="23"/>
  <c r="U19" i="20"/>
  <c r="T19" i="20"/>
  <c r="K19" i="20"/>
  <c r="R20" i="3"/>
  <c r="AA21" i="20"/>
  <c r="Y38" i="3" l="1"/>
  <c r="K37" i="29"/>
  <c r="U37" i="29"/>
  <c r="T37" i="29"/>
  <c r="AG35" i="29"/>
  <c r="AH35" i="29" s="1"/>
  <c r="AF38" i="29"/>
  <c r="AA39" i="29"/>
  <c r="AE36" i="29"/>
  <c r="AO36" i="29" s="1"/>
  <c r="AN36" i="29"/>
  <c r="X36" i="29"/>
  <c r="AC36" i="29" s="1"/>
  <c r="Y36" i="29"/>
  <c r="AD36" i="29" s="1"/>
  <c r="R37" i="29"/>
  <c r="P38" i="29"/>
  <c r="AP35" i="29"/>
  <c r="P39" i="28"/>
  <c r="R38" i="28"/>
  <c r="AA38" i="28"/>
  <c r="AF37" i="28"/>
  <c r="AE37" i="28"/>
  <c r="AF38" i="27"/>
  <c r="AA39" i="27"/>
  <c r="R37" i="27"/>
  <c r="P38" i="27"/>
  <c r="AE36" i="27"/>
  <c r="V21" i="24"/>
  <c r="V23" i="23"/>
  <c r="V21" i="20"/>
  <c r="AA21" i="22"/>
  <c r="AA22" i="24"/>
  <c r="AA24" i="23"/>
  <c r="R21" i="3"/>
  <c r="K20" i="20"/>
  <c r="U20" i="20"/>
  <c r="T20" i="20"/>
  <c r="AA22" i="20"/>
  <c r="T38" i="29" l="1"/>
  <c r="U38" i="29"/>
  <c r="Y39" i="3"/>
  <c r="K38" i="29"/>
  <c r="AP36" i="29"/>
  <c r="AN37" i="29"/>
  <c r="AE37" i="29"/>
  <c r="AO37" i="29" s="1"/>
  <c r="X37" i="29"/>
  <c r="AC37" i="29" s="1"/>
  <c r="Y37" i="29"/>
  <c r="AD37" i="29" s="1"/>
  <c r="P39" i="29"/>
  <c r="R38" i="29"/>
  <c r="AG36" i="29"/>
  <c r="AH36" i="29" s="1"/>
  <c r="AF39" i="29"/>
  <c r="AA40" i="29"/>
  <c r="AE38" i="28"/>
  <c r="P40" i="28"/>
  <c r="R39" i="28"/>
  <c r="AA39" i="28"/>
  <c r="AF38" i="28"/>
  <c r="R38" i="27"/>
  <c r="P39" i="27"/>
  <c r="AE37" i="27"/>
  <c r="AF39" i="27"/>
  <c r="AA40" i="27"/>
  <c r="V22" i="24"/>
  <c r="V24" i="23"/>
  <c r="V22" i="20"/>
  <c r="AA22" i="22"/>
  <c r="AA23" i="24"/>
  <c r="AA25" i="23"/>
  <c r="R22" i="3"/>
  <c r="K21" i="20"/>
  <c r="T21" i="20"/>
  <c r="U21" i="20"/>
  <c r="AA23" i="20"/>
  <c r="U39" i="29" l="1"/>
  <c r="T39" i="29"/>
  <c r="Y40" i="3"/>
  <c r="K39" i="29"/>
  <c r="AN38" i="29"/>
  <c r="AE38" i="29"/>
  <c r="AO38" i="29" s="1"/>
  <c r="Y38" i="29"/>
  <c r="AD38" i="29" s="1"/>
  <c r="X38" i="29"/>
  <c r="AC38" i="29" s="1"/>
  <c r="AG38" i="29" s="1"/>
  <c r="AH38" i="29" s="1"/>
  <c r="P40" i="29"/>
  <c r="R39" i="29"/>
  <c r="AG37" i="29"/>
  <c r="AH37" i="29" s="1"/>
  <c r="AF40" i="29"/>
  <c r="AA41" i="29"/>
  <c r="AP37" i="29"/>
  <c r="AF39" i="28"/>
  <c r="AA40" i="28"/>
  <c r="AE39" i="28"/>
  <c r="R40" i="28"/>
  <c r="P41" i="28"/>
  <c r="AF40" i="27"/>
  <c r="AA41" i="27"/>
  <c r="R39" i="27"/>
  <c r="P40" i="27"/>
  <c r="AE38" i="27"/>
  <c r="V23" i="24"/>
  <c r="V25" i="23"/>
  <c r="V23" i="20"/>
  <c r="AA23" i="22"/>
  <c r="AA24" i="24"/>
  <c r="AA26" i="23"/>
  <c r="T22" i="20"/>
  <c r="U22" i="20"/>
  <c r="K22" i="20"/>
  <c r="R23" i="3"/>
  <c r="AA24" i="20"/>
  <c r="T40" i="29" l="1"/>
  <c r="U40" i="29"/>
  <c r="Y41" i="3"/>
  <c r="K40" i="29"/>
  <c r="AE39" i="29"/>
  <c r="AO39" i="29" s="1"/>
  <c r="AN39" i="29"/>
  <c r="X39" i="29"/>
  <c r="AC39" i="29" s="1"/>
  <c r="Y39" i="29"/>
  <c r="AD39" i="29" s="1"/>
  <c r="P41" i="29"/>
  <c r="R40" i="29"/>
  <c r="AF41" i="29"/>
  <c r="AA42" i="29"/>
  <c r="AP38" i="29"/>
  <c r="AA41" i="28"/>
  <c r="AF40" i="28"/>
  <c r="R41" i="28"/>
  <c r="P42" i="28"/>
  <c r="AE40" i="28"/>
  <c r="R40" i="27"/>
  <c r="P41" i="27"/>
  <c r="AE39" i="27"/>
  <c r="AF41" i="27"/>
  <c r="AA42" i="27"/>
  <c r="V24" i="24"/>
  <c r="V26" i="23"/>
  <c r="V24" i="20"/>
  <c r="AA24" i="22"/>
  <c r="AA25" i="24"/>
  <c r="AA27" i="23"/>
  <c r="R24" i="3"/>
  <c r="K23" i="20"/>
  <c r="U23" i="20"/>
  <c r="T23" i="20"/>
  <c r="AA25" i="20"/>
  <c r="U41" i="29" l="1"/>
  <c r="T41" i="29"/>
  <c r="Y42" i="3"/>
  <c r="K41" i="29"/>
  <c r="AP39" i="29"/>
  <c r="AA43" i="29"/>
  <c r="AF42" i="29"/>
  <c r="P42" i="29"/>
  <c r="R41" i="29"/>
  <c r="AN40" i="29"/>
  <c r="AE40" i="29"/>
  <c r="AO40" i="29" s="1"/>
  <c r="Y40" i="29"/>
  <c r="AD40" i="29" s="1"/>
  <c r="X40" i="29"/>
  <c r="AC40" i="29" s="1"/>
  <c r="AG39" i="29"/>
  <c r="AH39" i="29" s="1"/>
  <c r="AE41" i="28"/>
  <c r="AA42" i="28"/>
  <c r="AF41" i="28"/>
  <c r="R42" i="28"/>
  <c r="P43" i="28"/>
  <c r="AF42" i="27"/>
  <c r="AA43" i="27"/>
  <c r="R41" i="27"/>
  <c r="P42" i="27"/>
  <c r="AE40" i="27"/>
  <c r="V27" i="23"/>
  <c r="V25" i="24"/>
  <c r="V25" i="20"/>
  <c r="AA25" i="22"/>
  <c r="AA26" i="24"/>
  <c r="AA28" i="23"/>
  <c r="K24" i="20"/>
  <c r="R25" i="3"/>
  <c r="U24" i="20"/>
  <c r="T24" i="20"/>
  <c r="AA26" i="20"/>
  <c r="U42" i="29" l="1"/>
  <c r="T42" i="29"/>
  <c r="Y43" i="3"/>
  <c r="K42" i="29"/>
  <c r="AG40" i="29"/>
  <c r="AH40" i="29" s="1"/>
  <c r="AP40" i="29"/>
  <c r="AE41" i="29"/>
  <c r="AO41" i="29" s="1"/>
  <c r="AN41" i="29"/>
  <c r="AP41" i="29" s="1"/>
  <c r="Y41" i="29"/>
  <c r="AD41" i="29" s="1"/>
  <c r="X41" i="29"/>
  <c r="AC41" i="29" s="1"/>
  <c r="P43" i="29"/>
  <c r="R42" i="29"/>
  <c r="AF43" i="29"/>
  <c r="AA44" i="29"/>
  <c r="R43" i="28"/>
  <c r="P44" i="28"/>
  <c r="AE42" i="28"/>
  <c r="AF42" i="28"/>
  <c r="AA43" i="28"/>
  <c r="AE41" i="27"/>
  <c r="R42" i="27"/>
  <c r="P43" i="27"/>
  <c r="AF43" i="27"/>
  <c r="AA44" i="27"/>
  <c r="V28" i="23"/>
  <c r="V26" i="24"/>
  <c r="V26" i="20"/>
  <c r="AA26" i="22"/>
  <c r="AA27" i="24"/>
  <c r="AA29" i="23"/>
  <c r="R26" i="3"/>
  <c r="K25" i="20"/>
  <c r="U25" i="20"/>
  <c r="T25" i="20"/>
  <c r="AA27" i="20"/>
  <c r="AG41" i="29" l="1"/>
  <c r="AH41" i="29" s="1"/>
  <c r="U43" i="29"/>
  <c r="T43" i="29"/>
  <c r="Y44" i="3"/>
  <c r="K43" i="29"/>
  <c r="AE42" i="29"/>
  <c r="AO42" i="29" s="1"/>
  <c r="AN42" i="29"/>
  <c r="X42" i="29"/>
  <c r="AC42" i="29" s="1"/>
  <c r="Y42" i="29"/>
  <c r="AD42" i="29" s="1"/>
  <c r="P44" i="29"/>
  <c r="R43" i="29"/>
  <c r="AF44" i="29"/>
  <c r="AA45" i="29"/>
  <c r="AE43" i="28"/>
  <c r="P45" i="28"/>
  <c r="R44" i="28"/>
  <c r="AF43" i="28"/>
  <c r="AA44" i="28"/>
  <c r="AF44" i="27"/>
  <c r="AA45" i="27"/>
  <c r="R43" i="27"/>
  <c r="P44" i="27"/>
  <c r="AE42" i="27"/>
  <c r="V27" i="24"/>
  <c r="V29" i="23"/>
  <c r="V27" i="20"/>
  <c r="AA27" i="22"/>
  <c r="AA28" i="24"/>
  <c r="AA30" i="23"/>
  <c r="U26" i="20"/>
  <c r="T26" i="20"/>
  <c r="K26" i="20"/>
  <c r="R27" i="3"/>
  <c r="AA28" i="20"/>
  <c r="U44" i="29" l="1"/>
  <c r="T44" i="29"/>
  <c r="Y45" i="3"/>
  <c r="K44" i="29"/>
  <c r="AP42" i="29"/>
  <c r="AF45" i="29"/>
  <c r="AA46" i="29"/>
  <c r="P45" i="29"/>
  <c r="R44" i="29"/>
  <c r="AN43" i="29"/>
  <c r="AE43" i="29"/>
  <c r="AO43" i="29" s="1"/>
  <c r="Y43" i="29"/>
  <c r="AD43" i="29" s="1"/>
  <c r="X43" i="29"/>
  <c r="AC43" i="29" s="1"/>
  <c r="AG42" i="29"/>
  <c r="AH42" i="29" s="1"/>
  <c r="AF44" i="28"/>
  <c r="AA45" i="28"/>
  <c r="AE44" i="28"/>
  <c r="R45" i="28"/>
  <c r="P46" i="28"/>
  <c r="R44" i="27"/>
  <c r="P45" i="27"/>
  <c r="AE43" i="27"/>
  <c r="AF45" i="27"/>
  <c r="AA46" i="27"/>
  <c r="V28" i="24"/>
  <c r="V30" i="23"/>
  <c r="V28" i="20"/>
  <c r="AA28" i="22"/>
  <c r="AA29" i="24"/>
  <c r="AA31" i="23"/>
  <c r="U27" i="20"/>
  <c r="T27" i="20"/>
  <c r="K27" i="20"/>
  <c r="R28" i="3"/>
  <c r="AA29" i="20"/>
  <c r="Y46" i="3" l="1"/>
  <c r="K45" i="29"/>
  <c r="T45" i="29"/>
  <c r="U45" i="29"/>
  <c r="AG43" i="29"/>
  <c r="AH43" i="29" s="1"/>
  <c r="AP43" i="29"/>
  <c r="AE44" i="29"/>
  <c r="AO44" i="29" s="1"/>
  <c r="AN44" i="29"/>
  <c r="AP44" i="29" s="1"/>
  <c r="X44" i="29"/>
  <c r="AC44" i="29" s="1"/>
  <c r="Y44" i="29"/>
  <c r="AD44" i="29" s="1"/>
  <c r="R45" i="29"/>
  <c r="P46" i="29"/>
  <c r="AF46" i="29"/>
  <c r="AA47" i="29"/>
  <c r="R46" i="28"/>
  <c r="P47" i="28"/>
  <c r="AE45" i="28"/>
  <c r="AF45" i="28"/>
  <c r="AA46" i="28"/>
  <c r="AF46" i="27"/>
  <c r="AA47" i="27"/>
  <c r="R45" i="27"/>
  <c r="P46" i="27"/>
  <c r="AE44" i="27"/>
  <c r="V31" i="23"/>
  <c r="V29" i="24"/>
  <c r="V29" i="20"/>
  <c r="AA29" i="22"/>
  <c r="AA30" i="24"/>
  <c r="AA32" i="23"/>
  <c r="R29" i="3"/>
  <c r="K28" i="20"/>
  <c r="U28" i="20"/>
  <c r="T28" i="20"/>
  <c r="AA30" i="20"/>
  <c r="U46" i="29" l="1"/>
  <c r="T46" i="29"/>
  <c r="Y47" i="3"/>
  <c r="K46" i="29"/>
  <c r="P47" i="29"/>
  <c r="R46" i="29"/>
  <c r="AN45" i="29"/>
  <c r="AE45" i="29"/>
  <c r="AO45" i="29" s="1"/>
  <c r="X45" i="29"/>
  <c r="AC45" i="29" s="1"/>
  <c r="Y45" i="29"/>
  <c r="AD45" i="29" s="1"/>
  <c r="AG44" i="29"/>
  <c r="AH44" i="29" s="1"/>
  <c r="AF47" i="29"/>
  <c r="AA48" i="29"/>
  <c r="R47" i="28"/>
  <c r="P48" i="28"/>
  <c r="AE46" i="28"/>
  <c r="AF46" i="28"/>
  <c r="AA47" i="28"/>
  <c r="R46" i="27"/>
  <c r="P47" i="27"/>
  <c r="AE45" i="27"/>
  <c r="AF47" i="27"/>
  <c r="AA48" i="27"/>
  <c r="V30" i="24"/>
  <c r="V32" i="23"/>
  <c r="V30" i="20"/>
  <c r="AA30" i="22"/>
  <c r="AA31" i="24"/>
  <c r="AA33" i="23"/>
  <c r="T29" i="20"/>
  <c r="U29" i="20"/>
  <c r="R30" i="3"/>
  <c r="K29" i="20"/>
  <c r="AA31" i="20"/>
  <c r="T47" i="29" l="1"/>
  <c r="U47" i="29"/>
  <c r="Y48" i="3"/>
  <c r="K47" i="29"/>
  <c r="AG45" i="29"/>
  <c r="AH45" i="29" s="1"/>
  <c r="AN46" i="29"/>
  <c r="AE46" i="29"/>
  <c r="AO46" i="29" s="1"/>
  <c r="Y46" i="29"/>
  <c r="AD46" i="29" s="1"/>
  <c r="X46" i="29"/>
  <c r="AC46" i="29" s="1"/>
  <c r="AP45" i="29"/>
  <c r="AF48" i="29"/>
  <c r="AA49" i="29"/>
  <c r="P48" i="29"/>
  <c r="R47" i="29"/>
  <c r="AF47" i="28"/>
  <c r="AA48" i="28"/>
  <c r="AE47" i="28"/>
  <c r="R48" i="28"/>
  <c r="P49" i="28"/>
  <c r="AF48" i="27"/>
  <c r="AA49" i="27"/>
  <c r="R47" i="27"/>
  <c r="P48" i="27"/>
  <c r="AE46" i="27"/>
  <c r="V33" i="23"/>
  <c r="V31" i="24"/>
  <c r="V31" i="20"/>
  <c r="AA31" i="22"/>
  <c r="AA32" i="24"/>
  <c r="AA34" i="23"/>
  <c r="U30" i="20"/>
  <c r="T30" i="20"/>
  <c r="R31" i="3"/>
  <c r="K30" i="20"/>
  <c r="AA32" i="20"/>
  <c r="T48" i="29" l="1"/>
  <c r="U48" i="29"/>
  <c r="Y49" i="3"/>
  <c r="K48" i="29"/>
  <c r="AG46" i="29"/>
  <c r="AH46" i="29" s="1"/>
  <c r="AF49" i="29"/>
  <c r="AA50" i="29"/>
  <c r="AP46" i="29"/>
  <c r="AE47" i="29"/>
  <c r="AO47" i="29" s="1"/>
  <c r="AN47" i="29"/>
  <c r="AP47" i="29" s="1"/>
  <c r="X47" i="29"/>
  <c r="AC47" i="29" s="1"/>
  <c r="Y47" i="29"/>
  <c r="AD47" i="29" s="1"/>
  <c r="P49" i="29"/>
  <c r="R48" i="29"/>
  <c r="R49" i="28"/>
  <c r="P50" i="28"/>
  <c r="AE48" i="28"/>
  <c r="AA49" i="28"/>
  <c r="AF48" i="28"/>
  <c r="AE47" i="27"/>
  <c r="R48" i="27"/>
  <c r="P49" i="27"/>
  <c r="AF49" i="27"/>
  <c r="AA50" i="27"/>
  <c r="V32" i="24"/>
  <c r="V34" i="23"/>
  <c r="V32" i="20"/>
  <c r="AA32" i="22"/>
  <c r="AA33" i="24"/>
  <c r="AA35" i="23"/>
  <c r="U31" i="20"/>
  <c r="T31" i="20"/>
  <c r="R32" i="3"/>
  <c r="K31" i="20"/>
  <c r="AA33" i="20"/>
  <c r="T49" i="29" l="1"/>
  <c r="U49" i="29"/>
  <c r="Y50" i="3"/>
  <c r="K49" i="29"/>
  <c r="AG47" i="29"/>
  <c r="AH47" i="29" s="1"/>
  <c r="P50" i="29"/>
  <c r="R49" i="29"/>
  <c r="AA51" i="29"/>
  <c r="AF50" i="29"/>
  <c r="AN48" i="29"/>
  <c r="AE48" i="29"/>
  <c r="AO48" i="29" s="1"/>
  <c r="Y48" i="29"/>
  <c r="AD48" i="29" s="1"/>
  <c r="X48" i="29"/>
  <c r="AC48" i="29" s="1"/>
  <c r="AF49" i="28"/>
  <c r="AA50" i="28"/>
  <c r="R50" i="28"/>
  <c r="P51" i="28"/>
  <c r="AE49" i="28"/>
  <c r="AF50" i="27"/>
  <c r="AA51" i="27"/>
  <c r="R49" i="27"/>
  <c r="P50" i="27"/>
  <c r="AE48" i="27"/>
  <c r="V33" i="24"/>
  <c r="V35" i="23"/>
  <c r="V33" i="20"/>
  <c r="AA33" i="22"/>
  <c r="AA34" i="24"/>
  <c r="AA36" i="23"/>
  <c r="T32" i="20"/>
  <c r="U32" i="20"/>
  <c r="K32" i="20"/>
  <c r="R33" i="3"/>
  <c r="AA34" i="20"/>
  <c r="U50" i="29" l="1"/>
  <c r="T50" i="29"/>
  <c r="Y51" i="3"/>
  <c r="K50" i="29"/>
  <c r="AG48" i="29"/>
  <c r="AH48" i="29" s="1"/>
  <c r="AE49" i="29"/>
  <c r="AO49" i="29" s="1"/>
  <c r="AN49" i="29"/>
  <c r="X49" i="29"/>
  <c r="AC49" i="29" s="1"/>
  <c r="Y49" i="29"/>
  <c r="AD49" i="29" s="1"/>
  <c r="AP48" i="29"/>
  <c r="AF51" i="29"/>
  <c r="AA52" i="29"/>
  <c r="P51" i="29"/>
  <c r="R50" i="29"/>
  <c r="R51" i="28"/>
  <c r="P52" i="28"/>
  <c r="AE50" i="28"/>
  <c r="AF50" i="28"/>
  <c r="AA51" i="28"/>
  <c r="R50" i="27"/>
  <c r="P51" i="27"/>
  <c r="AE49" i="27"/>
  <c r="AF51" i="27"/>
  <c r="AA52" i="27"/>
  <c r="V36" i="23"/>
  <c r="V34" i="24"/>
  <c r="V34" i="20"/>
  <c r="AA34" i="22"/>
  <c r="AA35" i="24"/>
  <c r="AA37" i="23"/>
  <c r="R34" i="3"/>
  <c r="K33" i="20"/>
  <c r="U33" i="20"/>
  <c r="T33" i="20"/>
  <c r="AA35" i="20"/>
  <c r="Y52" i="3" l="1"/>
  <c r="K51" i="29"/>
  <c r="U51" i="29"/>
  <c r="T51" i="29"/>
  <c r="AF52" i="29"/>
  <c r="AA53" i="29"/>
  <c r="AF53" i="29" s="1"/>
  <c r="AF56" i="29" s="1"/>
  <c r="AG49" i="29"/>
  <c r="AH49" i="29" s="1"/>
  <c r="AP49" i="29"/>
  <c r="AE50" i="29"/>
  <c r="AO50" i="29" s="1"/>
  <c r="AN50" i="29"/>
  <c r="Y50" i="29"/>
  <c r="AD50" i="29" s="1"/>
  <c r="X50" i="29"/>
  <c r="AC50" i="29" s="1"/>
  <c r="P52" i="29"/>
  <c r="R51" i="29"/>
  <c r="AF51" i="28"/>
  <c r="AA52" i="28"/>
  <c r="R52" i="28"/>
  <c r="P53" i="28"/>
  <c r="R53" i="28" s="1"/>
  <c r="AE51" i="28"/>
  <c r="R51" i="27"/>
  <c r="P52" i="27"/>
  <c r="AF52" i="27"/>
  <c r="AA53" i="27"/>
  <c r="AF53" i="27" s="1"/>
  <c r="AF56" i="27" s="1"/>
  <c r="AE50" i="27"/>
  <c r="V35" i="24"/>
  <c r="V37" i="23"/>
  <c r="V35" i="20"/>
  <c r="AA35" i="22"/>
  <c r="AA36" i="24"/>
  <c r="AA38" i="23"/>
  <c r="U34" i="20"/>
  <c r="T34" i="20"/>
  <c r="R35" i="3"/>
  <c r="K34" i="20"/>
  <c r="AA36" i="20"/>
  <c r="U52" i="29" l="1"/>
  <c r="T52" i="29"/>
  <c r="Y53" i="3"/>
  <c r="K52" i="29"/>
  <c r="AP50" i="29"/>
  <c r="AG50" i="29"/>
  <c r="AH50" i="29" s="1"/>
  <c r="AN51" i="29"/>
  <c r="AE51" i="29"/>
  <c r="AO51" i="29" s="1"/>
  <c r="Y51" i="29"/>
  <c r="AD51" i="29" s="1"/>
  <c r="X51" i="29"/>
  <c r="AC51" i="29" s="1"/>
  <c r="P53" i="29"/>
  <c r="R53" i="29" s="1"/>
  <c r="R52" i="29"/>
  <c r="AE53" i="28"/>
  <c r="AE52" i="28"/>
  <c r="AF52" i="28"/>
  <c r="AA53" i="28"/>
  <c r="AF53" i="28" s="1"/>
  <c r="R52" i="27"/>
  <c r="P53" i="27"/>
  <c r="R53" i="27" s="1"/>
  <c r="AE51" i="27"/>
  <c r="V38" i="23"/>
  <c r="V36" i="24"/>
  <c r="V36" i="20"/>
  <c r="AA36" i="22"/>
  <c r="AA37" i="24"/>
  <c r="AA39" i="23"/>
  <c r="K35" i="20"/>
  <c r="R36" i="3"/>
  <c r="U35" i="20"/>
  <c r="T35" i="20"/>
  <c r="AA37" i="20"/>
  <c r="T53" i="29" l="1"/>
  <c r="U53" i="29"/>
  <c r="Y54" i="3"/>
  <c r="K53" i="29"/>
  <c r="AG51" i="29"/>
  <c r="AH51" i="29" s="1"/>
  <c r="AE52" i="29"/>
  <c r="AO52" i="29" s="1"/>
  <c r="AN52" i="29"/>
  <c r="Y52" i="29"/>
  <c r="AD52" i="29" s="1"/>
  <c r="X52" i="29"/>
  <c r="AC52" i="29" s="1"/>
  <c r="AN53" i="29"/>
  <c r="AE53" i="29"/>
  <c r="Y53" i="29"/>
  <c r="AD53" i="29" s="1"/>
  <c r="X53" i="29"/>
  <c r="AC53" i="29" s="1"/>
  <c r="AP51" i="29"/>
  <c r="AF56" i="28"/>
  <c r="AE56" i="28"/>
  <c r="AE53" i="27"/>
  <c r="AE52" i="27"/>
  <c r="V37" i="24"/>
  <c r="V39" i="23"/>
  <c r="V37" i="20"/>
  <c r="AA37" i="22"/>
  <c r="AA38" i="24"/>
  <c r="AA40" i="23"/>
  <c r="R37" i="3"/>
  <c r="K36" i="20"/>
  <c r="U36" i="20"/>
  <c r="T36" i="20"/>
  <c r="AA38" i="20"/>
  <c r="Y55" i="3" l="1"/>
  <c r="K54" i="29"/>
  <c r="AG52" i="29"/>
  <c r="AH52" i="29" s="1"/>
  <c r="AP52" i="29"/>
  <c r="AO53" i="29"/>
  <c r="AP53" i="29" s="1"/>
  <c r="AQ3" i="29" s="1"/>
  <c r="AE56" i="29"/>
  <c r="AG53" i="29"/>
  <c r="AH53" i="29" s="1"/>
  <c r="AC56" i="29"/>
  <c r="AE56" i="27"/>
  <c r="V38" i="24"/>
  <c r="V40" i="23"/>
  <c r="V38" i="20"/>
  <c r="AA38" i="22"/>
  <c r="AA39" i="24"/>
  <c r="AA41" i="23"/>
  <c r="U37" i="20"/>
  <c r="T37" i="20"/>
  <c r="R38" i="3"/>
  <c r="K37" i="20"/>
  <c r="AA39" i="20"/>
  <c r="AC59" i="29" l="1"/>
  <c r="AI3" i="29" s="1"/>
  <c r="Y56" i="3"/>
  <c r="K55" i="29"/>
  <c r="AL2" i="29"/>
  <c r="AL3" i="29" s="1"/>
  <c r="V39" i="24"/>
  <c r="V41" i="23"/>
  <c r="V39" i="20"/>
  <c r="AA39" i="22"/>
  <c r="AA40" i="24"/>
  <c r="AA42" i="23"/>
  <c r="T38" i="20"/>
  <c r="U38" i="20"/>
  <c r="R39" i="3"/>
  <c r="K38" i="20"/>
  <c r="AA40" i="20"/>
  <c r="AR3" i="29" l="1"/>
  <c r="Y57" i="3"/>
  <c r="K56" i="29"/>
  <c r="V40" i="24"/>
  <c r="V42" i="23"/>
  <c r="V40" i="20"/>
  <c r="AA40" i="22"/>
  <c r="AA41" i="24"/>
  <c r="AA43" i="23"/>
  <c r="U39" i="20"/>
  <c r="T39" i="20"/>
  <c r="R40" i="3"/>
  <c r="K39" i="20"/>
  <c r="AA41" i="20"/>
  <c r="Y58" i="3" l="1"/>
  <c r="K57" i="29"/>
  <c r="V41" i="24"/>
  <c r="V43" i="23"/>
  <c r="V41" i="20"/>
  <c r="AA41" i="22"/>
  <c r="AA42" i="24"/>
  <c r="AA44" i="23"/>
  <c r="T40" i="20"/>
  <c r="U40" i="20"/>
  <c r="K40" i="20"/>
  <c r="R41" i="3"/>
  <c r="AA42" i="20"/>
  <c r="Y59" i="3" l="1"/>
  <c r="K58" i="29"/>
  <c r="V44" i="23"/>
  <c r="V42" i="24"/>
  <c r="V42" i="20"/>
  <c r="AA42" i="22"/>
  <c r="AA43" i="24"/>
  <c r="AA45" i="23"/>
  <c r="U41" i="20"/>
  <c r="T41" i="20"/>
  <c r="R42" i="3"/>
  <c r="K41" i="20"/>
  <c r="AA43" i="20"/>
  <c r="Y60" i="3" l="1"/>
  <c r="K59" i="29"/>
  <c r="V43" i="24"/>
  <c r="V45" i="23"/>
  <c r="V43" i="20"/>
  <c r="AA43" i="22"/>
  <c r="AA44" i="24"/>
  <c r="AA46" i="23"/>
  <c r="U42" i="20"/>
  <c r="T42" i="20"/>
  <c r="R43" i="3"/>
  <c r="K42" i="20"/>
  <c r="AA44" i="20"/>
  <c r="Y61" i="3" l="1"/>
  <c r="K60" i="29"/>
  <c r="V46" i="23"/>
  <c r="V44" i="24"/>
  <c r="V44" i="20"/>
  <c r="AA44" i="22"/>
  <c r="AA45" i="24"/>
  <c r="AA47" i="23"/>
  <c r="U43" i="20"/>
  <c r="T43" i="20"/>
  <c r="K43" i="20"/>
  <c r="R44" i="3"/>
  <c r="AA45" i="20"/>
  <c r="Y62" i="3" l="1"/>
  <c r="K62" i="29" s="1"/>
  <c r="K61" i="29"/>
  <c r="V45" i="24"/>
  <c r="V47" i="23"/>
  <c r="V45" i="20"/>
  <c r="AA45" i="22"/>
  <c r="AA46" i="24"/>
  <c r="AA48" i="23"/>
  <c r="U44" i="20"/>
  <c r="T44" i="20"/>
  <c r="R45" i="3"/>
  <c r="K44" i="20"/>
  <c r="AA46" i="20"/>
  <c r="V48" i="23" l="1"/>
  <c r="V46" i="24"/>
  <c r="V46" i="20"/>
  <c r="AA46" i="22"/>
  <c r="AA47" i="24"/>
  <c r="AA49" i="23"/>
  <c r="T45" i="20"/>
  <c r="U45" i="20"/>
  <c r="R46" i="3"/>
  <c r="K45" i="20"/>
  <c r="AA47" i="20"/>
  <c r="V47" i="24" l="1"/>
  <c r="V49" i="23"/>
  <c r="AF49" i="23"/>
  <c r="V47" i="20"/>
  <c r="AA47" i="22"/>
  <c r="AA48" i="24"/>
  <c r="AA50" i="23"/>
  <c r="U46" i="20"/>
  <c r="T46" i="20"/>
  <c r="R47" i="3"/>
  <c r="K46" i="20"/>
  <c r="AA48" i="20"/>
  <c r="V48" i="24" l="1"/>
  <c r="V50" i="23"/>
  <c r="AF50" i="23"/>
  <c r="V48" i="20"/>
  <c r="AA48" i="22"/>
  <c r="AA49" i="24"/>
  <c r="AA51" i="23"/>
  <c r="U47" i="20"/>
  <c r="T47" i="20"/>
  <c r="R48" i="3"/>
  <c r="K47" i="20"/>
  <c r="AA49" i="20"/>
  <c r="V51" i="23" l="1"/>
  <c r="AF51" i="23"/>
  <c r="V49" i="24"/>
  <c r="AF49" i="24"/>
  <c r="V49" i="20"/>
  <c r="AF49" i="20"/>
  <c r="AA49" i="22"/>
  <c r="AA50" i="24"/>
  <c r="AA52" i="23"/>
  <c r="T48" i="20"/>
  <c r="U48" i="20"/>
  <c r="K48" i="20"/>
  <c r="R49" i="3"/>
  <c r="AA50" i="20"/>
  <c r="V52" i="23" l="1"/>
  <c r="AF52" i="23"/>
  <c r="V50" i="24"/>
  <c r="AF50" i="24"/>
  <c r="V50" i="20"/>
  <c r="AF50" i="20"/>
  <c r="AA50" i="22"/>
  <c r="AA51" i="24"/>
  <c r="AA53" i="23"/>
  <c r="U49" i="20"/>
  <c r="T49" i="20"/>
  <c r="R50" i="3"/>
  <c r="K49" i="20"/>
  <c r="AA51" i="20"/>
  <c r="V53" i="23" l="1"/>
  <c r="AF53" i="23"/>
  <c r="V51" i="24"/>
  <c r="AF51" i="24"/>
  <c r="V51" i="20"/>
  <c r="AF51" i="20"/>
  <c r="AA51" i="22"/>
  <c r="AA52" i="24"/>
  <c r="U50" i="20"/>
  <c r="T50" i="20"/>
  <c r="R51" i="3"/>
  <c r="K50" i="20"/>
  <c r="AA52" i="20"/>
  <c r="V52" i="24" l="1"/>
  <c r="AF52" i="24"/>
  <c r="V52" i="20"/>
  <c r="AF52" i="20"/>
  <c r="AA52" i="22"/>
  <c r="AA53" i="24"/>
  <c r="K51" i="20"/>
  <c r="R52" i="3"/>
  <c r="U51" i="20"/>
  <c r="T51" i="20"/>
  <c r="AA53" i="20"/>
  <c r="V53" i="24" l="1"/>
  <c r="AF53" i="24"/>
  <c r="V53" i="20"/>
  <c r="AF53" i="20"/>
  <c r="AA53" i="22"/>
  <c r="R53" i="3"/>
  <c r="K52" i="20"/>
  <c r="U52" i="20"/>
  <c r="T52" i="20"/>
  <c r="R54" i="3" l="1"/>
  <c r="K53" i="20"/>
  <c r="T53" i="20"/>
  <c r="U53" i="20"/>
  <c r="R55" i="3" l="1"/>
  <c r="K54" i="20"/>
  <c r="R56" i="3" l="1"/>
  <c r="K55" i="20"/>
  <c r="K56" i="20" l="1"/>
  <c r="R57" i="3"/>
  <c r="R58" i="3" l="1"/>
  <c r="K57" i="20"/>
  <c r="K58" i="20" l="1"/>
  <c r="R59" i="3"/>
  <c r="K59" i="20" l="1"/>
  <c r="R60" i="3"/>
  <c r="R61" i="3" l="1"/>
  <c r="K60" i="20"/>
  <c r="R62" i="3" l="1"/>
  <c r="K62" i="20" s="1"/>
  <c r="K61" i="20"/>
  <c r="H62" i="14" l="1"/>
  <c r="G62" i="14"/>
  <c r="H61" i="14"/>
  <c r="G61" i="14"/>
  <c r="H60" i="14"/>
  <c r="G60" i="14"/>
  <c r="H59" i="14"/>
  <c r="G59" i="14"/>
  <c r="H58" i="14"/>
  <c r="G58" i="14"/>
  <c r="H57" i="14"/>
  <c r="G57" i="14"/>
  <c r="H56" i="14"/>
  <c r="G56" i="14"/>
  <c r="H55" i="14"/>
  <c r="G55" i="14"/>
  <c r="H54" i="14"/>
  <c r="G54" i="14"/>
  <c r="I53" i="14"/>
  <c r="H53" i="14"/>
  <c r="G53" i="14"/>
  <c r="B53" i="14"/>
  <c r="H52" i="14"/>
  <c r="G52" i="14"/>
  <c r="B52" i="14"/>
  <c r="H51" i="14"/>
  <c r="G51" i="14"/>
  <c r="B51" i="14"/>
  <c r="H50" i="14"/>
  <c r="G50" i="14"/>
  <c r="B50" i="14"/>
  <c r="I49" i="14"/>
  <c r="H49" i="14"/>
  <c r="G49" i="14"/>
  <c r="B49" i="14"/>
  <c r="H48" i="14"/>
  <c r="G48" i="14"/>
  <c r="B48" i="14"/>
  <c r="H47" i="14"/>
  <c r="G47" i="14"/>
  <c r="B47" i="14"/>
  <c r="H46" i="14"/>
  <c r="G46" i="14"/>
  <c r="B46" i="14"/>
  <c r="I45" i="14"/>
  <c r="H45" i="14"/>
  <c r="G45" i="14"/>
  <c r="B45" i="14"/>
  <c r="I44" i="14"/>
  <c r="H44" i="14"/>
  <c r="G44" i="14"/>
  <c r="B44" i="14"/>
  <c r="H43" i="14"/>
  <c r="G43" i="14"/>
  <c r="B43" i="14"/>
  <c r="H42" i="14"/>
  <c r="G42" i="14"/>
  <c r="B42" i="14"/>
  <c r="H41" i="14"/>
  <c r="G41" i="14"/>
  <c r="B41" i="14"/>
  <c r="I40" i="14"/>
  <c r="H40" i="14"/>
  <c r="G40" i="14"/>
  <c r="B40" i="14"/>
  <c r="H39" i="14"/>
  <c r="G39" i="14"/>
  <c r="B39" i="14"/>
  <c r="H38" i="14"/>
  <c r="G38" i="14"/>
  <c r="B38" i="14"/>
  <c r="H37" i="14"/>
  <c r="G37" i="14"/>
  <c r="B37" i="14"/>
  <c r="H36" i="14"/>
  <c r="G36" i="14"/>
  <c r="B36" i="14"/>
  <c r="H35" i="14"/>
  <c r="G35" i="14"/>
  <c r="B35" i="14"/>
  <c r="H34" i="14"/>
  <c r="G34" i="14"/>
  <c r="B34" i="14"/>
  <c r="H33" i="14"/>
  <c r="G33" i="14"/>
  <c r="B33" i="14"/>
  <c r="I32" i="14"/>
  <c r="H32" i="14"/>
  <c r="G32" i="14"/>
  <c r="B32" i="14"/>
  <c r="H31" i="14"/>
  <c r="G31" i="14"/>
  <c r="B31" i="14"/>
  <c r="H30" i="14"/>
  <c r="G30" i="14"/>
  <c r="B30" i="14"/>
  <c r="H29" i="14"/>
  <c r="G29" i="14"/>
  <c r="B29" i="14"/>
  <c r="H28" i="14"/>
  <c r="G28" i="14"/>
  <c r="B28" i="14"/>
  <c r="H27" i="14"/>
  <c r="G27" i="14"/>
  <c r="B27" i="14"/>
  <c r="H26" i="14"/>
  <c r="G26" i="14"/>
  <c r="B26" i="14"/>
  <c r="H25" i="14"/>
  <c r="G25" i="14"/>
  <c r="B25" i="14"/>
  <c r="H24" i="14"/>
  <c r="G24" i="14"/>
  <c r="B24" i="14"/>
  <c r="H23" i="14"/>
  <c r="G23" i="14"/>
  <c r="B23" i="14"/>
  <c r="H22" i="14"/>
  <c r="G22" i="14"/>
  <c r="B22" i="14"/>
  <c r="H21" i="14"/>
  <c r="G21" i="14"/>
  <c r="B21" i="14"/>
  <c r="I20" i="14"/>
  <c r="H20" i="14"/>
  <c r="G20" i="14"/>
  <c r="B20" i="14"/>
  <c r="I19" i="14"/>
  <c r="H19" i="14"/>
  <c r="G19" i="14"/>
  <c r="B19" i="14"/>
  <c r="H18" i="14"/>
  <c r="G18" i="14"/>
  <c r="B18" i="14"/>
  <c r="H17" i="14"/>
  <c r="G17" i="14"/>
  <c r="B17" i="14"/>
  <c r="H16" i="14"/>
  <c r="G16" i="14"/>
  <c r="B16" i="14"/>
  <c r="H15" i="14"/>
  <c r="G15" i="14"/>
  <c r="B15" i="14"/>
  <c r="H14" i="14"/>
  <c r="G14" i="14"/>
  <c r="B14" i="14"/>
  <c r="H13" i="14"/>
  <c r="G13" i="14"/>
  <c r="B13" i="14"/>
  <c r="H12" i="14"/>
  <c r="G12" i="14"/>
  <c r="B12" i="14"/>
  <c r="H11" i="14"/>
  <c r="G11" i="14"/>
  <c r="B11" i="14"/>
  <c r="H10" i="14"/>
  <c r="G10" i="14"/>
  <c r="B10" i="14"/>
  <c r="H9" i="14"/>
  <c r="G9" i="14"/>
  <c r="B9" i="14"/>
  <c r="H8" i="14"/>
  <c r="G8" i="14"/>
  <c r="B8" i="14"/>
  <c r="H7" i="14"/>
  <c r="G7" i="14"/>
  <c r="B7" i="14"/>
  <c r="I6" i="14"/>
  <c r="H6" i="14"/>
  <c r="G6" i="14"/>
  <c r="B6" i="14"/>
  <c r="I5" i="14"/>
  <c r="H5" i="14"/>
  <c r="G5" i="14"/>
  <c r="B5" i="14"/>
  <c r="H4" i="14"/>
  <c r="G4" i="14"/>
  <c r="B4" i="14"/>
  <c r="AA3" i="14"/>
  <c r="AA4" i="14" s="1"/>
  <c r="H3" i="14"/>
  <c r="G3" i="14"/>
  <c r="B3" i="14"/>
  <c r="G4" i="13"/>
  <c r="H4" i="13"/>
  <c r="G5" i="13"/>
  <c r="H5" i="13"/>
  <c r="J5" i="13"/>
  <c r="G6" i="13"/>
  <c r="H6" i="13"/>
  <c r="G7" i="13"/>
  <c r="H7" i="13"/>
  <c r="J7" i="13"/>
  <c r="G8" i="13"/>
  <c r="H8" i="13"/>
  <c r="I8" i="13"/>
  <c r="G9" i="13"/>
  <c r="H9" i="13"/>
  <c r="G10" i="13"/>
  <c r="H10" i="13"/>
  <c r="I10" i="13"/>
  <c r="G11" i="13"/>
  <c r="H11" i="13"/>
  <c r="G12" i="13"/>
  <c r="H12" i="13"/>
  <c r="G13" i="13"/>
  <c r="H13" i="13"/>
  <c r="G14" i="13"/>
  <c r="H14" i="13"/>
  <c r="G15" i="13"/>
  <c r="H15" i="13"/>
  <c r="G16" i="13"/>
  <c r="H16" i="13"/>
  <c r="G17" i="13"/>
  <c r="H17" i="13"/>
  <c r="J17" i="13"/>
  <c r="G18" i="13"/>
  <c r="H18" i="13"/>
  <c r="G19" i="13"/>
  <c r="H19" i="13"/>
  <c r="J19" i="13"/>
  <c r="G20" i="13"/>
  <c r="H20" i="13"/>
  <c r="I20" i="13"/>
  <c r="G21" i="13"/>
  <c r="H21" i="13"/>
  <c r="G22" i="13"/>
  <c r="H22" i="13"/>
  <c r="G23" i="13"/>
  <c r="H23" i="13"/>
  <c r="G24" i="13"/>
  <c r="H24" i="13"/>
  <c r="G25" i="13"/>
  <c r="H25" i="13"/>
  <c r="G26" i="13"/>
  <c r="H26" i="13"/>
  <c r="G27" i="13"/>
  <c r="H27" i="13"/>
  <c r="G28" i="13"/>
  <c r="H28" i="13"/>
  <c r="G29" i="13"/>
  <c r="H29" i="13"/>
  <c r="J29" i="13"/>
  <c r="G30" i="13"/>
  <c r="H30" i="13"/>
  <c r="G31" i="13"/>
  <c r="H31" i="13"/>
  <c r="J31" i="13"/>
  <c r="G32" i="13"/>
  <c r="H32" i="13"/>
  <c r="I32" i="13"/>
  <c r="G33" i="13"/>
  <c r="H33" i="13"/>
  <c r="G34" i="13"/>
  <c r="H34" i="13"/>
  <c r="I34" i="13"/>
  <c r="G35" i="13"/>
  <c r="H35" i="13"/>
  <c r="G36" i="13"/>
  <c r="H36" i="13"/>
  <c r="G37" i="13"/>
  <c r="H37" i="13"/>
  <c r="G38" i="13"/>
  <c r="H38" i="13"/>
  <c r="G39" i="13"/>
  <c r="H39" i="13"/>
  <c r="J39" i="13"/>
  <c r="G40" i="13"/>
  <c r="H40" i="13"/>
  <c r="G41" i="13"/>
  <c r="H41" i="13"/>
  <c r="G42" i="13"/>
  <c r="H42" i="13"/>
  <c r="G43" i="13"/>
  <c r="H43" i="13"/>
  <c r="J43" i="13"/>
  <c r="G44" i="13"/>
  <c r="H44" i="13"/>
  <c r="I44" i="13"/>
  <c r="G45" i="13"/>
  <c r="H45" i="13"/>
  <c r="G46" i="13"/>
  <c r="H46" i="13"/>
  <c r="G47" i="13"/>
  <c r="H47" i="13"/>
  <c r="G48" i="13"/>
  <c r="H48" i="13"/>
  <c r="I48" i="13"/>
  <c r="G49" i="13"/>
  <c r="H49" i="13"/>
  <c r="G50" i="13"/>
  <c r="H50" i="13"/>
  <c r="G51" i="13"/>
  <c r="H51" i="13"/>
  <c r="J51" i="13"/>
  <c r="G52" i="13"/>
  <c r="H52" i="13"/>
  <c r="G53" i="13"/>
  <c r="H53" i="13"/>
  <c r="J53" i="13"/>
  <c r="G54" i="13"/>
  <c r="H54" i="13"/>
  <c r="G55" i="13"/>
  <c r="H55" i="13"/>
  <c r="J55" i="13"/>
  <c r="G56" i="13"/>
  <c r="H56" i="13"/>
  <c r="I56" i="13"/>
  <c r="G57" i="13"/>
  <c r="H57" i="13"/>
  <c r="G58" i="13"/>
  <c r="H58" i="13"/>
  <c r="G59" i="13"/>
  <c r="H59" i="13"/>
  <c r="G60" i="13"/>
  <c r="H60" i="13"/>
  <c r="G61" i="13"/>
  <c r="H61" i="13"/>
  <c r="G62" i="13"/>
  <c r="H62" i="13"/>
  <c r="H3" i="13"/>
  <c r="G3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N10" i="13"/>
  <c r="B10" i="13"/>
  <c r="N9" i="13"/>
  <c r="AA3" i="13" s="1"/>
  <c r="B9" i="13"/>
  <c r="N8" i="13"/>
  <c r="B8" i="13"/>
  <c r="N7" i="13"/>
  <c r="B7" i="13"/>
  <c r="N6" i="13"/>
  <c r="B6" i="13"/>
  <c r="N5" i="13"/>
  <c r="B5" i="13"/>
  <c r="B4" i="13"/>
  <c r="B3" i="13"/>
  <c r="I4" i="3"/>
  <c r="I4" i="13" s="1"/>
  <c r="I5" i="3"/>
  <c r="I5" i="13" s="1"/>
  <c r="I6" i="3"/>
  <c r="I6" i="13" s="1"/>
  <c r="I7" i="3"/>
  <c r="I7" i="13" s="1"/>
  <c r="I8" i="3"/>
  <c r="I9" i="3"/>
  <c r="I9" i="13" s="1"/>
  <c r="I10" i="3"/>
  <c r="J10" i="3" s="1"/>
  <c r="J10" i="13" s="1"/>
  <c r="I11" i="3"/>
  <c r="I11" i="13" s="1"/>
  <c r="I12" i="3"/>
  <c r="I13" i="3"/>
  <c r="I13" i="13" s="1"/>
  <c r="I14" i="3"/>
  <c r="J14" i="3" s="1"/>
  <c r="J14" i="13" s="1"/>
  <c r="I15" i="3"/>
  <c r="I15" i="13" s="1"/>
  <c r="I16" i="3"/>
  <c r="I16" i="13" s="1"/>
  <c r="I17" i="3"/>
  <c r="I17" i="13" s="1"/>
  <c r="I18" i="3"/>
  <c r="I18" i="13" s="1"/>
  <c r="I19" i="3"/>
  <c r="I19" i="13" s="1"/>
  <c r="I20" i="3"/>
  <c r="I21" i="3"/>
  <c r="I21" i="13" s="1"/>
  <c r="I22" i="3"/>
  <c r="I22" i="13" s="1"/>
  <c r="I23" i="3"/>
  <c r="I23" i="13" s="1"/>
  <c r="I24" i="3"/>
  <c r="I24" i="13" s="1"/>
  <c r="I25" i="3"/>
  <c r="I25" i="13" s="1"/>
  <c r="I26" i="3"/>
  <c r="I26" i="13" s="1"/>
  <c r="I27" i="3"/>
  <c r="I27" i="13" s="1"/>
  <c r="I28" i="3"/>
  <c r="I28" i="13" s="1"/>
  <c r="I29" i="3"/>
  <c r="I29" i="13" s="1"/>
  <c r="I30" i="3"/>
  <c r="I30" i="13" s="1"/>
  <c r="I31" i="3"/>
  <c r="I31" i="13" s="1"/>
  <c r="I32" i="3"/>
  <c r="I33" i="3"/>
  <c r="I33" i="13" s="1"/>
  <c r="I34" i="3"/>
  <c r="J34" i="3" s="1"/>
  <c r="J34" i="13" s="1"/>
  <c r="I35" i="3"/>
  <c r="J35" i="3" s="1"/>
  <c r="J35" i="13" s="1"/>
  <c r="I36" i="3"/>
  <c r="I37" i="3"/>
  <c r="I37" i="13" s="1"/>
  <c r="I38" i="3"/>
  <c r="J38" i="3" s="1"/>
  <c r="J38" i="13" s="1"/>
  <c r="I39" i="3"/>
  <c r="I39" i="13" s="1"/>
  <c r="I40" i="3"/>
  <c r="I40" i="13" s="1"/>
  <c r="I41" i="3"/>
  <c r="I41" i="13" s="1"/>
  <c r="I42" i="3"/>
  <c r="I42" i="13" s="1"/>
  <c r="I43" i="3"/>
  <c r="J43" i="3" s="1"/>
  <c r="I44" i="3"/>
  <c r="I45" i="3"/>
  <c r="I45" i="13" s="1"/>
  <c r="I46" i="3"/>
  <c r="J46" i="3" s="1"/>
  <c r="J46" i="13" s="1"/>
  <c r="I47" i="3"/>
  <c r="I47" i="13" s="1"/>
  <c r="I48" i="3"/>
  <c r="J48" i="3" s="1"/>
  <c r="J48" i="13" s="1"/>
  <c r="I49" i="3"/>
  <c r="I49" i="13" s="1"/>
  <c r="I50" i="3"/>
  <c r="I50" i="13" s="1"/>
  <c r="I51" i="3"/>
  <c r="J51" i="3" s="1"/>
  <c r="I52" i="3"/>
  <c r="I52" i="13" s="1"/>
  <c r="I53" i="3"/>
  <c r="I53" i="13" s="1"/>
  <c r="I54" i="3"/>
  <c r="I54" i="13" s="1"/>
  <c r="I55" i="3"/>
  <c r="I55" i="13" s="1"/>
  <c r="I56" i="3"/>
  <c r="I57" i="3"/>
  <c r="I57" i="13" s="1"/>
  <c r="I58" i="3"/>
  <c r="I58" i="13" s="1"/>
  <c r="I59" i="3"/>
  <c r="J59" i="3" s="1"/>
  <c r="J59" i="13" s="1"/>
  <c r="I60" i="3"/>
  <c r="J60" i="3" s="1"/>
  <c r="J60" i="13" s="1"/>
  <c r="I61" i="3"/>
  <c r="I61" i="13" s="1"/>
  <c r="I62" i="3"/>
  <c r="J62" i="3" s="1"/>
  <c r="J62" i="13" s="1"/>
  <c r="I3" i="13"/>
  <c r="C4" i="3"/>
  <c r="I4" i="14" s="1"/>
  <c r="C5" i="3"/>
  <c r="C6" i="3"/>
  <c r="C7" i="3"/>
  <c r="C8" i="3"/>
  <c r="C9" i="3"/>
  <c r="C10" i="3"/>
  <c r="C11" i="3"/>
  <c r="C12" i="3"/>
  <c r="I12" i="12" s="1"/>
  <c r="C13" i="3"/>
  <c r="I13" i="14" s="1"/>
  <c r="C14" i="3"/>
  <c r="I14" i="14" s="1"/>
  <c r="C15" i="3"/>
  <c r="I15" i="14" s="1"/>
  <c r="C16" i="3"/>
  <c r="C17" i="3"/>
  <c r="C18" i="3"/>
  <c r="I18" i="14" s="1"/>
  <c r="C19" i="3"/>
  <c r="C20" i="3"/>
  <c r="C21" i="3"/>
  <c r="C22" i="3"/>
  <c r="C23" i="3"/>
  <c r="C24" i="3"/>
  <c r="C25" i="3"/>
  <c r="I25" i="14" s="1"/>
  <c r="C26" i="3"/>
  <c r="I26" i="14" s="1"/>
  <c r="C27" i="3"/>
  <c r="I27" i="14" s="1"/>
  <c r="C28" i="3"/>
  <c r="I28" i="14" s="1"/>
  <c r="C29" i="3"/>
  <c r="C30" i="3"/>
  <c r="C31" i="3"/>
  <c r="I31" i="14" s="1"/>
  <c r="C32" i="3"/>
  <c r="C33" i="3"/>
  <c r="C34" i="3"/>
  <c r="C35" i="3"/>
  <c r="C36" i="3"/>
  <c r="C37" i="3"/>
  <c r="C38" i="3"/>
  <c r="I38" i="14" s="1"/>
  <c r="C39" i="3"/>
  <c r="I39" i="14" s="1"/>
  <c r="C40" i="3"/>
  <c r="C41" i="3"/>
  <c r="C42" i="3"/>
  <c r="C43" i="3"/>
  <c r="C44" i="3"/>
  <c r="C45" i="3"/>
  <c r="C46" i="3"/>
  <c r="C47" i="3"/>
  <c r="C48" i="3"/>
  <c r="C49" i="3"/>
  <c r="C50" i="3"/>
  <c r="I50" i="14" s="1"/>
  <c r="C51" i="3"/>
  <c r="I51" i="14" s="1"/>
  <c r="C52" i="3"/>
  <c r="I52" i="14" s="1"/>
  <c r="C53" i="3"/>
  <c r="C54" i="3"/>
  <c r="I54" i="14" s="1"/>
  <c r="C55" i="3"/>
  <c r="C56" i="3"/>
  <c r="I56" i="14" s="1"/>
  <c r="C57" i="3"/>
  <c r="C58" i="3"/>
  <c r="C59" i="3"/>
  <c r="C60" i="3"/>
  <c r="C61" i="3"/>
  <c r="I61" i="14" s="1"/>
  <c r="C62" i="3"/>
  <c r="I62" i="14" s="1"/>
  <c r="I3" i="14"/>
  <c r="V3" i="14" s="1"/>
  <c r="J8" i="3"/>
  <c r="J8" i="13" s="1"/>
  <c r="J11" i="3"/>
  <c r="J11" i="13" s="1"/>
  <c r="J16" i="3"/>
  <c r="J16" i="13" s="1"/>
  <c r="J18" i="3"/>
  <c r="J18" i="13" s="1"/>
  <c r="J19" i="3"/>
  <c r="J27" i="3"/>
  <c r="J27" i="13" s="1"/>
  <c r="J30" i="3"/>
  <c r="J30" i="13" s="1"/>
  <c r="J32" i="3"/>
  <c r="J32" i="13" s="1"/>
  <c r="J40" i="3"/>
  <c r="J40" i="13" s="1"/>
  <c r="J42" i="3"/>
  <c r="J42" i="13" s="1"/>
  <c r="J54" i="3"/>
  <c r="J54" i="13" s="1"/>
  <c r="J56" i="3"/>
  <c r="J56" i="13" s="1"/>
  <c r="J58" i="3"/>
  <c r="J58" i="13" s="1"/>
  <c r="J61" i="3"/>
  <c r="J61" i="13" s="1"/>
  <c r="J57" i="3"/>
  <c r="J57" i="13" s="1"/>
  <c r="J55" i="3"/>
  <c r="J53" i="3"/>
  <c r="J52" i="3"/>
  <c r="J52" i="13" s="1"/>
  <c r="J49" i="3"/>
  <c r="J49" i="13" s="1"/>
  <c r="J47" i="3"/>
  <c r="J47" i="13" s="1"/>
  <c r="J45" i="3"/>
  <c r="J45" i="13" s="1"/>
  <c r="J44" i="3"/>
  <c r="J44" i="13" s="1"/>
  <c r="J41" i="3"/>
  <c r="J41" i="13" s="1"/>
  <c r="J39" i="3"/>
  <c r="J37" i="3"/>
  <c r="J37" i="13" s="1"/>
  <c r="J33" i="3"/>
  <c r="J33" i="13" s="1"/>
  <c r="J31" i="3"/>
  <c r="J29" i="3"/>
  <c r="J28" i="3"/>
  <c r="J28" i="13" s="1"/>
  <c r="J25" i="3"/>
  <c r="J25" i="13" s="1"/>
  <c r="J23" i="3"/>
  <c r="J23" i="13" s="1"/>
  <c r="J22" i="3"/>
  <c r="J22" i="13" s="1"/>
  <c r="J21" i="3"/>
  <c r="J21" i="13" s="1"/>
  <c r="J20" i="3"/>
  <c r="J20" i="13" s="1"/>
  <c r="J17" i="3"/>
  <c r="J15" i="3"/>
  <c r="J15" i="13" s="1"/>
  <c r="J13" i="3"/>
  <c r="J13" i="13" s="1"/>
  <c r="J9" i="3"/>
  <c r="J9" i="13" s="1"/>
  <c r="J7" i="3"/>
  <c r="J6" i="3"/>
  <c r="J6" i="13" s="1"/>
  <c r="J5" i="3"/>
  <c r="J4" i="3"/>
  <c r="J4" i="13" s="1"/>
  <c r="N11" i="12"/>
  <c r="N10" i="12"/>
  <c r="N9" i="12"/>
  <c r="AA3" i="12" s="1"/>
  <c r="N8" i="12"/>
  <c r="N7" i="12"/>
  <c r="N6" i="12"/>
  <c r="N5" i="12"/>
  <c r="N4" i="12"/>
  <c r="M11" i="4"/>
  <c r="D11" i="4"/>
  <c r="N3" i="12" s="1"/>
  <c r="B11" i="4"/>
  <c r="N2" i="12" s="1"/>
  <c r="H62" i="12"/>
  <c r="G62" i="12"/>
  <c r="I61" i="12"/>
  <c r="H61" i="12"/>
  <c r="G61" i="12"/>
  <c r="H60" i="12"/>
  <c r="G60" i="12"/>
  <c r="H59" i="12"/>
  <c r="G59" i="12"/>
  <c r="H58" i="12"/>
  <c r="G58" i="12"/>
  <c r="I57" i="12"/>
  <c r="H57" i="12"/>
  <c r="G57" i="12"/>
  <c r="I56" i="12"/>
  <c r="H56" i="12"/>
  <c r="G56" i="12"/>
  <c r="I55" i="12"/>
  <c r="H55" i="12"/>
  <c r="G55" i="12"/>
  <c r="I54" i="12"/>
  <c r="H54" i="12"/>
  <c r="G54" i="12"/>
  <c r="I53" i="12"/>
  <c r="H53" i="12"/>
  <c r="G53" i="12"/>
  <c r="B53" i="12"/>
  <c r="I52" i="12"/>
  <c r="H52" i="12"/>
  <c r="G52" i="12"/>
  <c r="B52" i="12"/>
  <c r="H51" i="12"/>
  <c r="G51" i="12"/>
  <c r="B51" i="12"/>
  <c r="H50" i="12"/>
  <c r="G50" i="12"/>
  <c r="B50" i="12"/>
  <c r="I49" i="12"/>
  <c r="H49" i="12"/>
  <c r="G49" i="12"/>
  <c r="B49" i="12"/>
  <c r="H48" i="12"/>
  <c r="G48" i="12"/>
  <c r="B48" i="12"/>
  <c r="I47" i="12"/>
  <c r="H47" i="12"/>
  <c r="G47" i="12"/>
  <c r="B47" i="12"/>
  <c r="H46" i="12"/>
  <c r="G46" i="12"/>
  <c r="B46" i="12"/>
  <c r="I45" i="12"/>
  <c r="H45" i="12"/>
  <c r="G45" i="12"/>
  <c r="B45" i="12"/>
  <c r="I44" i="12"/>
  <c r="H44" i="12"/>
  <c r="G44" i="12"/>
  <c r="B44" i="12"/>
  <c r="H43" i="12"/>
  <c r="G43" i="12"/>
  <c r="B43" i="12"/>
  <c r="I42" i="12"/>
  <c r="H42" i="12"/>
  <c r="G42" i="12"/>
  <c r="B42" i="12"/>
  <c r="I41" i="12"/>
  <c r="H41" i="12"/>
  <c r="G41" i="12"/>
  <c r="B41" i="12"/>
  <c r="I40" i="12"/>
  <c r="H40" i="12"/>
  <c r="G40" i="12"/>
  <c r="B40" i="12"/>
  <c r="I39" i="12"/>
  <c r="H39" i="12"/>
  <c r="G39" i="12"/>
  <c r="B39" i="12"/>
  <c r="I38" i="12"/>
  <c r="H38" i="12"/>
  <c r="G38" i="12"/>
  <c r="B38" i="12"/>
  <c r="I37" i="12"/>
  <c r="H37" i="12"/>
  <c r="G37" i="12"/>
  <c r="B37" i="12"/>
  <c r="H36" i="12"/>
  <c r="G36" i="12"/>
  <c r="B36" i="12"/>
  <c r="H35" i="12"/>
  <c r="G35" i="12"/>
  <c r="B35" i="12"/>
  <c r="H34" i="12"/>
  <c r="G34" i="12"/>
  <c r="B34" i="12"/>
  <c r="I33" i="12"/>
  <c r="H33" i="12"/>
  <c r="G33" i="12"/>
  <c r="B33" i="12"/>
  <c r="I32" i="12"/>
  <c r="H32" i="12"/>
  <c r="G32" i="12"/>
  <c r="B32" i="12"/>
  <c r="I31" i="12"/>
  <c r="H31" i="12"/>
  <c r="G31" i="12"/>
  <c r="B31" i="12"/>
  <c r="I30" i="12"/>
  <c r="H30" i="12"/>
  <c r="G30" i="12"/>
  <c r="B30" i="12"/>
  <c r="I29" i="12"/>
  <c r="H29" i="12"/>
  <c r="G29" i="12"/>
  <c r="B29" i="12"/>
  <c r="I28" i="12"/>
  <c r="H28" i="12"/>
  <c r="G28" i="12"/>
  <c r="B28" i="12"/>
  <c r="H27" i="12"/>
  <c r="G27" i="12"/>
  <c r="B27" i="12"/>
  <c r="I26" i="12"/>
  <c r="H26" i="12"/>
  <c r="G26" i="12"/>
  <c r="B26" i="12"/>
  <c r="I25" i="12"/>
  <c r="H25" i="12"/>
  <c r="G25" i="12"/>
  <c r="B25" i="12"/>
  <c r="I24" i="12"/>
  <c r="H24" i="12"/>
  <c r="G24" i="12"/>
  <c r="B24" i="12"/>
  <c r="I23" i="12"/>
  <c r="H23" i="12"/>
  <c r="G23" i="12"/>
  <c r="B23" i="12"/>
  <c r="H22" i="12"/>
  <c r="G22" i="12"/>
  <c r="B22" i="12"/>
  <c r="I21" i="12"/>
  <c r="H21" i="12"/>
  <c r="G21" i="12"/>
  <c r="B21" i="12"/>
  <c r="I20" i="12"/>
  <c r="H20" i="12"/>
  <c r="G20" i="12"/>
  <c r="B20" i="12"/>
  <c r="I19" i="12"/>
  <c r="H19" i="12"/>
  <c r="G19" i="12"/>
  <c r="B19" i="12"/>
  <c r="I18" i="12"/>
  <c r="H18" i="12"/>
  <c r="G18" i="12"/>
  <c r="B18" i="12"/>
  <c r="I17" i="12"/>
  <c r="H17" i="12"/>
  <c r="G17" i="12"/>
  <c r="B17" i="12"/>
  <c r="I16" i="12"/>
  <c r="H16" i="12"/>
  <c r="G16" i="12"/>
  <c r="B16" i="12"/>
  <c r="I15" i="12"/>
  <c r="H15" i="12"/>
  <c r="G15" i="12"/>
  <c r="B15" i="12"/>
  <c r="I14" i="12"/>
  <c r="H14" i="12"/>
  <c r="G14" i="12"/>
  <c r="B14" i="12"/>
  <c r="I13" i="12"/>
  <c r="H13" i="12"/>
  <c r="G13" i="12"/>
  <c r="B13" i="12"/>
  <c r="H12" i="12"/>
  <c r="G12" i="12"/>
  <c r="B12" i="12"/>
  <c r="I11" i="12"/>
  <c r="H11" i="12"/>
  <c r="G11" i="12"/>
  <c r="B11" i="12"/>
  <c r="I10" i="12"/>
  <c r="H10" i="12"/>
  <c r="G10" i="12"/>
  <c r="B10" i="12"/>
  <c r="I9" i="12"/>
  <c r="H9" i="12"/>
  <c r="G9" i="12"/>
  <c r="B9" i="12"/>
  <c r="I8" i="12"/>
  <c r="H8" i="12"/>
  <c r="G8" i="12"/>
  <c r="B8" i="12"/>
  <c r="I7" i="12"/>
  <c r="H7" i="12"/>
  <c r="G7" i="12"/>
  <c r="B7" i="12"/>
  <c r="I6" i="12"/>
  <c r="H6" i="12"/>
  <c r="G6" i="12"/>
  <c r="B6" i="12"/>
  <c r="I5" i="12"/>
  <c r="H5" i="12"/>
  <c r="G5" i="12"/>
  <c r="B5" i="12"/>
  <c r="I4" i="12"/>
  <c r="H4" i="12"/>
  <c r="G4" i="12"/>
  <c r="B4" i="12"/>
  <c r="I3" i="12"/>
  <c r="V3" i="12" s="1"/>
  <c r="H3" i="12"/>
  <c r="G3" i="12"/>
  <c r="B3" i="12"/>
  <c r="N12" i="10"/>
  <c r="V4" i="12" l="1"/>
  <c r="V4" i="14"/>
  <c r="V5" i="14" s="1"/>
  <c r="U3" i="14"/>
  <c r="U3" i="13"/>
  <c r="V5" i="13"/>
  <c r="V6" i="13" s="1"/>
  <c r="V7" i="13" s="1"/>
  <c r="V8" i="13" s="1"/>
  <c r="V9" i="13" s="1"/>
  <c r="V10" i="13" s="1"/>
  <c r="V11" i="13" s="1"/>
  <c r="U3" i="12"/>
  <c r="I60" i="22"/>
  <c r="I60" i="14"/>
  <c r="I60" i="12"/>
  <c r="I48" i="22"/>
  <c r="I48" i="12"/>
  <c r="I48" i="14"/>
  <c r="I36" i="22"/>
  <c r="I36" i="14"/>
  <c r="I24" i="22"/>
  <c r="I24" i="14"/>
  <c r="I12" i="22"/>
  <c r="I12" i="14"/>
  <c r="J36" i="3"/>
  <c r="J36" i="13" s="1"/>
  <c r="I36" i="13"/>
  <c r="J12" i="3"/>
  <c r="J12" i="13" s="1"/>
  <c r="I12" i="13"/>
  <c r="I60" i="13"/>
  <c r="I58" i="22"/>
  <c r="I58" i="14"/>
  <c r="I46" i="13"/>
  <c r="I10" i="22"/>
  <c r="I10" i="14"/>
  <c r="I22" i="22"/>
  <c r="I22" i="14"/>
  <c r="I46" i="22"/>
  <c r="I46" i="14"/>
  <c r="I46" i="12"/>
  <c r="I34" i="22"/>
  <c r="I34" i="12"/>
  <c r="I34" i="14"/>
  <c r="I36" i="12"/>
  <c r="I58" i="12"/>
  <c r="J24" i="3"/>
  <c r="J24" i="13" s="1"/>
  <c r="I22" i="12"/>
  <c r="I50" i="12"/>
  <c r="J26" i="3"/>
  <c r="J26" i="13" s="1"/>
  <c r="I59" i="12"/>
  <c r="I59" i="22"/>
  <c r="I47" i="22"/>
  <c r="I35" i="12"/>
  <c r="I35" i="22"/>
  <c r="I23" i="22"/>
  <c r="I11" i="22"/>
  <c r="J3" i="3"/>
  <c r="J50" i="3"/>
  <c r="J50" i="13" s="1"/>
  <c r="I57" i="22"/>
  <c r="I45" i="22"/>
  <c r="I33" i="22"/>
  <c r="I21" i="22"/>
  <c r="I9" i="22"/>
  <c r="I43" i="13"/>
  <c r="I23" i="14"/>
  <c r="I56" i="22"/>
  <c r="I44" i="22"/>
  <c r="I32" i="22"/>
  <c r="I20" i="22"/>
  <c r="I8" i="22"/>
  <c r="I62" i="13"/>
  <c r="I38" i="13"/>
  <c r="I14" i="13"/>
  <c r="I55" i="22"/>
  <c r="I43" i="12"/>
  <c r="I43" i="22"/>
  <c r="I31" i="22"/>
  <c r="I19" i="22"/>
  <c r="I7" i="22"/>
  <c r="I9" i="14"/>
  <c r="I35" i="14"/>
  <c r="I43" i="14"/>
  <c r="I54" i="22"/>
  <c r="I42" i="22"/>
  <c r="I30" i="22"/>
  <c r="I18" i="22"/>
  <c r="I6" i="22"/>
  <c r="I47" i="14"/>
  <c r="I59" i="14"/>
  <c r="I53" i="22"/>
  <c r="I41" i="22"/>
  <c r="I29" i="22"/>
  <c r="I17" i="22"/>
  <c r="I5" i="22"/>
  <c r="I59" i="13"/>
  <c r="I35" i="13"/>
  <c r="I8" i="14"/>
  <c r="I30" i="14"/>
  <c r="I52" i="22"/>
  <c r="I40" i="22"/>
  <c r="I28" i="22"/>
  <c r="I16" i="22"/>
  <c r="I4" i="22"/>
  <c r="I17" i="14"/>
  <c r="I42" i="14"/>
  <c r="I57" i="14"/>
  <c r="I3" i="22"/>
  <c r="I51" i="12"/>
  <c r="I51" i="22"/>
  <c r="I39" i="22"/>
  <c r="I27" i="12"/>
  <c r="I27" i="22"/>
  <c r="I15" i="22"/>
  <c r="I21" i="14"/>
  <c r="I62" i="22"/>
  <c r="I50" i="22"/>
  <c r="I38" i="22"/>
  <c r="I26" i="22"/>
  <c r="I14" i="22"/>
  <c r="I7" i="14"/>
  <c r="I16" i="14"/>
  <c r="I29" i="14"/>
  <c r="I55" i="14"/>
  <c r="I62" i="12"/>
  <c r="I61" i="22"/>
  <c r="I49" i="22"/>
  <c r="I37" i="22"/>
  <c r="I25" i="22"/>
  <c r="I13" i="22"/>
  <c r="I51" i="13"/>
  <c r="I11" i="14"/>
  <c r="I33" i="14"/>
  <c r="I37" i="14"/>
  <c r="I41" i="14"/>
  <c r="AA4" i="13"/>
  <c r="AA5" i="14"/>
  <c r="AA4" i="12"/>
  <c r="AA5" i="12" s="1"/>
  <c r="V6" i="14" l="1"/>
  <c r="V5" i="12"/>
  <c r="U3" i="22"/>
  <c r="V3" i="22"/>
  <c r="V7" i="14"/>
  <c r="V12" i="13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AA6" i="14"/>
  <c r="AA5" i="13"/>
  <c r="J3" i="13"/>
  <c r="T3" i="13" s="1"/>
  <c r="AA6" i="12"/>
  <c r="V4" i="22" l="1"/>
  <c r="V6" i="12"/>
  <c r="V8" i="14"/>
  <c r="AA6" i="13"/>
  <c r="K3" i="13"/>
  <c r="AA7" i="14"/>
  <c r="AA7" i="12"/>
  <c r="V9" i="14" l="1"/>
  <c r="V5" i="22"/>
  <c r="V7" i="12"/>
  <c r="AA7" i="13"/>
  <c r="K5" i="3"/>
  <c r="K4" i="13"/>
  <c r="T4" i="13"/>
  <c r="U4" i="13"/>
  <c r="AA8" i="14"/>
  <c r="AA8" i="12"/>
  <c r="V10" i="14" l="1"/>
  <c r="V8" i="12"/>
  <c r="V6" i="22"/>
  <c r="AA8" i="13"/>
  <c r="T5" i="13"/>
  <c r="U5" i="13"/>
  <c r="K6" i="3"/>
  <c r="K5" i="13"/>
  <c r="AA9" i="14"/>
  <c r="AA9" i="12"/>
  <c r="V11" i="14" l="1"/>
  <c r="V7" i="22"/>
  <c r="V9" i="12"/>
  <c r="AA9" i="13"/>
  <c r="T6" i="13"/>
  <c r="U6" i="13"/>
  <c r="K7" i="3"/>
  <c r="K6" i="13"/>
  <c r="AA10" i="14"/>
  <c r="AA10" i="12"/>
  <c r="V12" i="14" l="1"/>
  <c r="V10" i="12"/>
  <c r="V8" i="22"/>
  <c r="AA10" i="13"/>
  <c r="K8" i="3"/>
  <c r="K7" i="13"/>
  <c r="T7" i="13"/>
  <c r="U7" i="13"/>
  <c r="AA11" i="14"/>
  <c r="AA11" i="12"/>
  <c r="V13" i="14" l="1"/>
  <c r="V9" i="22"/>
  <c r="V11" i="12"/>
  <c r="AA11" i="13"/>
  <c r="T8" i="13"/>
  <c r="U8" i="13"/>
  <c r="K9" i="3"/>
  <c r="K8" i="13"/>
  <c r="AA12" i="14"/>
  <c r="AA12" i="12"/>
  <c r="V14" i="14" l="1"/>
  <c r="V12" i="12"/>
  <c r="V10" i="22"/>
  <c r="AA12" i="13"/>
  <c r="K10" i="3"/>
  <c r="K9" i="13"/>
  <c r="U9" i="13"/>
  <c r="T9" i="13"/>
  <c r="AA13" i="14"/>
  <c r="AA13" i="12"/>
  <c r="V11" i="22" l="1"/>
  <c r="V13" i="12"/>
  <c r="V15" i="14"/>
  <c r="AA13" i="13"/>
  <c r="U10" i="13"/>
  <c r="T10" i="13"/>
  <c r="K11" i="3"/>
  <c r="K10" i="13"/>
  <c r="AA14" i="14"/>
  <c r="AA14" i="12"/>
  <c r="V16" i="14" l="1"/>
  <c r="V14" i="12"/>
  <c r="V12" i="22"/>
  <c r="AA14" i="13"/>
  <c r="U11" i="13"/>
  <c r="T11" i="13"/>
  <c r="K12" i="3"/>
  <c r="K11" i="13"/>
  <c r="AA15" i="14"/>
  <c r="AA15" i="12"/>
  <c r="V13" i="22" l="1"/>
  <c r="V15" i="12"/>
  <c r="V17" i="14"/>
  <c r="AA15" i="13"/>
  <c r="K13" i="3"/>
  <c r="K12" i="13"/>
  <c r="T12" i="13"/>
  <c r="U12" i="13"/>
  <c r="AA16" i="14"/>
  <c r="AA16" i="12"/>
  <c r="V14" i="22" l="1"/>
  <c r="V18" i="14"/>
  <c r="V16" i="12"/>
  <c r="AA16" i="13"/>
  <c r="U13" i="13"/>
  <c r="T13" i="13"/>
  <c r="K14" i="3"/>
  <c r="K13" i="13"/>
  <c r="AA17" i="14"/>
  <c r="AA17" i="12"/>
  <c r="V15" i="22" l="1"/>
  <c r="V17" i="12"/>
  <c r="V19" i="14"/>
  <c r="AA17" i="13"/>
  <c r="U14" i="13"/>
  <c r="T14" i="13"/>
  <c r="K15" i="3"/>
  <c r="K14" i="13"/>
  <c r="AA18" i="14"/>
  <c r="AA18" i="12"/>
  <c r="V16" i="22" l="1"/>
  <c r="V20" i="14"/>
  <c r="V18" i="12"/>
  <c r="AA18" i="13"/>
  <c r="K16" i="3"/>
  <c r="K15" i="13"/>
  <c r="T15" i="13"/>
  <c r="U15" i="13"/>
  <c r="AA19" i="14"/>
  <c r="AA19" i="12"/>
  <c r="V17" i="22" l="1"/>
  <c r="V19" i="12"/>
  <c r="V21" i="14"/>
  <c r="AA19" i="13"/>
  <c r="T16" i="13"/>
  <c r="U16" i="13"/>
  <c r="K17" i="3"/>
  <c r="K16" i="13"/>
  <c r="AA20" i="14"/>
  <c r="AA20" i="12"/>
  <c r="V22" i="14" l="1"/>
  <c r="V20" i="12"/>
  <c r="V18" i="22"/>
  <c r="AA20" i="13"/>
  <c r="T17" i="13"/>
  <c r="U17" i="13"/>
  <c r="K18" i="3"/>
  <c r="K17" i="13"/>
  <c r="AA21" i="14"/>
  <c r="AA21" i="12"/>
  <c r="V23" i="14" l="1"/>
  <c r="V19" i="22"/>
  <c r="V21" i="12"/>
  <c r="AA21" i="13"/>
  <c r="T18" i="13"/>
  <c r="U18" i="13"/>
  <c r="K19" i="3"/>
  <c r="K18" i="13"/>
  <c r="AA22" i="14"/>
  <c r="AA22" i="12"/>
  <c r="V24" i="14" l="1"/>
  <c r="V22" i="12"/>
  <c r="V20" i="22"/>
  <c r="AA22" i="13"/>
  <c r="T19" i="13"/>
  <c r="U19" i="13"/>
  <c r="K20" i="3"/>
  <c r="K19" i="13"/>
  <c r="AA23" i="14"/>
  <c r="AA23" i="12"/>
  <c r="V21" i="22" l="1"/>
  <c r="V23" i="12"/>
  <c r="V25" i="14"/>
  <c r="AA23" i="13"/>
  <c r="T20" i="13"/>
  <c r="U20" i="13"/>
  <c r="K21" i="3"/>
  <c r="K20" i="13"/>
  <c r="AA24" i="14"/>
  <c r="AA24" i="12"/>
  <c r="V26" i="14" l="1"/>
  <c r="V24" i="12"/>
  <c r="V22" i="22"/>
  <c r="AA24" i="13"/>
  <c r="T21" i="13"/>
  <c r="U21" i="13"/>
  <c r="K22" i="3"/>
  <c r="K21" i="13"/>
  <c r="AA25" i="14"/>
  <c r="AA25" i="12"/>
  <c r="V27" i="14" l="1"/>
  <c r="V23" i="22"/>
  <c r="V25" i="12"/>
  <c r="AA25" i="13"/>
  <c r="K23" i="3"/>
  <c r="K22" i="13"/>
  <c r="U22" i="13"/>
  <c r="T22" i="13"/>
  <c r="AA26" i="14"/>
  <c r="AA26" i="12"/>
  <c r="V26" i="12" l="1"/>
  <c r="V24" i="22"/>
  <c r="V28" i="14"/>
  <c r="AA26" i="13"/>
  <c r="U23" i="13"/>
  <c r="T23" i="13"/>
  <c r="K24" i="3"/>
  <c r="K23" i="13"/>
  <c r="AA27" i="14"/>
  <c r="AA27" i="12"/>
  <c r="V29" i="14" l="1"/>
  <c r="V25" i="22"/>
  <c r="V27" i="12"/>
  <c r="AA27" i="13"/>
  <c r="K25" i="3"/>
  <c r="K24" i="13"/>
  <c r="T24" i="13"/>
  <c r="U24" i="13"/>
  <c r="AA28" i="14"/>
  <c r="AA28" i="12"/>
  <c r="V26" i="22" l="1"/>
  <c r="V28" i="12"/>
  <c r="V30" i="14"/>
  <c r="AA28" i="13"/>
  <c r="U25" i="13"/>
  <c r="T25" i="13"/>
  <c r="K26" i="3"/>
  <c r="K25" i="13"/>
  <c r="AA29" i="14"/>
  <c r="AA29" i="12"/>
  <c r="V27" i="22" l="1"/>
  <c r="V31" i="14"/>
  <c r="V29" i="12"/>
  <c r="AA29" i="13"/>
  <c r="T26" i="13"/>
  <c r="U26" i="13"/>
  <c r="K27" i="3"/>
  <c r="K26" i="13"/>
  <c r="AA30" i="14"/>
  <c r="AA30" i="12"/>
  <c r="V28" i="22" l="1"/>
  <c r="V30" i="12"/>
  <c r="V32" i="14"/>
  <c r="AA30" i="13"/>
  <c r="K28" i="3"/>
  <c r="K27" i="13"/>
  <c r="U27" i="13"/>
  <c r="T27" i="13"/>
  <c r="AA31" i="14"/>
  <c r="AA31" i="12"/>
  <c r="V33" i="14" l="1"/>
  <c r="V31" i="12"/>
  <c r="V29" i="22"/>
  <c r="AA31" i="13"/>
  <c r="T28" i="13"/>
  <c r="U28" i="13"/>
  <c r="K29" i="3"/>
  <c r="K28" i="13"/>
  <c r="AA32" i="14"/>
  <c r="AA32" i="12"/>
  <c r="V34" i="14" l="1"/>
  <c r="V30" i="22"/>
  <c r="V32" i="12"/>
  <c r="AA32" i="13"/>
  <c r="U29" i="13"/>
  <c r="T29" i="13"/>
  <c r="K30" i="3"/>
  <c r="K29" i="13"/>
  <c r="AA33" i="14"/>
  <c r="AA33" i="12"/>
  <c r="V31" i="22" l="1"/>
  <c r="V33" i="12"/>
  <c r="V35" i="14"/>
  <c r="AA33" i="13"/>
  <c r="K31" i="3"/>
  <c r="K30" i="13"/>
  <c r="U30" i="13"/>
  <c r="T30" i="13"/>
  <c r="AA34" i="14"/>
  <c r="AA34" i="12"/>
  <c r="V36" i="14" l="1"/>
  <c r="V34" i="12"/>
  <c r="V32" i="22"/>
  <c r="AA34" i="13"/>
  <c r="T31" i="13"/>
  <c r="U31" i="13"/>
  <c r="K32" i="3"/>
  <c r="K31" i="13"/>
  <c r="AA35" i="14"/>
  <c r="AA35" i="12"/>
  <c r="V33" i="22" l="1"/>
  <c r="V35" i="12"/>
  <c r="V37" i="14"/>
  <c r="AA35" i="13"/>
  <c r="T32" i="13"/>
  <c r="U32" i="13"/>
  <c r="K33" i="3"/>
  <c r="K32" i="13"/>
  <c r="AA36" i="14"/>
  <c r="AA36" i="12"/>
  <c r="V38" i="14" l="1"/>
  <c r="V36" i="12"/>
  <c r="V34" i="22"/>
  <c r="AA36" i="13"/>
  <c r="T33" i="13"/>
  <c r="U33" i="13"/>
  <c r="K34" i="3"/>
  <c r="K33" i="13"/>
  <c r="AA37" i="14"/>
  <c r="AA37" i="12"/>
  <c r="V37" i="12" l="1"/>
  <c r="V35" i="22"/>
  <c r="V39" i="14"/>
  <c r="AA37" i="13"/>
  <c r="U34" i="13"/>
  <c r="T34" i="13"/>
  <c r="K35" i="3"/>
  <c r="K34" i="13"/>
  <c r="AA38" i="14"/>
  <c r="AA38" i="12"/>
  <c r="V40" i="14" l="1"/>
  <c r="V36" i="22"/>
  <c r="V38" i="12"/>
  <c r="AA38" i="13"/>
  <c r="K36" i="3"/>
  <c r="K35" i="13"/>
  <c r="U35" i="13"/>
  <c r="T35" i="13"/>
  <c r="AA39" i="14"/>
  <c r="AA39" i="12"/>
  <c r="V39" i="12" l="1"/>
  <c r="V37" i="22"/>
  <c r="V41" i="14"/>
  <c r="AA39" i="13"/>
  <c r="T36" i="13"/>
  <c r="U36" i="13"/>
  <c r="K37" i="3"/>
  <c r="K36" i="13"/>
  <c r="AA40" i="14"/>
  <c r="AA40" i="12"/>
  <c r="V42" i="14" l="1"/>
  <c r="V38" i="22"/>
  <c r="V40" i="12"/>
  <c r="AA40" i="13"/>
  <c r="K38" i="3"/>
  <c r="K37" i="13"/>
  <c r="U37" i="13"/>
  <c r="T37" i="13"/>
  <c r="AA41" i="14"/>
  <c r="AA41" i="12"/>
  <c r="V41" i="12" l="1"/>
  <c r="V39" i="22"/>
  <c r="V43" i="14"/>
  <c r="AA41" i="13"/>
  <c r="T38" i="13"/>
  <c r="U38" i="13"/>
  <c r="K39" i="3"/>
  <c r="K38" i="13"/>
  <c r="AA42" i="14"/>
  <c r="AA42" i="12"/>
  <c r="V42" i="12" l="1"/>
  <c r="V44" i="14"/>
  <c r="V40" i="22"/>
  <c r="AA42" i="13"/>
  <c r="T39" i="13"/>
  <c r="U39" i="13"/>
  <c r="K40" i="3"/>
  <c r="K39" i="13"/>
  <c r="AA43" i="14"/>
  <c r="AA43" i="12"/>
  <c r="V41" i="22" l="1"/>
  <c r="V45" i="14"/>
  <c r="V43" i="12"/>
  <c r="AA43" i="13"/>
  <c r="T40" i="13"/>
  <c r="U40" i="13"/>
  <c r="K41" i="3"/>
  <c r="K40" i="13"/>
  <c r="AA44" i="14"/>
  <c r="AA44" i="12"/>
  <c r="V44" i="12" l="1"/>
  <c r="V46" i="14"/>
  <c r="V42" i="22"/>
  <c r="AA44" i="13"/>
  <c r="K42" i="3"/>
  <c r="K41" i="13"/>
  <c r="U41" i="13"/>
  <c r="T41" i="13"/>
  <c r="AA45" i="14"/>
  <c r="AA45" i="12"/>
  <c r="V43" i="22" l="1"/>
  <c r="V47" i="14"/>
  <c r="V45" i="12"/>
  <c r="AA45" i="13"/>
  <c r="U42" i="13"/>
  <c r="T42" i="13"/>
  <c r="K43" i="3"/>
  <c r="K42" i="13"/>
  <c r="AA46" i="14"/>
  <c r="AA46" i="12"/>
  <c r="V46" i="12" l="1"/>
  <c r="V48" i="14"/>
  <c r="V44" i="22"/>
  <c r="AA46" i="13"/>
  <c r="U43" i="13"/>
  <c r="T43" i="13"/>
  <c r="K44" i="3"/>
  <c r="K43" i="13"/>
  <c r="AA47" i="14"/>
  <c r="AA47" i="12"/>
  <c r="V45" i="22" l="1"/>
  <c r="V49" i="14"/>
  <c r="AF49" i="14"/>
  <c r="V47" i="12"/>
  <c r="AA47" i="13"/>
  <c r="K45" i="3"/>
  <c r="K44" i="13"/>
  <c r="T44" i="13"/>
  <c r="U44" i="13"/>
  <c r="AA48" i="14"/>
  <c r="AA48" i="12"/>
  <c r="V46" i="22" l="1"/>
  <c r="V48" i="12"/>
  <c r="V50" i="14"/>
  <c r="AF50" i="14"/>
  <c r="AA48" i="13"/>
  <c r="U45" i="13"/>
  <c r="T45" i="13"/>
  <c r="K46" i="3"/>
  <c r="K45" i="13"/>
  <c r="AA49" i="14"/>
  <c r="AA49" i="12"/>
  <c r="V47" i="22" l="1"/>
  <c r="V51" i="14"/>
  <c r="AF51" i="14"/>
  <c r="V49" i="12"/>
  <c r="AF49" i="12"/>
  <c r="AA49" i="13"/>
  <c r="U46" i="13"/>
  <c r="T46" i="13"/>
  <c r="K47" i="3"/>
  <c r="K46" i="13"/>
  <c r="AA50" i="14"/>
  <c r="AA50" i="12"/>
  <c r="V48" i="22" l="1"/>
  <c r="V50" i="12"/>
  <c r="AF50" i="12"/>
  <c r="V52" i="14"/>
  <c r="AF52" i="14"/>
  <c r="AA50" i="13"/>
  <c r="U47" i="13"/>
  <c r="T47" i="13"/>
  <c r="K48" i="3"/>
  <c r="K47" i="13"/>
  <c r="AA51" i="14"/>
  <c r="AA51" i="12"/>
  <c r="V49" i="22" l="1"/>
  <c r="AF49" i="22"/>
  <c r="V53" i="14"/>
  <c r="AF53" i="14"/>
  <c r="V51" i="12"/>
  <c r="AF51" i="12"/>
  <c r="AA51" i="13"/>
  <c r="U48" i="13"/>
  <c r="T48" i="13"/>
  <c r="K49" i="3"/>
  <c r="K48" i="13"/>
  <c r="AA52" i="14"/>
  <c r="AA52" i="12"/>
  <c r="V50" i="22" l="1"/>
  <c r="AF50" i="22"/>
  <c r="V52" i="12"/>
  <c r="AF52" i="12"/>
  <c r="AA52" i="13"/>
  <c r="K50" i="3"/>
  <c r="K49" i="13"/>
  <c r="U49" i="13"/>
  <c r="T49" i="13"/>
  <c r="AA53" i="14"/>
  <c r="AA53" i="12"/>
  <c r="V51" i="22" l="1"/>
  <c r="AF51" i="22"/>
  <c r="V53" i="12"/>
  <c r="AF53" i="12"/>
  <c r="AA53" i="13"/>
  <c r="T50" i="13"/>
  <c r="U50" i="13"/>
  <c r="K51" i="3"/>
  <c r="K50" i="13"/>
  <c r="N11" i="10"/>
  <c r="N10" i="10"/>
  <c r="N9" i="10"/>
  <c r="N8" i="10"/>
  <c r="N7" i="10"/>
  <c r="N6" i="10"/>
  <c r="N5" i="10"/>
  <c r="N4" i="10"/>
  <c r="V52" i="22" l="1"/>
  <c r="AF52" i="22"/>
  <c r="U51" i="13"/>
  <c r="T51" i="13"/>
  <c r="K52" i="3"/>
  <c r="K51" i="13"/>
  <c r="D7" i="4"/>
  <c r="N3" i="10" s="1"/>
  <c r="B7" i="4"/>
  <c r="I62" i="10"/>
  <c r="H62" i="10"/>
  <c r="G62" i="10"/>
  <c r="I61" i="10"/>
  <c r="H61" i="10"/>
  <c r="G61" i="10"/>
  <c r="I60" i="10"/>
  <c r="H60" i="10"/>
  <c r="G60" i="10"/>
  <c r="I59" i="10"/>
  <c r="H59" i="10"/>
  <c r="G59" i="10"/>
  <c r="I58" i="10"/>
  <c r="H58" i="10"/>
  <c r="G58" i="10"/>
  <c r="I57" i="10"/>
  <c r="H57" i="10"/>
  <c r="G57" i="10"/>
  <c r="I56" i="10"/>
  <c r="H56" i="10"/>
  <c r="G56" i="10"/>
  <c r="I55" i="10"/>
  <c r="H55" i="10"/>
  <c r="G55" i="10"/>
  <c r="I54" i="10"/>
  <c r="H54" i="10"/>
  <c r="G54" i="10"/>
  <c r="I53" i="10"/>
  <c r="H53" i="10"/>
  <c r="G53" i="10"/>
  <c r="B53" i="10"/>
  <c r="I52" i="10"/>
  <c r="H52" i="10"/>
  <c r="G52" i="10"/>
  <c r="B52" i="10"/>
  <c r="I51" i="10"/>
  <c r="H51" i="10"/>
  <c r="G51" i="10"/>
  <c r="B51" i="10"/>
  <c r="I50" i="10"/>
  <c r="H50" i="10"/>
  <c r="G50" i="10"/>
  <c r="B50" i="10"/>
  <c r="I49" i="10"/>
  <c r="H49" i="10"/>
  <c r="G49" i="10"/>
  <c r="B49" i="10"/>
  <c r="I48" i="10"/>
  <c r="H48" i="10"/>
  <c r="G48" i="10"/>
  <c r="B48" i="10"/>
  <c r="I47" i="10"/>
  <c r="H47" i="10"/>
  <c r="G47" i="10"/>
  <c r="B47" i="10"/>
  <c r="I46" i="10"/>
  <c r="H46" i="10"/>
  <c r="G46" i="10"/>
  <c r="B46" i="10"/>
  <c r="I45" i="10"/>
  <c r="H45" i="10"/>
  <c r="G45" i="10"/>
  <c r="B45" i="10"/>
  <c r="I44" i="10"/>
  <c r="H44" i="10"/>
  <c r="G44" i="10"/>
  <c r="B44" i="10"/>
  <c r="I43" i="10"/>
  <c r="H43" i="10"/>
  <c r="G43" i="10"/>
  <c r="B43" i="10"/>
  <c r="I42" i="10"/>
  <c r="H42" i="10"/>
  <c r="G42" i="10"/>
  <c r="B42" i="10"/>
  <c r="I41" i="10"/>
  <c r="H41" i="10"/>
  <c r="G41" i="10"/>
  <c r="B41" i="10"/>
  <c r="I40" i="10"/>
  <c r="H40" i="10"/>
  <c r="G40" i="10"/>
  <c r="B40" i="10"/>
  <c r="I39" i="10"/>
  <c r="H39" i="10"/>
  <c r="G39" i="10"/>
  <c r="B39" i="10"/>
  <c r="I38" i="10"/>
  <c r="H38" i="10"/>
  <c r="G38" i="10"/>
  <c r="B38" i="10"/>
  <c r="I37" i="10"/>
  <c r="H37" i="10"/>
  <c r="G37" i="10"/>
  <c r="B37" i="10"/>
  <c r="I36" i="10"/>
  <c r="H36" i="10"/>
  <c r="G36" i="10"/>
  <c r="B36" i="10"/>
  <c r="I35" i="10"/>
  <c r="H35" i="10"/>
  <c r="G35" i="10"/>
  <c r="B35" i="10"/>
  <c r="I34" i="10"/>
  <c r="H34" i="10"/>
  <c r="G34" i="10"/>
  <c r="B34" i="10"/>
  <c r="I33" i="10"/>
  <c r="H33" i="10"/>
  <c r="G33" i="10"/>
  <c r="B33" i="10"/>
  <c r="I32" i="10"/>
  <c r="H32" i="10"/>
  <c r="G32" i="10"/>
  <c r="B32" i="10"/>
  <c r="I31" i="10"/>
  <c r="H31" i="10"/>
  <c r="G31" i="10"/>
  <c r="B31" i="10"/>
  <c r="I30" i="10"/>
  <c r="H30" i="10"/>
  <c r="G30" i="10"/>
  <c r="B30" i="10"/>
  <c r="I29" i="10"/>
  <c r="H29" i="10"/>
  <c r="G29" i="10"/>
  <c r="B29" i="10"/>
  <c r="I28" i="10"/>
  <c r="H28" i="10"/>
  <c r="G28" i="10"/>
  <c r="B28" i="10"/>
  <c r="I27" i="10"/>
  <c r="H27" i="10"/>
  <c r="G27" i="10"/>
  <c r="B27" i="10"/>
  <c r="I26" i="10"/>
  <c r="H26" i="10"/>
  <c r="G26" i="10"/>
  <c r="B26" i="10"/>
  <c r="I25" i="10"/>
  <c r="H25" i="10"/>
  <c r="G25" i="10"/>
  <c r="B25" i="10"/>
  <c r="I24" i="10"/>
  <c r="H24" i="10"/>
  <c r="G24" i="10"/>
  <c r="B24" i="10"/>
  <c r="I23" i="10"/>
  <c r="H23" i="10"/>
  <c r="G23" i="10"/>
  <c r="B23" i="10"/>
  <c r="I22" i="10"/>
  <c r="H22" i="10"/>
  <c r="G22" i="10"/>
  <c r="B22" i="10"/>
  <c r="I21" i="10"/>
  <c r="H21" i="10"/>
  <c r="G21" i="10"/>
  <c r="B21" i="10"/>
  <c r="I20" i="10"/>
  <c r="H20" i="10"/>
  <c r="G20" i="10"/>
  <c r="B20" i="10"/>
  <c r="I19" i="10"/>
  <c r="H19" i="10"/>
  <c r="G19" i="10"/>
  <c r="B19" i="10"/>
  <c r="I18" i="10"/>
  <c r="H18" i="10"/>
  <c r="G18" i="10"/>
  <c r="B18" i="10"/>
  <c r="I17" i="10"/>
  <c r="H17" i="10"/>
  <c r="G17" i="10"/>
  <c r="B17" i="10"/>
  <c r="I16" i="10"/>
  <c r="H16" i="10"/>
  <c r="G16" i="10"/>
  <c r="B16" i="10"/>
  <c r="I15" i="10"/>
  <c r="H15" i="10"/>
  <c r="G15" i="10"/>
  <c r="B15" i="10"/>
  <c r="I14" i="10"/>
  <c r="H14" i="10"/>
  <c r="G14" i="10"/>
  <c r="B14" i="10"/>
  <c r="I13" i="10"/>
  <c r="H13" i="10"/>
  <c r="G13" i="10"/>
  <c r="B13" i="10"/>
  <c r="I12" i="10"/>
  <c r="H12" i="10"/>
  <c r="G12" i="10"/>
  <c r="B12" i="10"/>
  <c r="I11" i="10"/>
  <c r="H11" i="10"/>
  <c r="G11" i="10"/>
  <c r="B11" i="10"/>
  <c r="I10" i="10"/>
  <c r="H10" i="10"/>
  <c r="G10" i="10"/>
  <c r="B10" i="10"/>
  <c r="I9" i="10"/>
  <c r="H9" i="10"/>
  <c r="G9" i="10"/>
  <c r="B9" i="10"/>
  <c r="I8" i="10"/>
  <c r="H8" i="10"/>
  <c r="G8" i="10"/>
  <c r="B8" i="10"/>
  <c r="I7" i="10"/>
  <c r="H7" i="10"/>
  <c r="G7" i="10"/>
  <c r="B7" i="10"/>
  <c r="I6" i="10"/>
  <c r="H6" i="10"/>
  <c r="G6" i="10"/>
  <c r="B6" i="10"/>
  <c r="I5" i="10"/>
  <c r="H5" i="10"/>
  <c r="G5" i="10"/>
  <c r="B5" i="10"/>
  <c r="I4" i="10"/>
  <c r="H4" i="10"/>
  <c r="G4" i="10"/>
  <c r="B4" i="10"/>
  <c r="AA3" i="10"/>
  <c r="AA4" i="10" s="1"/>
  <c r="I3" i="10"/>
  <c r="V3" i="10" s="1"/>
  <c r="H3" i="10"/>
  <c r="G3" i="10"/>
  <c r="B3" i="10"/>
  <c r="B4" i="7"/>
  <c r="B5" i="7"/>
  <c r="E5" i="7"/>
  <c r="B6" i="7"/>
  <c r="B7" i="7"/>
  <c r="B8" i="7"/>
  <c r="B9" i="7"/>
  <c r="B10" i="7"/>
  <c r="B11" i="7"/>
  <c r="E11" i="7"/>
  <c r="B12" i="7"/>
  <c r="B13" i="7"/>
  <c r="B14" i="7"/>
  <c r="E14" i="7"/>
  <c r="B15" i="7"/>
  <c r="B16" i="7"/>
  <c r="B17" i="7"/>
  <c r="D17" i="7"/>
  <c r="B18" i="7"/>
  <c r="B19" i="7"/>
  <c r="B20" i="7"/>
  <c r="D20" i="7"/>
  <c r="B21" i="7"/>
  <c r="B22" i="7"/>
  <c r="B23" i="7"/>
  <c r="B24" i="7"/>
  <c r="B25" i="7"/>
  <c r="B26" i="7"/>
  <c r="B27" i="7"/>
  <c r="B28" i="7"/>
  <c r="B29" i="7"/>
  <c r="E29" i="7"/>
  <c r="B30" i="7"/>
  <c r="B31" i="7"/>
  <c r="B32" i="7"/>
  <c r="D32" i="7"/>
  <c r="B33" i="7"/>
  <c r="B34" i="7"/>
  <c r="B35" i="7"/>
  <c r="E35" i="7"/>
  <c r="B36" i="7"/>
  <c r="B37" i="7"/>
  <c r="B38" i="7"/>
  <c r="E38" i="7"/>
  <c r="B39" i="7"/>
  <c r="B40" i="7"/>
  <c r="B41" i="7"/>
  <c r="E41" i="7"/>
  <c r="B42" i="7"/>
  <c r="B43" i="7"/>
  <c r="B44" i="7"/>
  <c r="D44" i="7"/>
  <c r="E44" i="7"/>
  <c r="B45" i="7"/>
  <c r="B46" i="7"/>
  <c r="B47" i="7"/>
  <c r="D47" i="7"/>
  <c r="B48" i="7"/>
  <c r="B49" i="7"/>
  <c r="B50" i="7"/>
  <c r="E50" i="7"/>
  <c r="B51" i="7"/>
  <c r="B52" i="7"/>
  <c r="B53" i="7"/>
  <c r="E3" i="7"/>
  <c r="B3" i="7"/>
  <c r="I62" i="7"/>
  <c r="H62" i="7"/>
  <c r="G62" i="7"/>
  <c r="I61" i="7"/>
  <c r="H61" i="7"/>
  <c r="G61" i="7"/>
  <c r="I60" i="7"/>
  <c r="H60" i="7"/>
  <c r="G60" i="7"/>
  <c r="I59" i="7"/>
  <c r="H59" i="7"/>
  <c r="G59" i="7"/>
  <c r="I58" i="7"/>
  <c r="H58" i="7"/>
  <c r="G58" i="7"/>
  <c r="I57" i="7"/>
  <c r="H57" i="7"/>
  <c r="G57" i="7"/>
  <c r="I56" i="7"/>
  <c r="H56" i="7"/>
  <c r="G56" i="7"/>
  <c r="I55" i="7"/>
  <c r="H55" i="7"/>
  <c r="G55" i="7"/>
  <c r="I54" i="7"/>
  <c r="H54" i="7"/>
  <c r="G54" i="7"/>
  <c r="I53" i="7"/>
  <c r="H53" i="7"/>
  <c r="G53" i="7"/>
  <c r="I52" i="7"/>
  <c r="H52" i="7"/>
  <c r="G52" i="7"/>
  <c r="I51" i="7"/>
  <c r="H51" i="7"/>
  <c r="G51" i="7"/>
  <c r="I50" i="7"/>
  <c r="H50" i="7"/>
  <c r="G50" i="7"/>
  <c r="I49" i="7"/>
  <c r="H49" i="7"/>
  <c r="G49" i="7"/>
  <c r="I48" i="7"/>
  <c r="H48" i="7"/>
  <c r="G48" i="7"/>
  <c r="I47" i="7"/>
  <c r="H47" i="7"/>
  <c r="G47" i="7"/>
  <c r="I46" i="7"/>
  <c r="H46" i="7"/>
  <c r="G46" i="7"/>
  <c r="I45" i="7"/>
  <c r="H45" i="7"/>
  <c r="G45" i="7"/>
  <c r="I44" i="7"/>
  <c r="H44" i="7"/>
  <c r="G44" i="7"/>
  <c r="I43" i="7"/>
  <c r="H43" i="7"/>
  <c r="G43" i="7"/>
  <c r="I42" i="7"/>
  <c r="H42" i="7"/>
  <c r="G42" i="7"/>
  <c r="I41" i="7"/>
  <c r="H41" i="7"/>
  <c r="G41" i="7"/>
  <c r="I40" i="7"/>
  <c r="H40" i="7"/>
  <c r="G40" i="7"/>
  <c r="I39" i="7"/>
  <c r="H39" i="7"/>
  <c r="G39" i="7"/>
  <c r="I38" i="7"/>
  <c r="H38" i="7"/>
  <c r="G38" i="7"/>
  <c r="I37" i="7"/>
  <c r="H37" i="7"/>
  <c r="G37" i="7"/>
  <c r="I36" i="7"/>
  <c r="H36" i="7"/>
  <c r="G36" i="7"/>
  <c r="I35" i="7"/>
  <c r="H35" i="7"/>
  <c r="G35" i="7"/>
  <c r="I34" i="7"/>
  <c r="H34" i="7"/>
  <c r="G34" i="7"/>
  <c r="I33" i="7"/>
  <c r="H33" i="7"/>
  <c r="G33" i="7"/>
  <c r="I32" i="7"/>
  <c r="H32" i="7"/>
  <c r="G32" i="7"/>
  <c r="I31" i="7"/>
  <c r="H31" i="7"/>
  <c r="G31" i="7"/>
  <c r="I30" i="7"/>
  <c r="H30" i="7"/>
  <c r="G30" i="7"/>
  <c r="I29" i="7"/>
  <c r="H29" i="7"/>
  <c r="G29" i="7"/>
  <c r="I28" i="7"/>
  <c r="H28" i="7"/>
  <c r="G28" i="7"/>
  <c r="I27" i="7"/>
  <c r="H27" i="7"/>
  <c r="G27" i="7"/>
  <c r="I26" i="7"/>
  <c r="H26" i="7"/>
  <c r="G26" i="7"/>
  <c r="I25" i="7"/>
  <c r="H25" i="7"/>
  <c r="G25" i="7"/>
  <c r="I24" i="7"/>
  <c r="H24" i="7"/>
  <c r="G24" i="7"/>
  <c r="I23" i="7"/>
  <c r="H23" i="7"/>
  <c r="G23" i="7"/>
  <c r="I22" i="7"/>
  <c r="H22" i="7"/>
  <c r="G22" i="7"/>
  <c r="I21" i="7"/>
  <c r="H21" i="7"/>
  <c r="G21" i="7"/>
  <c r="I20" i="7"/>
  <c r="H20" i="7"/>
  <c r="G20" i="7"/>
  <c r="I19" i="7"/>
  <c r="H19" i="7"/>
  <c r="G19" i="7"/>
  <c r="I18" i="7"/>
  <c r="H18" i="7"/>
  <c r="G18" i="7"/>
  <c r="I17" i="7"/>
  <c r="H17" i="7"/>
  <c r="G17" i="7"/>
  <c r="I16" i="7"/>
  <c r="H16" i="7"/>
  <c r="G16" i="7"/>
  <c r="I15" i="7"/>
  <c r="H15" i="7"/>
  <c r="G15" i="7"/>
  <c r="I14" i="7"/>
  <c r="H14" i="7"/>
  <c r="G14" i="7"/>
  <c r="I13" i="7"/>
  <c r="H13" i="7"/>
  <c r="G13" i="7"/>
  <c r="I12" i="7"/>
  <c r="H12" i="7"/>
  <c r="G12" i="7"/>
  <c r="I11" i="7"/>
  <c r="H11" i="7"/>
  <c r="G11" i="7"/>
  <c r="N10" i="7"/>
  <c r="I10" i="7"/>
  <c r="H10" i="7"/>
  <c r="G10" i="7"/>
  <c r="N9" i="7"/>
  <c r="AA3" i="7" s="1"/>
  <c r="I9" i="7"/>
  <c r="H9" i="7"/>
  <c r="G9" i="7"/>
  <c r="N8" i="7"/>
  <c r="I8" i="7"/>
  <c r="H8" i="7"/>
  <c r="G8" i="7"/>
  <c r="N7" i="7"/>
  <c r="I7" i="7"/>
  <c r="H7" i="7"/>
  <c r="G7" i="7"/>
  <c r="N6" i="7"/>
  <c r="I6" i="7"/>
  <c r="H6" i="7"/>
  <c r="G6" i="7"/>
  <c r="N5" i="7"/>
  <c r="I5" i="7"/>
  <c r="H5" i="7"/>
  <c r="G5" i="7"/>
  <c r="I4" i="7"/>
  <c r="H4" i="7"/>
  <c r="G4" i="7"/>
  <c r="I3" i="7"/>
  <c r="H3" i="7"/>
  <c r="G3" i="7"/>
  <c r="O47" i="1"/>
  <c r="E46" i="7" s="1"/>
  <c r="O44" i="1"/>
  <c r="C43" i="7" s="1"/>
  <c r="O39" i="1"/>
  <c r="O35" i="1"/>
  <c r="C34" i="7" s="1"/>
  <c r="O31" i="1"/>
  <c r="E30" i="7" s="1"/>
  <c r="O27" i="1"/>
  <c r="C26" i="7" s="1"/>
  <c r="O23" i="1"/>
  <c r="E22" i="7" s="1"/>
  <c r="O19" i="1"/>
  <c r="C18" i="7" s="1"/>
  <c r="O15" i="1"/>
  <c r="O7" i="1"/>
  <c r="E6" i="7" s="1"/>
  <c r="O54" i="1"/>
  <c r="E53" i="7" s="1"/>
  <c r="O53" i="1"/>
  <c r="D52" i="7" s="1"/>
  <c r="O52" i="1"/>
  <c r="E51" i="7" s="1"/>
  <c r="O51" i="1"/>
  <c r="O50" i="1"/>
  <c r="D49" i="7" s="1"/>
  <c r="O49" i="1"/>
  <c r="D48" i="7" s="1"/>
  <c r="O48" i="1"/>
  <c r="O46" i="1"/>
  <c r="E45" i="7" s="1"/>
  <c r="O45" i="1"/>
  <c r="O43" i="1"/>
  <c r="E42" i="7" s="1"/>
  <c r="O42" i="1"/>
  <c r="O41" i="1"/>
  <c r="D40" i="7" s="1"/>
  <c r="O40" i="1"/>
  <c r="D39" i="7" s="1"/>
  <c r="O38" i="1"/>
  <c r="E37" i="7" s="1"/>
  <c r="O37" i="1"/>
  <c r="E36" i="7" s="1"/>
  <c r="O36" i="1"/>
  <c r="O34" i="1"/>
  <c r="E33" i="7" s="1"/>
  <c r="O33" i="1"/>
  <c r="O32" i="1"/>
  <c r="D31" i="7" s="1"/>
  <c r="O30" i="1"/>
  <c r="O29" i="1"/>
  <c r="E28" i="7" s="1"/>
  <c r="O28" i="1"/>
  <c r="E27" i="7" s="1"/>
  <c r="O26" i="1"/>
  <c r="E25" i="7" s="1"/>
  <c r="O25" i="1"/>
  <c r="D24" i="7" s="1"/>
  <c r="O24" i="1"/>
  <c r="D23" i="7" s="1"/>
  <c r="O22" i="1"/>
  <c r="E21" i="7" s="1"/>
  <c r="O21" i="1"/>
  <c r="O20" i="1"/>
  <c r="E19" i="7" s="1"/>
  <c r="O18" i="1"/>
  <c r="O17" i="1"/>
  <c r="D16" i="7" s="1"/>
  <c r="O16" i="1"/>
  <c r="D15" i="7" s="1"/>
  <c r="O14" i="1"/>
  <c r="E13" i="7" s="1"/>
  <c r="O13" i="1"/>
  <c r="E12" i="7" s="1"/>
  <c r="O12" i="1"/>
  <c r="O11" i="1"/>
  <c r="E10" i="7" s="1"/>
  <c r="O10" i="1"/>
  <c r="E9" i="7" s="1"/>
  <c r="O9" i="1"/>
  <c r="D8" i="7" s="1"/>
  <c r="O8" i="1"/>
  <c r="D7" i="7" s="1"/>
  <c r="O6" i="1"/>
  <c r="O5" i="1"/>
  <c r="E4" i="7" s="1"/>
  <c r="O4" i="1"/>
  <c r="B3" i="6"/>
  <c r="C5" i="6"/>
  <c r="D5" i="6"/>
  <c r="C13" i="6"/>
  <c r="D13" i="6"/>
  <c r="E13" i="6"/>
  <c r="C17" i="6"/>
  <c r="D17" i="6"/>
  <c r="C21" i="6"/>
  <c r="D21" i="6"/>
  <c r="C29" i="6"/>
  <c r="D29" i="6"/>
  <c r="C33" i="6"/>
  <c r="D33" i="6"/>
  <c r="C37" i="6"/>
  <c r="D37" i="6"/>
  <c r="C41" i="6"/>
  <c r="D41" i="6"/>
  <c r="C49" i="6"/>
  <c r="D49" i="6"/>
  <c r="C53" i="6"/>
  <c r="D5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I4" i="1"/>
  <c r="E3" i="6" s="1"/>
  <c r="I5" i="1"/>
  <c r="E4" i="6" s="1"/>
  <c r="I6" i="1"/>
  <c r="I7" i="1"/>
  <c r="E6" i="6" s="1"/>
  <c r="I8" i="1"/>
  <c r="E7" i="6" s="1"/>
  <c r="I9" i="1"/>
  <c r="D8" i="6" s="1"/>
  <c r="I10" i="1"/>
  <c r="D9" i="6" s="1"/>
  <c r="I11" i="1"/>
  <c r="D10" i="6" s="1"/>
  <c r="I12" i="1"/>
  <c r="E11" i="6" s="1"/>
  <c r="I13" i="1"/>
  <c r="D12" i="6" s="1"/>
  <c r="I14" i="1"/>
  <c r="I15" i="1"/>
  <c r="E14" i="6" s="1"/>
  <c r="I16" i="1"/>
  <c r="E15" i="6" s="1"/>
  <c r="I17" i="1"/>
  <c r="D16" i="6" s="1"/>
  <c r="I18" i="1"/>
  <c r="I19" i="1"/>
  <c r="D18" i="6" s="1"/>
  <c r="I20" i="1"/>
  <c r="D19" i="6" s="1"/>
  <c r="E19" i="6"/>
  <c r="I21" i="1"/>
  <c r="C20" i="6" s="1"/>
  <c r="D20" i="6"/>
  <c r="E20" i="6"/>
  <c r="I22" i="1"/>
  <c r="I23" i="1"/>
  <c r="E22" i="6" s="1"/>
  <c r="I24" i="1"/>
  <c r="E23" i="6" s="1"/>
  <c r="D23" i="6"/>
  <c r="I25" i="1"/>
  <c r="E24" i="6" s="1"/>
  <c r="D24" i="6"/>
  <c r="I26" i="1"/>
  <c r="D25" i="6" s="1"/>
  <c r="I27" i="1"/>
  <c r="D26" i="6" s="1"/>
  <c r="I28" i="1"/>
  <c r="D27" i="6" s="1"/>
  <c r="E27" i="6"/>
  <c r="I29" i="1"/>
  <c r="D28" i="6" s="1"/>
  <c r="I30" i="1"/>
  <c r="I31" i="1"/>
  <c r="E30" i="6" s="1"/>
  <c r="I32" i="1"/>
  <c r="E31" i="6" s="1"/>
  <c r="I33" i="1"/>
  <c r="D32" i="6" s="1"/>
  <c r="E32" i="6"/>
  <c r="I34" i="1"/>
  <c r="I35" i="1"/>
  <c r="D34" i="6" s="1"/>
  <c r="I36" i="1"/>
  <c r="D35" i="6" s="1"/>
  <c r="I37" i="1"/>
  <c r="D36" i="6" s="1"/>
  <c r="I38" i="1"/>
  <c r="I39" i="1"/>
  <c r="E38" i="6" s="1"/>
  <c r="I40" i="1"/>
  <c r="E39" i="6" s="1"/>
  <c r="D39" i="6"/>
  <c r="I41" i="1"/>
  <c r="D40" i="6" s="1"/>
  <c r="I42" i="1"/>
  <c r="I43" i="1"/>
  <c r="D42" i="6" s="1"/>
  <c r="I44" i="1"/>
  <c r="D43" i="6" s="1"/>
  <c r="E43" i="6"/>
  <c r="I45" i="1"/>
  <c r="D44" i="6" s="1"/>
  <c r="I46" i="1"/>
  <c r="D45" i="6" s="1"/>
  <c r="I47" i="1"/>
  <c r="E46" i="6" s="1"/>
  <c r="I48" i="1"/>
  <c r="E47" i="6" s="1"/>
  <c r="I49" i="1"/>
  <c r="D48" i="6" s="1"/>
  <c r="I50" i="1"/>
  <c r="I51" i="1"/>
  <c r="D50" i="6" s="1"/>
  <c r="I52" i="1"/>
  <c r="D51" i="6" s="1"/>
  <c r="I53" i="1"/>
  <c r="D52" i="6" s="1"/>
  <c r="I54" i="1"/>
  <c r="I62" i="6"/>
  <c r="H62" i="6"/>
  <c r="G62" i="6"/>
  <c r="I61" i="6"/>
  <c r="H61" i="6"/>
  <c r="G61" i="6"/>
  <c r="I60" i="6"/>
  <c r="H60" i="6"/>
  <c r="G60" i="6"/>
  <c r="I59" i="6"/>
  <c r="H59" i="6"/>
  <c r="G59" i="6"/>
  <c r="I58" i="6"/>
  <c r="H58" i="6"/>
  <c r="G58" i="6"/>
  <c r="I57" i="6"/>
  <c r="H57" i="6"/>
  <c r="G57" i="6"/>
  <c r="I56" i="6"/>
  <c r="H56" i="6"/>
  <c r="G56" i="6"/>
  <c r="I55" i="6"/>
  <c r="H55" i="6"/>
  <c r="G55" i="6"/>
  <c r="I54" i="6"/>
  <c r="H54" i="6"/>
  <c r="G54" i="6"/>
  <c r="I53" i="6"/>
  <c r="H53" i="6"/>
  <c r="G53" i="6"/>
  <c r="I52" i="6"/>
  <c r="H52" i="6"/>
  <c r="G52" i="6"/>
  <c r="I51" i="6"/>
  <c r="H51" i="6"/>
  <c r="G51" i="6"/>
  <c r="I50" i="6"/>
  <c r="H50" i="6"/>
  <c r="G50" i="6"/>
  <c r="I49" i="6"/>
  <c r="H49" i="6"/>
  <c r="G49" i="6"/>
  <c r="I48" i="6"/>
  <c r="H48" i="6"/>
  <c r="G48" i="6"/>
  <c r="I47" i="6"/>
  <c r="H47" i="6"/>
  <c r="G47" i="6"/>
  <c r="I46" i="6"/>
  <c r="H46" i="6"/>
  <c r="G46" i="6"/>
  <c r="I45" i="6"/>
  <c r="H45" i="6"/>
  <c r="G45" i="6"/>
  <c r="I44" i="6"/>
  <c r="H44" i="6"/>
  <c r="G44" i="6"/>
  <c r="I43" i="6"/>
  <c r="H43" i="6"/>
  <c r="G43" i="6"/>
  <c r="I42" i="6"/>
  <c r="H42" i="6"/>
  <c r="G42" i="6"/>
  <c r="I41" i="6"/>
  <c r="H41" i="6"/>
  <c r="G41" i="6"/>
  <c r="I40" i="6"/>
  <c r="H40" i="6"/>
  <c r="G40" i="6"/>
  <c r="I39" i="6"/>
  <c r="H39" i="6"/>
  <c r="G39" i="6"/>
  <c r="I38" i="6"/>
  <c r="H38" i="6"/>
  <c r="G38" i="6"/>
  <c r="I37" i="6"/>
  <c r="H37" i="6"/>
  <c r="G37" i="6"/>
  <c r="I36" i="6"/>
  <c r="H36" i="6"/>
  <c r="G36" i="6"/>
  <c r="I35" i="6"/>
  <c r="H35" i="6"/>
  <c r="G35" i="6"/>
  <c r="I34" i="6"/>
  <c r="H34" i="6"/>
  <c r="G34" i="6"/>
  <c r="I33" i="6"/>
  <c r="H33" i="6"/>
  <c r="G33" i="6"/>
  <c r="I32" i="6"/>
  <c r="H32" i="6"/>
  <c r="G32" i="6"/>
  <c r="I31" i="6"/>
  <c r="H31" i="6"/>
  <c r="G31" i="6"/>
  <c r="I30" i="6"/>
  <c r="H30" i="6"/>
  <c r="G30" i="6"/>
  <c r="I29" i="6"/>
  <c r="H29" i="6"/>
  <c r="G29" i="6"/>
  <c r="I28" i="6"/>
  <c r="H28" i="6"/>
  <c r="G28" i="6"/>
  <c r="I27" i="6"/>
  <c r="H27" i="6"/>
  <c r="G27" i="6"/>
  <c r="I26" i="6"/>
  <c r="H26" i="6"/>
  <c r="G26" i="6"/>
  <c r="I25" i="6"/>
  <c r="H25" i="6"/>
  <c r="G25" i="6"/>
  <c r="I24" i="6"/>
  <c r="H24" i="6"/>
  <c r="G24" i="6"/>
  <c r="I23" i="6"/>
  <c r="H23" i="6"/>
  <c r="G23" i="6"/>
  <c r="I22" i="6"/>
  <c r="H22" i="6"/>
  <c r="G22" i="6"/>
  <c r="I21" i="6"/>
  <c r="H21" i="6"/>
  <c r="G21" i="6"/>
  <c r="I20" i="6"/>
  <c r="H20" i="6"/>
  <c r="G20" i="6"/>
  <c r="I19" i="6"/>
  <c r="H19" i="6"/>
  <c r="G19" i="6"/>
  <c r="I18" i="6"/>
  <c r="H18" i="6"/>
  <c r="G18" i="6"/>
  <c r="I17" i="6"/>
  <c r="H17" i="6"/>
  <c r="G17" i="6"/>
  <c r="I16" i="6"/>
  <c r="H16" i="6"/>
  <c r="G16" i="6"/>
  <c r="I15" i="6"/>
  <c r="H15" i="6"/>
  <c r="G15" i="6"/>
  <c r="I14" i="6"/>
  <c r="H14" i="6"/>
  <c r="G14" i="6"/>
  <c r="I13" i="6"/>
  <c r="H13" i="6"/>
  <c r="G13" i="6"/>
  <c r="I12" i="6"/>
  <c r="H12" i="6"/>
  <c r="G12" i="6"/>
  <c r="I11" i="6"/>
  <c r="H11" i="6"/>
  <c r="G11" i="6"/>
  <c r="N10" i="6"/>
  <c r="I10" i="6"/>
  <c r="H10" i="6"/>
  <c r="G10" i="6"/>
  <c r="N9" i="6"/>
  <c r="I9" i="6"/>
  <c r="H9" i="6"/>
  <c r="G9" i="6"/>
  <c r="N8" i="6"/>
  <c r="I8" i="6"/>
  <c r="H8" i="6"/>
  <c r="G8" i="6"/>
  <c r="N7" i="6"/>
  <c r="I7" i="6"/>
  <c r="H7" i="6"/>
  <c r="G7" i="6"/>
  <c r="N6" i="6"/>
  <c r="I6" i="6"/>
  <c r="H6" i="6"/>
  <c r="G6" i="6"/>
  <c r="N5" i="6"/>
  <c r="I5" i="6"/>
  <c r="H5" i="6"/>
  <c r="G5" i="6"/>
  <c r="I4" i="6"/>
  <c r="H4" i="6"/>
  <c r="G4" i="6"/>
  <c r="AA3" i="6"/>
  <c r="I3" i="6"/>
  <c r="H3" i="6"/>
  <c r="G3" i="6"/>
  <c r="V4" i="10" l="1"/>
  <c r="V5" i="10" s="1"/>
  <c r="V53" i="22"/>
  <c r="AF53" i="22"/>
  <c r="U3" i="10"/>
  <c r="Y3" i="10" s="1"/>
  <c r="U3" i="7"/>
  <c r="V3" i="7"/>
  <c r="U3" i="6"/>
  <c r="Y3" i="6" s="1"/>
  <c r="V3" i="6"/>
  <c r="AA4" i="6"/>
  <c r="C45" i="6"/>
  <c r="C25" i="6"/>
  <c r="C53" i="7"/>
  <c r="C50" i="7"/>
  <c r="C47" i="7"/>
  <c r="C44" i="7"/>
  <c r="C41" i="7"/>
  <c r="C38" i="7"/>
  <c r="C35" i="7"/>
  <c r="C32" i="7"/>
  <c r="C29" i="7"/>
  <c r="C23" i="7"/>
  <c r="C20" i="7"/>
  <c r="C17" i="7"/>
  <c r="C14" i="7"/>
  <c r="C11" i="7"/>
  <c r="C8" i="7"/>
  <c r="C5" i="7"/>
  <c r="N7" i="4"/>
  <c r="N2" i="10"/>
  <c r="C9" i="6"/>
  <c r="AA4" i="7"/>
  <c r="C52" i="6"/>
  <c r="C48" i="6"/>
  <c r="C44" i="6"/>
  <c r="C40" i="6"/>
  <c r="C36" i="6"/>
  <c r="C32" i="6"/>
  <c r="C28" i="6"/>
  <c r="C24" i="6"/>
  <c r="C16" i="6"/>
  <c r="C12" i="6"/>
  <c r="C8" i="6"/>
  <c r="C4" i="6"/>
  <c r="D22" i="6"/>
  <c r="C52" i="7"/>
  <c r="C49" i="7"/>
  <c r="C46" i="7"/>
  <c r="C40" i="7"/>
  <c r="C37" i="7"/>
  <c r="C31" i="7"/>
  <c r="C28" i="7"/>
  <c r="C25" i="7"/>
  <c r="C22" i="7"/>
  <c r="C19" i="7"/>
  <c r="C16" i="7"/>
  <c r="C13" i="7"/>
  <c r="C10" i="7"/>
  <c r="C7" i="7"/>
  <c r="C4" i="7"/>
  <c r="T52" i="13"/>
  <c r="U52" i="13"/>
  <c r="C51" i="6"/>
  <c r="C47" i="6"/>
  <c r="C43" i="6"/>
  <c r="C39" i="6"/>
  <c r="C35" i="6"/>
  <c r="C31" i="6"/>
  <c r="C27" i="6"/>
  <c r="C23" i="6"/>
  <c r="C19" i="6"/>
  <c r="C15" i="6"/>
  <c r="C11" i="6"/>
  <c r="C7" i="6"/>
  <c r="D3" i="7"/>
  <c r="K53" i="3"/>
  <c r="K52" i="13"/>
  <c r="C3" i="6"/>
  <c r="C3" i="7"/>
  <c r="E36" i="6"/>
  <c r="C50" i="6"/>
  <c r="C46" i="6"/>
  <c r="C42" i="6"/>
  <c r="C38" i="6"/>
  <c r="C34" i="6"/>
  <c r="C30" i="6"/>
  <c r="C26" i="6"/>
  <c r="C22" i="6"/>
  <c r="C18" i="6"/>
  <c r="C14" i="6"/>
  <c r="C10" i="6"/>
  <c r="C6" i="6"/>
  <c r="C51" i="7"/>
  <c r="C48" i="7"/>
  <c r="C45" i="7"/>
  <c r="C42" i="7"/>
  <c r="C39" i="7"/>
  <c r="C36" i="7"/>
  <c r="C33" i="7"/>
  <c r="C30" i="7"/>
  <c r="C27" i="7"/>
  <c r="C24" i="7"/>
  <c r="C21" i="7"/>
  <c r="C15" i="7"/>
  <c r="C12" i="7"/>
  <c r="C9" i="7"/>
  <c r="C6" i="7"/>
  <c r="AA5" i="10"/>
  <c r="AA5" i="7"/>
  <c r="E7" i="7"/>
  <c r="E49" i="7"/>
  <c r="D28" i="7"/>
  <c r="D11" i="7"/>
  <c r="E20" i="7"/>
  <c r="E8" i="7"/>
  <c r="E23" i="7"/>
  <c r="E40" i="7"/>
  <c r="E52" i="7"/>
  <c r="E17" i="7"/>
  <c r="D41" i="7"/>
  <c r="D25" i="7"/>
  <c r="E18" i="7"/>
  <c r="D18" i="7"/>
  <c r="E26" i="7"/>
  <c r="D26" i="7"/>
  <c r="E34" i="7"/>
  <c r="D34" i="7"/>
  <c r="E43" i="7"/>
  <c r="D43" i="7"/>
  <c r="D10" i="7"/>
  <c r="D33" i="7"/>
  <c r="D36" i="7"/>
  <c r="E48" i="7"/>
  <c r="D51" i="7"/>
  <c r="E15" i="7"/>
  <c r="D4" i="7"/>
  <c r="E16" i="7"/>
  <c r="D19" i="7"/>
  <c r="E31" i="7"/>
  <c r="D42" i="7"/>
  <c r="D9" i="7"/>
  <c r="D12" i="7"/>
  <c r="E24" i="7"/>
  <c r="D27" i="7"/>
  <c r="E39" i="7"/>
  <c r="D50" i="7"/>
  <c r="E32" i="7"/>
  <c r="D35" i="7"/>
  <c r="E47" i="7"/>
  <c r="D6" i="7"/>
  <c r="D14" i="7"/>
  <c r="D22" i="7"/>
  <c r="D30" i="7"/>
  <c r="D38" i="7"/>
  <c r="D46" i="7"/>
  <c r="D5" i="7"/>
  <c r="D13" i="7"/>
  <c r="D21" i="7"/>
  <c r="D29" i="7"/>
  <c r="D37" i="7"/>
  <c r="D45" i="7"/>
  <c r="D53" i="7"/>
  <c r="D3" i="6"/>
  <c r="E53" i="6"/>
  <c r="E40" i="6"/>
  <c r="E26" i="6"/>
  <c r="E12" i="6"/>
  <c r="D7" i="6"/>
  <c r="E29" i="6"/>
  <c r="E16" i="6"/>
  <c r="D11" i="6"/>
  <c r="D6" i="6"/>
  <c r="E10" i="6"/>
  <c r="E5" i="6"/>
  <c r="D4" i="6"/>
  <c r="E50" i="6"/>
  <c r="D46" i="6"/>
  <c r="E52" i="6"/>
  <c r="E45" i="6"/>
  <c r="D15" i="6"/>
  <c r="E8" i="6"/>
  <c r="E48" i="6"/>
  <c r="E42" i="6"/>
  <c r="D38" i="6"/>
  <c r="E35" i="6"/>
  <c r="E28" i="6"/>
  <c r="E21" i="6"/>
  <c r="D31" i="6"/>
  <c r="E18" i="6"/>
  <c r="D14" i="6"/>
  <c r="E51" i="6"/>
  <c r="E44" i="6"/>
  <c r="E37" i="6"/>
  <c r="D47" i="6"/>
  <c r="E34" i="6"/>
  <c r="D30" i="6"/>
  <c r="E49" i="6"/>
  <c r="E41" i="6"/>
  <c r="E33" i="6"/>
  <c r="E25" i="6"/>
  <c r="E17" i="6"/>
  <c r="E9" i="6"/>
  <c r="AA5" i="6"/>
  <c r="N5" i="5"/>
  <c r="N10" i="5"/>
  <c r="N9" i="5"/>
  <c r="AA3" i="5" s="1"/>
  <c r="N8" i="5"/>
  <c r="N7" i="5"/>
  <c r="N6" i="5"/>
  <c r="I62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3" i="5"/>
  <c r="V3" i="5" s="1"/>
  <c r="H62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3" i="5"/>
  <c r="G56" i="5"/>
  <c r="G57" i="5"/>
  <c r="G58" i="5"/>
  <c r="G59" i="5"/>
  <c r="G60" i="5"/>
  <c r="G61" i="5"/>
  <c r="G62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3" i="5"/>
  <c r="V4" i="5" l="1"/>
  <c r="AF3" i="5"/>
  <c r="AO3" i="5" s="1"/>
  <c r="AP3" i="5" s="1"/>
  <c r="AA4" i="5"/>
  <c r="V6" i="10"/>
  <c r="U3" i="5"/>
  <c r="V4" i="6"/>
  <c r="AE4" i="6"/>
  <c r="AF4" i="6"/>
  <c r="V4" i="7"/>
  <c r="AE4" i="7"/>
  <c r="AF4" i="7"/>
  <c r="AA5" i="5"/>
  <c r="T53" i="13"/>
  <c r="U53" i="13"/>
  <c r="K54" i="3"/>
  <c r="K53" i="13"/>
  <c r="AA6" i="10"/>
  <c r="AA6" i="7"/>
  <c r="AA6" i="6"/>
  <c r="V7" i="10" l="1"/>
  <c r="V5" i="6"/>
  <c r="AF5" i="6"/>
  <c r="AE5" i="6"/>
  <c r="V5" i="7"/>
  <c r="AF5" i="7"/>
  <c r="AE5" i="7"/>
  <c r="AA6" i="5"/>
  <c r="K55" i="3"/>
  <c r="K54" i="13"/>
  <c r="AA7" i="10"/>
  <c r="AA7" i="7"/>
  <c r="AA7" i="6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3" i="3"/>
  <c r="J3" i="28" l="1"/>
  <c r="T3" i="28" s="1"/>
  <c r="X3" i="28" s="1"/>
  <c r="AC3" i="28" s="1"/>
  <c r="J3" i="27"/>
  <c r="T3" i="27" s="1"/>
  <c r="X3" i="27" s="1"/>
  <c r="AC3" i="27" s="1"/>
  <c r="E3" i="3"/>
  <c r="V6" i="6"/>
  <c r="AF6" i="6"/>
  <c r="AE6" i="6"/>
  <c r="V8" i="10"/>
  <c r="V5" i="5"/>
  <c r="V6" i="7"/>
  <c r="AF6" i="7"/>
  <c r="AE6" i="7"/>
  <c r="J3" i="23"/>
  <c r="T3" i="23" s="1"/>
  <c r="J3" i="24"/>
  <c r="T3" i="24" s="1"/>
  <c r="J14" i="22"/>
  <c r="J14" i="14"/>
  <c r="J52" i="22"/>
  <c r="J52" i="14"/>
  <c r="J40" i="22"/>
  <c r="J40" i="14"/>
  <c r="J28" i="22"/>
  <c r="J28" i="14"/>
  <c r="J16" i="22"/>
  <c r="J16" i="14"/>
  <c r="J4" i="22"/>
  <c r="J4" i="14"/>
  <c r="J3" i="22"/>
  <c r="T3" i="22" s="1"/>
  <c r="J3" i="14"/>
  <c r="T3" i="14" s="1"/>
  <c r="J51" i="22"/>
  <c r="J51" i="14"/>
  <c r="J39" i="22"/>
  <c r="J39" i="14"/>
  <c r="J27" i="22"/>
  <c r="J27" i="14"/>
  <c r="J15" i="22"/>
  <c r="J15" i="14"/>
  <c r="J13" i="22"/>
  <c r="J13" i="14"/>
  <c r="J38" i="22"/>
  <c r="J38" i="14"/>
  <c r="J25" i="22"/>
  <c r="J25" i="14"/>
  <c r="J48" i="22"/>
  <c r="J48" i="14"/>
  <c r="J47" i="22"/>
  <c r="J47" i="14"/>
  <c r="J23" i="22"/>
  <c r="J23" i="14"/>
  <c r="J62" i="22"/>
  <c r="J62" i="14"/>
  <c r="J49" i="22"/>
  <c r="J49" i="14"/>
  <c r="J12" i="22"/>
  <c r="J12" i="14"/>
  <c r="J59" i="22"/>
  <c r="J59" i="14"/>
  <c r="J35" i="22"/>
  <c r="J35" i="14"/>
  <c r="J11" i="22"/>
  <c r="J11" i="14"/>
  <c r="J58" i="22"/>
  <c r="J58" i="14"/>
  <c r="J46" i="22"/>
  <c r="J46" i="14"/>
  <c r="J34" i="22"/>
  <c r="J34" i="14"/>
  <c r="J22" i="22"/>
  <c r="J22" i="14"/>
  <c r="J10" i="22"/>
  <c r="J10" i="14"/>
  <c r="K56" i="3"/>
  <c r="K55" i="13"/>
  <c r="J60" i="22"/>
  <c r="J60" i="14"/>
  <c r="J24" i="22"/>
  <c r="J24" i="14"/>
  <c r="J21" i="22"/>
  <c r="J21" i="14"/>
  <c r="J20" i="22"/>
  <c r="J20" i="14"/>
  <c r="AA7" i="5"/>
  <c r="J37" i="22"/>
  <c r="J37" i="14"/>
  <c r="J9" i="22"/>
  <c r="J9" i="14"/>
  <c r="J56" i="22"/>
  <c r="J56" i="14"/>
  <c r="J31" i="22"/>
  <c r="J31" i="14"/>
  <c r="J26" i="22"/>
  <c r="J26" i="14"/>
  <c r="J61" i="22"/>
  <c r="J61" i="14"/>
  <c r="J36" i="22"/>
  <c r="J36" i="14"/>
  <c r="J57" i="22"/>
  <c r="J57" i="14"/>
  <c r="J32" i="22"/>
  <c r="J32" i="14"/>
  <c r="J8" i="22"/>
  <c r="J8" i="14"/>
  <c r="J55" i="22"/>
  <c r="J55" i="14"/>
  <c r="J43" i="22"/>
  <c r="J43" i="14"/>
  <c r="J19" i="22"/>
  <c r="J19" i="14"/>
  <c r="J18" i="22"/>
  <c r="J18" i="14"/>
  <c r="J50" i="22"/>
  <c r="J50" i="14"/>
  <c r="J45" i="22"/>
  <c r="J45" i="14"/>
  <c r="J33" i="22"/>
  <c r="J33" i="14"/>
  <c r="J44" i="22"/>
  <c r="J44" i="14"/>
  <c r="J7" i="22"/>
  <c r="J7" i="14"/>
  <c r="J54" i="22"/>
  <c r="J54" i="14"/>
  <c r="J42" i="22"/>
  <c r="J42" i="14"/>
  <c r="J30" i="22"/>
  <c r="J30" i="14"/>
  <c r="J6" i="22"/>
  <c r="J6" i="14"/>
  <c r="J53" i="22"/>
  <c r="J53" i="14"/>
  <c r="J41" i="22"/>
  <c r="J41" i="14"/>
  <c r="J29" i="22"/>
  <c r="J29" i="14"/>
  <c r="J17" i="22"/>
  <c r="J17" i="14"/>
  <c r="J5" i="22"/>
  <c r="J5" i="14"/>
  <c r="J18" i="12"/>
  <c r="J18" i="10"/>
  <c r="J18" i="7"/>
  <c r="J18" i="6"/>
  <c r="J18" i="5"/>
  <c r="J9" i="12"/>
  <c r="J9" i="10"/>
  <c r="J9" i="6"/>
  <c r="J9" i="7"/>
  <c r="J9" i="5"/>
  <c r="J50" i="12"/>
  <c r="J50" i="6"/>
  <c r="J50" i="7"/>
  <c r="J50" i="10"/>
  <c r="J50" i="5"/>
  <c r="J47" i="12"/>
  <c r="J47" i="7"/>
  <c r="J47" i="6"/>
  <c r="J47" i="10"/>
  <c r="J47" i="5"/>
  <c r="J34" i="12"/>
  <c r="J34" i="6"/>
  <c r="J34" i="7"/>
  <c r="J34" i="10"/>
  <c r="J34" i="5"/>
  <c r="J41" i="12"/>
  <c r="J41" i="6"/>
  <c r="J41" i="7"/>
  <c r="J41" i="10"/>
  <c r="J41" i="5"/>
  <c r="J56" i="12"/>
  <c r="J56" i="7"/>
  <c r="J56" i="10"/>
  <c r="J56" i="6"/>
  <c r="J56" i="5"/>
  <c r="J16" i="12"/>
  <c r="J16" i="10"/>
  <c r="J16" i="6"/>
  <c r="J16" i="7"/>
  <c r="J16" i="5"/>
  <c r="J38" i="12"/>
  <c r="J38" i="7"/>
  <c r="J38" i="6"/>
  <c r="J38" i="10"/>
  <c r="J38" i="5"/>
  <c r="J42" i="12"/>
  <c r="J42" i="7"/>
  <c r="J42" i="6"/>
  <c r="J42" i="10"/>
  <c r="J42" i="5"/>
  <c r="J57" i="12"/>
  <c r="J57" i="7"/>
  <c r="J57" i="6"/>
  <c r="J57" i="10"/>
  <c r="J57" i="5"/>
  <c r="J33" i="12"/>
  <c r="J33" i="6"/>
  <c r="J33" i="7"/>
  <c r="J33" i="10"/>
  <c r="J33" i="5"/>
  <c r="J32" i="12"/>
  <c r="J32" i="7"/>
  <c r="J32" i="6"/>
  <c r="J32" i="10"/>
  <c r="J32" i="5"/>
  <c r="J55" i="12"/>
  <c r="J55" i="7"/>
  <c r="J55" i="6"/>
  <c r="J55" i="10"/>
  <c r="J55" i="5"/>
  <c r="J23" i="12"/>
  <c r="J23" i="10"/>
  <c r="J23" i="6"/>
  <c r="J23" i="7"/>
  <c r="J23" i="5"/>
  <c r="J62" i="12"/>
  <c r="J62" i="6"/>
  <c r="J62" i="10"/>
  <c r="J62" i="7"/>
  <c r="J62" i="5"/>
  <c r="J22" i="12"/>
  <c r="J22" i="10"/>
  <c r="J22" i="7"/>
  <c r="J22" i="6"/>
  <c r="J22" i="5"/>
  <c r="J13" i="12"/>
  <c r="J13" i="10"/>
  <c r="J13" i="7"/>
  <c r="J13" i="6"/>
  <c r="J13" i="5"/>
  <c r="J26" i="12"/>
  <c r="J26" i="10"/>
  <c r="J26" i="7"/>
  <c r="J26" i="6"/>
  <c r="J26" i="5"/>
  <c r="J25" i="12"/>
  <c r="J25" i="10"/>
  <c r="J25" i="6"/>
  <c r="J25" i="7"/>
  <c r="J25" i="5"/>
  <c r="J40" i="12"/>
  <c r="J40" i="7"/>
  <c r="J40" i="6"/>
  <c r="J40" i="10"/>
  <c r="J40" i="5"/>
  <c r="J8" i="12"/>
  <c r="J8" i="10"/>
  <c r="J8" i="6"/>
  <c r="J8" i="7"/>
  <c r="J8" i="5"/>
  <c r="J31" i="12"/>
  <c r="J31" i="6"/>
  <c r="J31" i="7"/>
  <c r="J31" i="10"/>
  <c r="J31" i="5"/>
  <c r="J7" i="12"/>
  <c r="J7" i="10"/>
  <c r="J7" i="7"/>
  <c r="J7" i="6"/>
  <c r="J7" i="5"/>
  <c r="J46" i="12"/>
  <c r="J46" i="7"/>
  <c r="J46" i="10"/>
  <c r="J46" i="6"/>
  <c r="J46" i="5"/>
  <c r="J14" i="12"/>
  <c r="J14" i="10"/>
  <c r="J14" i="7"/>
  <c r="J14" i="6"/>
  <c r="J14" i="5"/>
  <c r="J37" i="12"/>
  <c r="J37" i="6"/>
  <c r="J37" i="7"/>
  <c r="J37" i="10"/>
  <c r="J37" i="5"/>
  <c r="J21" i="12"/>
  <c r="J21" i="10"/>
  <c r="J21" i="6"/>
  <c r="J21" i="7"/>
  <c r="J21" i="5"/>
  <c r="J5" i="12"/>
  <c r="J5" i="10"/>
  <c r="J5" i="6"/>
  <c r="J5" i="7"/>
  <c r="J5" i="5"/>
  <c r="J60" i="12"/>
  <c r="J60" i="6"/>
  <c r="J60" i="7"/>
  <c r="J60" i="10"/>
  <c r="J60" i="5"/>
  <c r="J52" i="12"/>
  <c r="J52" i="10"/>
  <c r="J52" i="7"/>
  <c r="J52" i="6"/>
  <c r="J52" i="5"/>
  <c r="J44" i="12"/>
  <c r="J44" i="7"/>
  <c r="J44" i="10"/>
  <c r="J44" i="6"/>
  <c r="J44" i="5"/>
  <c r="J36" i="12"/>
  <c r="J36" i="7"/>
  <c r="J36" i="10"/>
  <c r="J36" i="6"/>
  <c r="J36" i="5"/>
  <c r="J28" i="12"/>
  <c r="J28" i="10"/>
  <c r="J28" i="6"/>
  <c r="J28" i="7"/>
  <c r="J28" i="5"/>
  <c r="J20" i="12"/>
  <c r="J20" i="10"/>
  <c r="J20" i="6"/>
  <c r="J20" i="7"/>
  <c r="J20" i="5"/>
  <c r="J12" i="12"/>
  <c r="J12" i="6"/>
  <c r="J12" i="10"/>
  <c r="J12" i="7"/>
  <c r="J12" i="5"/>
  <c r="J4" i="12"/>
  <c r="J4" i="10"/>
  <c r="J4" i="7"/>
  <c r="J4" i="6"/>
  <c r="J4" i="5"/>
  <c r="J58" i="12"/>
  <c r="J58" i="10"/>
  <c r="J58" i="7"/>
  <c r="J58" i="6"/>
  <c r="J58" i="5"/>
  <c r="J10" i="12"/>
  <c r="J10" i="7"/>
  <c r="J10" i="6"/>
  <c r="J10" i="10"/>
  <c r="J10" i="5"/>
  <c r="J49" i="12"/>
  <c r="J49" i="7"/>
  <c r="J49" i="6"/>
  <c r="J49" i="10"/>
  <c r="J49" i="5"/>
  <c r="J17" i="12"/>
  <c r="J17" i="10"/>
  <c r="J17" i="7"/>
  <c r="J17" i="6"/>
  <c r="J17" i="5"/>
  <c r="J48" i="12"/>
  <c r="J48" i="6"/>
  <c r="J48" i="10"/>
  <c r="J48" i="7"/>
  <c r="J48" i="5"/>
  <c r="J24" i="12"/>
  <c r="J24" i="10"/>
  <c r="J24" i="6"/>
  <c r="J24" i="7"/>
  <c r="J24" i="5"/>
  <c r="J39" i="12"/>
  <c r="J39" i="6"/>
  <c r="J39" i="7"/>
  <c r="J39" i="10"/>
  <c r="J39" i="5"/>
  <c r="J15" i="12"/>
  <c r="J15" i="10"/>
  <c r="J15" i="7"/>
  <c r="J15" i="6"/>
  <c r="J15" i="5"/>
  <c r="J54" i="12"/>
  <c r="J54" i="10"/>
  <c r="J54" i="7"/>
  <c r="J54" i="6"/>
  <c r="J54" i="5"/>
  <c r="J30" i="12"/>
  <c r="J30" i="10"/>
  <c r="J30" i="7"/>
  <c r="J30" i="6"/>
  <c r="J30" i="5"/>
  <c r="J6" i="12"/>
  <c r="J6" i="7"/>
  <c r="J6" i="6"/>
  <c r="J6" i="10"/>
  <c r="J6" i="5"/>
  <c r="J61" i="12"/>
  <c r="J61" i="7"/>
  <c r="J61" i="6"/>
  <c r="J61" i="10"/>
  <c r="J61" i="5"/>
  <c r="J53" i="12"/>
  <c r="J53" i="7"/>
  <c r="J53" i="6"/>
  <c r="J53" i="10"/>
  <c r="J53" i="5"/>
  <c r="J45" i="12"/>
  <c r="J45" i="6"/>
  <c r="J45" i="7"/>
  <c r="J45" i="10"/>
  <c r="J45" i="5"/>
  <c r="J29" i="12"/>
  <c r="J29" i="10"/>
  <c r="J29" i="6"/>
  <c r="J29" i="7"/>
  <c r="J29" i="5"/>
  <c r="J59" i="12"/>
  <c r="J59" i="7"/>
  <c r="J59" i="6"/>
  <c r="J59" i="10"/>
  <c r="J59" i="5"/>
  <c r="J51" i="12"/>
  <c r="J51" i="7"/>
  <c r="J51" i="6"/>
  <c r="J51" i="10"/>
  <c r="J51" i="5"/>
  <c r="J43" i="12"/>
  <c r="J43" i="6"/>
  <c r="J43" i="7"/>
  <c r="J43" i="10"/>
  <c r="J43" i="5"/>
  <c r="J35" i="12"/>
  <c r="J35" i="6"/>
  <c r="J35" i="7"/>
  <c r="J35" i="10"/>
  <c r="J35" i="5"/>
  <c r="J27" i="12"/>
  <c r="J27" i="10"/>
  <c r="J27" i="6"/>
  <c r="J27" i="7"/>
  <c r="J27" i="5"/>
  <c r="J19" i="12"/>
  <c r="J19" i="10"/>
  <c r="J19" i="7"/>
  <c r="J19" i="6"/>
  <c r="J19" i="5"/>
  <c r="J11" i="12"/>
  <c r="J11" i="10"/>
  <c r="J11" i="6"/>
  <c r="J11" i="7"/>
  <c r="J11" i="5"/>
  <c r="J3" i="12"/>
  <c r="J3" i="10"/>
  <c r="J3" i="6"/>
  <c r="T3" i="6" s="1"/>
  <c r="J3" i="7"/>
  <c r="J3" i="5"/>
  <c r="AA8" i="10"/>
  <c r="AA8" i="7"/>
  <c r="AA8" i="6"/>
  <c r="D50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K3" i="28" l="1"/>
  <c r="K3" i="27"/>
  <c r="T3" i="5"/>
  <c r="AG3" i="27"/>
  <c r="AH3" i="27" s="1"/>
  <c r="AG3" i="28"/>
  <c r="AH3" i="28" s="1"/>
  <c r="K3" i="24"/>
  <c r="K3" i="23"/>
  <c r="V9" i="10"/>
  <c r="V7" i="7"/>
  <c r="AF7" i="7"/>
  <c r="AE7" i="7"/>
  <c r="V6" i="5"/>
  <c r="V7" i="6"/>
  <c r="AF7" i="6"/>
  <c r="AE7" i="6"/>
  <c r="C52" i="20"/>
  <c r="C52" i="22"/>
  <c r="C52" i="14"/>
  <c r="C52" i="12"/>
  <c r="C52" i="13"/>
  <c r="C52" i="10"/>
  <c r="D41" i="1"/>
  <c r="C40" i="20"/>
  <c r="C40" i="22"/>
  <c r="C40" i="12"/>
  <c r="C40" i="14"/>
  <c r="C40" i="13"/>
  <c r="C40" i="10"/>
  <c r="C28" i="20"/>
  <c r="C28" i="22"/>
  <c r="C28" i="14"/>
  <c r="C28" i="12"/>
  <c r="C28" i="13"/>
  <c r="C28" i="10"/>
  <c r="D17" i="1"/>
  <c r="C16" i="20"/>
  <c r="C16" i="22"/>
  <c r="C16" i="14"/>
  <c r="C16" i="12"/>
  <c r="C16" i="13"/>
  <c r="C16" i="10"/>
  <c r="C4" i="22"/>
  <c r="C4" i="20"/>
  <c r="C4" i="14"/>
  <c r="C4" i="13"/>
  <c r="C4" i="12"/>
  <c r="C4" i="10"/>
  <c r="AA8" i="5"/>
  <c r="D49" i="22"/>
  <c r="D49" i="20"/>
  <c r="D49" i="14"/>
  <c r="D49" i="13"/>
  <c r="D49" i="12"/>
  <c r="D49" i="10"/>
  <c r="C14" i="22"/>
  <c r="C14" i="20"/>
  <c r="C14" i="12"/>
  <c r="C14" i="14"/>
  <c r="C14" i="13"/>
  <c r="C14" i="10"/>
  <c r="C37" i="20"/>
  <c r="C37" i="22"/>
  <c r="C37" i="14"/>
  <c r="C37" i="13"/>
  <c r="C37" i="12"/>
  <c r="C37" i="10"/>
  <c r="C13" i="20"/>
  <c r="C13" i="22"/>
  <c r="C13" i="12"/>
  <c r="C13" i="14"/>
  <c r="C13" i="13"/>
  <c r="C13" i="10"/>
  <c r="C17" i="20"/>
  <c r="C17" i="22"/>
  <c r="C17" i="12"/>
  <c r="C17" i="13"/>
  <c r="C17" i="14"/>
  <c r="C17" i="10"/>
  <c r="C39" i="22"/>
  <c r="C39" i="20"/>
  <c r="C39" i="13"/>
  <c r="C39" i="12"/>
  <c r="C39" i="14"/>
  <c r="C39" i="10"/>
  <c r="C38" i="22"/>
  <c r="C38" i="20"/>
  <c r="C38" i="12"/>
  <c r="C38" i="13"/>
  <c r="C38" i="14"/>
  <c r="C38" i="10"/>
  <c r="C25" i="20"/>
  <c r="C25" i="22"/>
  <c r="C25" i="14"/>
  <c r="C25" i="12"/>
  <c r="C25" i="13"/>
  <c r="C25" i="10"/>
  <c r="C51" i="22"/>
  <c r="C51" i="20"/>
  <c r="C51" i="13"/>
  <c r="C51" i="12"/>
  <c r="C51" i="14"/>
  <c r="C51" i="10"/>
  <c r="C15" i="22"/>
  <c r="C15" i="20"/>
  <c r="C15" i="14"/>
  <c r="C15" i="13"/>
  <c r="C15" i="12"/>
  <c r="C15" i="10"/>
  <c r="D51" i="1"/>
  <c r="C50" i="22"/>
  <c r="C50" i="20"/>
  <c r="C50" i="12"/>
  <c r="C50" i="14"/>
  <c r="C50" i="13"/>
  <c r="C50" i="10"/>
  <c r="C26" i="22"/>
  <c r="C26" i="20"/>
  <c r="C26" i="12"/>
  <c r="C26" i="14"/>
  <c r="C26" i="13"/>
  <c r="C26" i="10"/>
  <c r="C49" i="20"/>
  <c r="C49" i="22"/>
  <c r="C49" i="14"/>
  <c r="C49" i="12"/>
  <c r="C49" i="13"/>
  <c r="C49" i="10"/>
  <c r="C48" i="22"/>
  <c r="C48" i="20"/>
  <c r="C48" i="14"/>
  <c r="C48" i="13"/>
  <c r="C48" i="12"/>
  <c r="C48" i="10"/>
  <c r="C36" i="22"/>
  <c r="C36" i="20"/>
  <c r="C36" i="14"/>
  <c r="C36" i="13"/>
  <c r="C36" i="12"/>
  <c r="C36" i="10"/>
  <c r="C24" i="22"/>
  <c r="C24" i="20"/>
  <c r="C24" i="12"/>
  <c r="C24" i="14"/>
  <c r="C24" i="13"/>
  <c r="C24" i="10"/>
  <c r="C12" i="22"/>
  <c r="C12" i="20"/>
  <c r="C12" i="12"/>
  <c r="C12" i="13"/>
  <c r="C12" i="14"/>
  <c r="C12" i="10"/>
  <c r="C47" i="20"/>
  <c r="C47" i="22"/>
  <c r="C47" i="12"/>
  <c r="C47" i="13"/>
  <c r="C47" i="14"/>
  <c r="C47" i="10"/>
  <c r="C35" i="20"/>
  <c r="C35" i="22"/>
  <c r="C35" i="13"/>
  <c r="C35" i="12"/>
  <c r="C35" i="14"/>
  <c r="C35" i="10"/>
  <c r="C23" i="20"/>
  <c r="C23" i="22"/>
  <c r="C23" i="14"/>
  <c r="C23" i="13"/>
  <c r="C23" i="12"/>
  <c r="C23" i="10"/>
  <c r="C11" i="20"/>
  <c r="C11" i="22"/>
  <c r="C11" i="14"/>
  <c r="C11" i="13"/>
  <c r="C11" i="12"/>
  <c r="C11" i="10"/>
  <c r="K3" i="22"/>
  <c r="K3" i="14"/>
  <c r="C29" i="20"/>
  <c r="C29" i="22"/>
  <c r="C29" i="12"/>
  <c r="C29" i="14"/>
  <c r="C29" i="13"/>
  <c r="C29" i="10"/>
  <c r="C27" i="22"/>
  <c r="C27" i="20"/>
  <c r="C27" i="14"/>
  <c r="C27" i="13"/>
  <c r="C27" i="12"/>
  <c r="C27" i="10"/>
  <c r="K57" i="3"/>
  <c r="K56" i="13"/>
  <c r="C46" i="22"/>
  <c r="C46" i="20"/>
  <c r="C46" i="14"/>
  <c r="C46" i="12"/>
  <c r="C46" i="13"/>
  <c r="C46" i="10"/>
  <c r="C22" i="22"/>
  <c r="C22" i="20"/>
  <c r="C22" i="12"/>
  <c r="C22" i="14"/>
  <c r="C22" i="13"/>
  <c r="C22" i="10"/>
  <c r="C10" i="22"/>
  <c r="C10" i="20"/>
  <c r="C10" i="13"/>
  <c r="C10" i="14"/>
  <c r="C10" i="12"/>
  <c r="C10" i="10"/>
  <c r="C45" i="22"/>
  <c r="C45" i="20"/>
  <c r="C45" i="12"/>
  <c r="C45" i="13"/>
  <c r="C45" i="14"/>
  <c r="C45" i="10"/>
  <c r="C9" i="22"/>
  <c r="C9" i="20"/>
  <c r="C9" i="13"/>
  <c r="C9" i="12"/>
  <c r="C9" i="14"/>
  <c r="C9" i="10"/>
  <c r="C41" i="20"/>
  <c r="C41" i="22"/>
  <c r="C41" i="14"/>
  <c r="C41" i="12"/>
  <c r="C41" i="13"/>
  <c r="C41" i="10"/>
  <c r="C33" i="22"/>
  <c r="C33" i="20"/>
  <c r="C33" i="12"/>
  <c r="C33" i="13"/>
  <c r="C33" i="14"/>
  <c r="C33" i="10"/>
  <c r="C44" i="20"/>
  <c r="C44" i="22"/>
  <c r="C44" i="14"/>
  <c r="C44" i="13"/>
  <c r="C44" i="12"/>
  <c r="C44" i="10"/>
  <c r="D33" i="1"/>
  <c r="C32" i="20"/>
  <c r="C32" i="22"/>
  <c r="C32" i="14"/>
  <c r="C32" i="13"/>
  <c r="C32" i="12"/>
  <c r="C32" i="10"/>
  <c r="C20" i="20"/>
  <c r="C20" i="22"/>
  <c r="C20" i="14"/>
  <c r="C20" i="12"/>
  <c r="C20" i="13"/>
  <c r="C20" i="10"/>
  <c r="C8" i="22"/>
  <c r="C8" i="20"/>
  <c r="C8" i="14"/>
  <c r="C8" i="12"/>
  <c r="C8" i="13"/>
  <c r="C8" i="10"/>
  <c r="C5" i="22"/>
  <c r="C5" i="20"/>
  <c r="C5" i="13"/>
  <c r="C5" i="14"/>
  <c r="C5" i="12"/>
  <c r="C5" i="10"/>
  <c r="C34" i="22"/>
  <c r="C34" i="20"/>
  <c r="C34" i="12"/>
  <c r="C34" i="14"/>
  <c r="C34" i="13"/>
  <c r="C34" i="10"/>
  <c r="C21" i="22"/>
  <c r="C21" i="20"/>
  <c r="C21" i="13"/>
  <c r="C21" i="14"/>
  <c r="C21" i="12"/>
  <c r="C21" i="10"/>
  <c r="C43" i="22"/>
  <c r="C43" i="20"/>
  <c r="C43" i="12"/>
  <c r="C43" i="14"/>
  <c r="C43" i="13"/>
  <c r="C43" i="10"/>
  <c r="C31" i="22"/>
  <c r="C31" i="20"/>
  <c r="C31" i="14"/>
  <c r="C31" i="12"/>
  <c r="C31" i="13"/>
  <c r="C31" i="10"/>
  <c r="C19" i="22"/>
  <c r="C19" i="20"/>
  <c r="C19" i="12"/>
  <c r="C19" i="14"/>
  <c r="C19" i="13"/>
  <c r="C19" i="10"/>
  <c r="C7" i="22"/>
  <c r="C7" i="20"/>
  <c r="C7" i="12"/>
  <c r="C7" i="13"/>
  <c r="C7" i="14"/>
  <c r="C7" i="10"/>
  <c r="C53" i="20"/>
  <c r="C53" i="22"/>
  <c r="C53" i="14"/>
  <c r="C53" i="13"/>
  <c r="C53" i="12"/>
  <c r="C53" i="10"/>
  <c r="C3" i="22"/>
  <c r="C3" i="20"/>
  <c r="C3" i="14"/>
  <c r="C3" i="13"/>
  <c r="C3" i="12"/>
  <c r="C3" i="10"/>
  <c r="C42" i="22"/>
  <c r="C42" i="20"/>
  <c r="C42" i="13"/>
  <c r="C42" i="14"/>
  <c r="C42" i="12"/>
  <c r="C42" i="10"/>
  <c r="C30" i="22"/>
  <c r="C30" i="20"/>
  <c r="C30" i="14"/>
  <c r="C30" i="13"/>
  <c r="C30" i="12"/>
  <c r="C30" i="10"/>
  <c r="C18" i="22"/>
  <c r="C18" i="20"/>
  <c r="C18" i="13"/>
  <c r="C18" i="12"/>
  <c r="C18" i="14"/>
  <c r="C18" i="10"/>
  <c r="C6" i="22"/>
  <c r="C6" i="20"/>
  <c r="C6" i="14"/>
  <c r="C6" i="13"/>
  <c r="C6" i="12"/>
  <c r="C6" i="10"/>
  <c r="K3" i="12"/>
  <c r="K3" i="10"/>
  <c r="K3" i="6"/>
  <c r="K3" i="7"/>
  <c r="K3" i="5"/>
  <c r="T4" i="5" s="1"/>
  <c r="T3" i="7"/>
  <c r="T3" i="10"/>
  <c r="X3" i="10" s="1"/>
  <c r="T3" i="12"/>
  <c r="AA9" i="10"/>
  <c r="AA9" i="7"/>
  <c r="D40" i="5"/>
  <c r="D32" i="5"/>
  <c r="D16" i="5"/>
  <c r="D50" i="5"/>
  <c r="C48" i="5"/>
  <c r="C24" i="5"/>
  <c r="D53" i="1"/>
  <c r="C52" i="5"/>
  <c r="C44" i="5"/>
  <c r="C28" i="5"/>
  <c r="C12" i="5"/>
  <c r="D45" i="1"/>
  <c r="D29" i="1"/>
  <c r="D13" i="1"/>
  <c r="C51" i="5"/>
  <c r="C43" i="5"/>
  <c r="C27" i="5"/>
  <c r="C49" i="5"/>
  <c r="C41" i="5"/>
  <c r="C33" i="5"/>
  <c r="C25" i="5"/>
  <c r="C17" i="5"/>
  <c r="C9" i="5"/>
  <c r="D42" i="1"/>
  <c r="D34" i="1"/>
  <c r="D26" i="1"/>
  <c r="D18" i="1"/>
  <c r="D10" i="1"/>
  <c r="D49" i="5"/>
  <c r="C47" i="5"/>
  <c r="C31" i="5"/>
  <c r="C15" i="5"/>
  <c r="D49" i="1"/>
  <c r="D16" i="1"/>
  <c r="C38" i="5"/>
  <c r="C30" i="5"/>
  <c r="C22" i="5"/>
  <c r="C14" i="5"/>
  <c r="C6" i="5"/>
  <c r="D48" i="1"/>
  <c r="D39" i="1"/>
  <c r="D31" i="1"/>
  <c r="D23" i="1"/>
  <c r="D15" i="1"/>
  <c r="D7" i="1"/>
  <c r="C32" i="5"/>
  <c r="C8" i="5"/>
  <c r="D25" i="1"/>
  <c r="D9" i="1"/>
  <c r="C39" i="5"/>
  <c r="C23" i="5"/>
  <c r="C7" i="5"/>
  <c r="D40" i="1"/>
  <c r="D32" i="1"/>
  <c r="D24" i="1"/>
  <c r="D8" i="1"/>
  <c r="C46" i="5"/>
  <c r="D47" i="1"/>
  <c r="C53" i="5"/>
  <c r="C45" i="5"/>
  <c r="C37" i="5"/>
  <c r="C29" i="5"/>
  <c r="C21" i="5"/>
  <c r="C13" i="5"/>
  <c r="C5" i="5"/>
  <c r="D46" i="1"/>
  <c r="D38" i="1"/>
  <c r="D30" i="1"/>
  <c r="D22" i="1"/>
  <c r="D14" i="1"/>
  <c r="C40" i="5"/>
  <c r="C16" i="5"/>
  <c r="C36" i="5"/>
  <c r="C20" i="5"/>
  <c r="C4" i="5"/>
  <c r="D37" i="1"/>
  <c r="D21" i="1"/>
  <c r="C35" i="5"/>
  <c r="C19" i="5"/>
  <c r="C11" i="5"/>
  <c r="D44" i="1"/>
  <c r="D36" i="1"/>
  <c r="D28" i="1"/>
  <c r="D20" i="1"/>
  <c r="D12" i="1"/>
  <c r="C50" i="5"/>
  <c r="C42" i="5"/>
  <c r="C34" i="5"/>
  <c r="C26" i="5"/>
  <c r="C18" i="5"/>
  <c r="C10" i="5"/>
  <c r="D52" i="1"/>
  <c r="D43" i="1"/>
  <c r="D35" i="1"/>
  <c r="D27" i="1"/>
  <c r="D19" i="1"/>
  <c r="D11" i="1"/>
  <c r="AA9" i="6"/>
  <c r="K4" i="28" l="1"/>
  <c r="K4" i="27"/>
  <c r="U4" i="27"/>
  <c r="Y4" i="27" s="1"/>
  <c r="AD4" i="27" s="1"/>
  <c r="T4" i="27"/>
  <c r="X4" i="27" s="1"/>
  <c r="AC4" i="27" s="1"/>
  <c r="T4" i="28"/>
  <c r="X4" i="28" s="1"/>
  <c r="AC4" i="28" s="1"/>
  <c r="U4" i="28"/>
  <c r="Y4" i="28" s="1"/>
  <c r="AD4" i="28" s="1"/>
  <c r="E19" i="1"/>
  <c r="D17" i="24"/>
  <c r="AF17" i="24" s="1"/>
  <c r="D17" i="23"/>
  <c r="AF17" i="23" s="1"/>
  <c r="E12" i="1"/>
  <c r="D10" i="24"/>
  <c r="AF10" i="24" s="1"/>
  <c r="D10" i="23"/>
  <c r="AF10" i="23" s="1"/>
  <c r="E20" i="1"/>
  <c r="D18" i="24"/>
  <c r="AF18" i="24" s="1"/>
  <c r="D18" i="23"/>
  <c r="AF18" i="23" s="1"/>
  <c r="E9" i="1"/>
  <c r="D7" i="24"/>
  <c r="AF7" i="24" s="1"/>
  <c r="D7" i="23"/>
  <c r="AF7" i="23" s="1"/>
  <c r="E26" i="1"/>
  <c r="D24" i="24"/>
  <c r="AF24" i="24" s="1"/>
  <c r="D24" i="23"/>
  <c r="AF24" i="23" s="1"/>
  <c r="E49" i="1"/>
  <c r="D47" i="23"/>
  <c r="AF47" i="23" s="1"/>
  <c r="D47" i="24"/>
  <c r="AF47" i="24" s="1"/>
  <c r="E43" i="1"/>
  <c r="E42" i="22" s="1"/>
  <c r="D41" i="24"/>
  <c r="AF41" i="24" s="1"/>
  <c r="D41" i="23"/>
  <c r="AF41" i="23" s="1"/>
  <c r="E28" i="1"/>
  <c r="D26" i="23"/>
  <c r="AF26" i="23" s="1"/>
  <c r="D26" i="24"/>
  <c r="AF26" i="24" s="1"/>
  <c r="E25" i="1"/>
  <c r="D23" i="23"/>
  <c r="AF23" i="23" s="1"/>
  <c r="D23" i="24"/>
  <c r="AF23" i="24" s="1"/>
  <c r="E36" i="1"/>
  <c r="D34" i="24"/>
  <c r="AF34" i="24" s="1"/>
  <c r="D34" i="23"/>
  <c r="AF34" i="23" s="1"/>
  <c r="E15" i="1"/>
  <c r="D13" i="24"/>
  <c r="AF13" i="24" s="1"/>
  <c r="D13" i="23"/>
  <c r="AF13" i="23" s="1"/>
  <c r="E33" i="1"/>
  <c r="D31" i="24"/>
  <c r="AF31" i="24" s="1"/>
  <c r="D31" i="23"/>
  <c r="AF31" i="23" s="1"/>
  <c r="E14" i="1"/>
  <c r="D12" i="23"/>
  <c r="AF12" i="23" s="1"/>
  <c r="D12" i="24"/>
  <c r="AF12" i="24" s="1"/>
  <c r="E34" i="1"/>
  <c r="D32" i="23"/>
  <c r="AF32" i="23" s="1"/>
  <c r="D32" i="24"/>
  <c r="AF32" i="24" s="1"/>
  <c r="E29" i="1"/>
  <c r="E28" i="13" s="1"/>
  <c r="D27" i="24"/>
  <c r="AF27" i="24" s="1"/>
  <c r="D27" i="23"/>
  <c r="AF27" i="23" s="1"/>
  <c r="E44" i="1"/>
  <c r="D42" i="24"/>
  <c r="AF42" i="24" s="1"/>
  <c r="D42" i="23"/>
  <c r="AF42" i="23" s="1"/>
  <c r="E22" i="1"/>
  <c r="D20" i="23"/>
  <c r="AF20" i="23" s="1"/>
  <c r="D20" i="24"/>
  <c r="AF20" i="24" s="1"/>
  <c r="E23" i="1"/>
  <c r="D21" i="24"/>
  <c r="AF21" i="24" s="1"/>
  <c r="D21" i="23"/>
  <c r="AF21" i="23" s="1"/>
  <c r="E41" i="1"/>
  <c r="D39" i="24"/>
  <c r="AF39" i="24" s="1"/>
  <c r="D39" i="23"/>
  <c r="AF39" i="23" s="1"/>
  <c r="E8" i="1"/>
  <c r="E7" i="1"/>
  <c r="E6" i="20" s="1"/>
  <c r="D6" i="23"/>
  <c r="AF6" i="23" s="1"/>
  <c r="D6" i="24"/>
  <c r="AF6" i="24" s="1"/>
  <c r="E30" i="1"/>
  <c r="D28" i="24"/>
  <c r="AF28" i="24" s="1"/>
  <c r="D28" i="23"/>
  <c r="AF28" i="23" s="1"/>
  <c r="E24" i="1"/>
  <c r="D22" i="24"/>
  <c r="AF22" i="24" s="1"/>
  <c r="D22" i="23"/>
  <c r="AF22" i="23" s="1"/>
  <c r="E13" i="1"/>
  <c r="D11" i="24"/>
  <c r="AF11" i="24" s="1"/>
  <c r="D11" i="23"/>
  <c r="AF11" i="23" s="1"/>
  <c r="E21" i="1"/>
  <c r="E20" i="12" s="1"/>
  <c r="D19" i="24"/>
  <c r="AF19" i="24" s="1"/>
  <c r="D19" i="23"/>
  <c r="AF19" i="23" s="1"/>
  <c r="E38" i="1"/>
  <c r="D36" i="24"/>
  <c r="AF36" i="24" s="1"/>
  <c r="D36" i="23"/>
  <c r="AF36" i="23" s="1"/>
  <c r="E31" i="1"/>
  <c r="D29" i="23"/>
  <c r="AF29" i="23" s="1"/>
  <c r="D29" i="24"/>
  <c r="AF29" i="24" s="1"/>
  <c r="E16" i="1"/>
  <c r="D14" i="24"/>
  <c r="AF14" i="24" s="1"/>
  <c r="D14" i="23"/>
  <c r="AF14" i="23" s="1"/>
  <c r="E11" i="1"/>
  <c r="E10" i="22" s="1"/>
  <c r="D9" i="23"/>
  <c r="AF9" i="23" s="1"/>
  <c r="D9" i="24"/>
  <c r="AF9" i="24" s="1"/>
  <c r="E46" i="1"/>
  <c r="D44" i="24"/>
  <c r="AF44" i="24" s="1"/>
  <c r="D44" i="23"/>
  <c r="AF44" i="23" s="1"/>
  <c r="E42" i="1"/>
  <c r="D40" i="23"/>
  <c r="AF40" i="23" s="1"/>
  <c r="D40" i="24"/>
  <c r="AF40" i="24" s="1"/>
  <c r="E47" i="1"/>
  <c r="D45" i="24"/>
  <c r="AF45" i="24" s="1"/>
  <c r="D45" i="23"/>
  <c r="AF45" i="23" s="1"/>
  <c r="E48" i="1"/>
  <c r="D46" i="24"/>
  <c r="AF46" i="24" s="1"/>
  <c r="D46" i="23"/>
  <c r="AF46" i="23" s="1"/>
  <c r="E32" i="1"/>
  <c r="D30" i="24"/>
  <c r="AF30" i="24" s="1"/>
  <c r="D30" i="23"/>
  <c r="AF30" i="23" s="1"/>
  <c r="E17" i="1"/>
  <c r="D15" i="24"/>
  <c r="AF15" i="24" s="1"/>
  <c r="D15" i="23"/>
  <c r="AF15" i="23" s="1"/>
  <c r="E27" i="1"/>
  <c r="D25" i="24"/>
  <c r="AF25" i="24" s="1"/>
  <c r="D25" i="23"/>
  <c r="AF25" i="23" s="1"/>
  <c r="E39" i="1"/>
  <c r="D37" i="24"/>
  <c r="AF37" i="24" s="1"/>
  <c r="D37" i="23"/>
  <c r="AF37" i="23" s="1"/>
  <c r="E37" i="1"/>
  <c r="D35" i="23"/>
  <c r="AF35" i="23" s="1"/>
  <c r="D35" i="24"/>
  <c r="AF35" i="24" s="1"/>
  <c r="E45" i="1"/>
  <c r="D43" i="23"/>
  <c r="AF43" i="23" s="1"/>
  <c r="D43" i="24"/>
  <c r="AF43" i="24" s="1"/>
  <c r="E10" i="1"/>
  <c r="D8" i="24"/>
  <c r="AF8" i="24" s="1"/>
  <c r="D8" i="23"/>
  <c r="AF8" i="23" s="1"/>
  <c r="E40" i="1"/>
  <c r="E39" i="12" s="1"/>
  <c r="D38" i="23"/>
  <c r="AF38" i="23" s="1"/>
  <c r="D38" i="24"/>
  <c r="AF38" i="24" s="1"/>
  <c r="E50" i="1"/>
  <c r="D48" i="24"/>
  <c r="AF48" i="24" s="1"/>
  <c r="D48" i="23"/>
  <c r="AF48" i="23" s="1"/>
  <c r="E35" i="1"/>
  <c r="D33" i="24"/>
  <c r="AF33" i="24" s="1"/>
  <c r="D33" i="23"/>
  <c r="AF33" i="23" s="1"/>
  <c r="E18" i="1"/>
  <c r="D16" i="23"/>
  <c r="AF16" i="23" s="1"/>
  <c r="D16" i="24"/>
  <c r="AF16" i="24" s="1"/>
  <c r="U4" i="5"/>
  <c r="V8" i="7"/>
  <c r="AF8" i="7"/>
  <c r="AE8" i="7"/>
  <c r="K4" i="5"/>
  <c r="T5" i="5" s="1"/>
  <c r="K4" i="24"/>
  <c r="K4" i="23"/>
  <c r="V8" i="6"/>
  <c r="AF8" i="6"/>
  <c r="AE8" i="6"/>
  <c r="V10" i="10"/>
  <c r="V7" i="5"/>
  <c r="T4" i="23"/>
  <c r="U4" i="23"/>
  <c r="U4" i="24"/>
  <c r="T4" i="24"/>
  <c r="U4" i="14"/>
  <c r="T4" i="14"/>
  <c r="E3" i="23"/>
  <c r="E3" i="24"/>
  <c r="Q3" i="24" s="1"/>
  <c r="Q4" i="24" s="1"/>
  <c r="E19" i="20"/>
  <c r="E19" i="10"/>
  <c r="D44" i="22"/>
  <c r="AF44" i="22" s="1"/>
  <c r="D44" i="20"/>
  <c r="AF44" i="20" s="1"/>
  <c r="D44" i="14"/>
  <c r="AF44" i="14" s="1"/>
  <c r="D44" i="13"/>
  <c r="AF44" i="13" s="1"/>
  <c r="D44" i="12"/>
  <c r="AF44" i="12" s="1"/>
  <c r="D44" i="10"/>
  <c r="D34" i="22"/>
  <c r="AF34" i="22" s="1"/>
  <c r="D34" i="20"/>
  <c r="AF34" i="20" s="1"/>
  <c r="D34" i="12"/>
  <c r="AF34" i="12" s="1"/>
  <c r="D34" i="14"/>
  <c r="AF34" i="14" s="1"/>
  <c r="D34" i="13"/>
  <c r="AF34" i="13" s="1"/>
  <c r="D34" i="10"/>
  <c r="E42" i="14"/>
  <c r="E16" i="20"/>
  <c r="E16" i="22"/>
  <c r="E16" i="14"/>
  <c r="E16" i="12"/>
  <c r="E16" i="13"/>
  <c r="E16" i="10"/>
  <c r="E13" i="20"/>
  <c r="E13" i="22"/>
  <c r="E13" i="12"/>
  <c r="E13" i="14"/>
  <c r="E13" i="13"/>
  <c r="E13" i="10"/>
  <c r="D46" i="22"/>
  <c r="AF46" i="22" s="1"/>
  <c r="D46" i="20"/>
  <c r="AF46" i="20" s="1"/>
  <c r="D46" i="14"/>
  <c r="AF46" i="14" s="1"/>
  <c r="D46" i="12"/>
  <c r="AF46" i="12" s="1"/>
  <c r="D46" i="13"/>
  <c r="AF46" i="13" s="1"/>
  <c r="D46" i="10"/>
  <c r="D47" i="22"/>
  <c r="AF47" i="22" s="1"/>
  <c r="D47" i="20"/>
  <c r="AF47" i="20" s="1"/>
  <c r="D47" i="13"/>
  <c r="AF47" i="13" s="1"/>
  <c r="D47" i="14"/>
  <c r="AF47" i="14" s="1"/>
  <c r="D47" i="12"/>
  <c r="AF47" i="12" s="1"/>
  <c r="D47" i="10"/>
  <c r="E3" i="22"/>
  <c r="E3" i="20"/>
  <c r="E3" i="12"/>
  <c r="P3" i="12" s="1"/>
  <c r="E3" i="14"/>
  <c r="E3" i="13"/>
  <c r="E3" i="10"/>
  <c r="D25" i="22"/>
  <c r="AF25" i="22" s="1"/>
  <c r="D25" i="20"/>
  <c r="AF25" i="20" s="1"/>
  <c r="D25" i="14"/>
  <c r="AF25" i="14" s="1"/>
  <c r="D25" i="12"/>
  <c r="AF25" i="12" s="1"/>
  <c r="D25" i="13"/>
  <c r="AF25" i="13" s="1"/>
  <c r="D25" i="10"/>
  <c r="E41" i="22"/>
  <c r="E41" i="20"/>
  <c r="E41" i="14"/>
  <c r="E41" i="12"/>
  <c r="E41" i="13"/>
  <c r="E41" i="10"/>
  <c r="E48" i="22"/>
  <c r="E48" i="20"/>
  <c r="E48" i="13"/>
  <c r="E48" i="12"/>
  <c r="E48" i="14"/>
  <c r="E48" i="10"/>
  <c r="T4" i="22"/>
  <c r="U4" i="22"/>
  <c r="D17" i="22"/>
  <c r="AF17" i="22" s="1"/>
  <c r="D17" i="20"/>
  <c r="AF17" i="20" s="1"/>
  <c r="D17" i="12"/>
  <c r="AF17" i="12" s="1"/>
  <c r="D17" i="13"/>
  <c r="AF17" i="13" s="1"/>
  <c r="D17" i="14"/>
  <c r="AF17" i="14" s="1"/>
  <c r="D17" i="10"/>
  <c r="D48" i="22"/>
  <c r="AF48" i="22" s="1"/>
  <c r="D48" i="20"/>
  <c r="AF48" i="20" s="1"/>
  <c r="D48" i="14"/>
  <c r="AF48" i="14" s="1"/>
  <c r="D48" i="13"/>
  <c r="AF48" i="13" s="1"/>
  <c r="D48" i="12"/>
  <c r="AF48" i="12" s="1"/>
  <c r="D48" i="10"/>
  <c r="D40" i="22"/>
  <c r="AF40" i="22" s="1"/>
  <c r="D40" i="20"/>
  <c r="AF40" i="20" s="1"/>
  <c r="D40" i="14"/>
  <c r="AF40" i="14" s="1"/>
  <c r="D40" i="13"/>
  <c r="AF40" i="13" s="1"/>
  <c r="D40" i="12"/>
  <c r="AF40" i="12" s="1"/>
  <c r="D40" i="10"/>
  <c r="D26" i="22"/>
  <c r="AF26" i="22" s="1"/>
  <c r="D26" i="20"/>
  <c r="AF26" i="20" s="1"/>
  <c r="D26" i="13"/>
  <c r="AF26" i="13" s="1"/>
  <c r="D26" i="14"/>
  <c r="AF26" i="14" s="1"/>
  <c r="D26" i="12"/>
  <c r="AF26" i="12" s="1"/>
  <c r="D26" i="10"/>
  <c r="D15" i="22"/>
  <c r="AF15" i="22" s="1"/>
  <c r="D15" i="20"/>
  <c r="AF15" i="20" s="1"/>
  <c r="D15" i="14"/>
  <c r="AF15" i="14" s="1"/>
  <c r="D15" i="13"/>
  <c r="AF15" i="13" s="1"/>
  <c r="D15" i="12"/>
  <c r="AF15" i="12" s="1"/>
  <c r="D15" i="10"/>
  <c r="D11" i="22"/>
  <c r="AF11" i="22" s="1"/>
  <c r="D11" i="20"/>
  <c r="AF11" i="20" s="1"/>
  <c r="D11" i="14"/>
  <c r="AF11" i="14" s="1"/>
  <c r="D11" i="13"/>
  <c r="AF11" i="13" s="1"/>
  <c r="D11" i="12"/>
  <c r="AF11" i="12" s="1"/>
  <c r="D11" i="10"/>
  <c r="D20" i="22"/>
  <c r="AF20" i="22" s="1"/>
  <c r="D20" i="20"/>
  <c r="AF20" i="20" s="1"/>
  <c r="D20" i="14"/>
  <c r="AF20" i="14" s="1"/>
  <c r="D20" i="12"/>
  <c r="AF20" i="12" s="1"/>
  <c r="D20" i="13"/>
  <c r="AF20" i="13" s="1"/>
  <c r="D20" i="10"/>
  <c r="D5" i="22"/>
  <c r="AF5" i="22" s="1"/>
  <c r="D5" i="20"/>
  <c r="AF5" i="20" s="1"/>
  <c r="D5" i="13"/>
  <c r="AF5" i="13" s="1"/>
  <c r="D5" i="14"/>
  <c r="AF5" i="14" s="1"/>
  <c r="D5" i="12"/>
  <c r="AF5" i="12" s="1"/>
  <c r="D5" i="10"/>
  <c r="AF5" i="10" s="1"/>
  <c r="D7" i="22"/>
  <c r="AF7" i="22" s="1"/>
  <c r="D7" i="20"/>
  <c r="AF7" i="20" s="1"/>
  <c r="D7" i="12"/>
  <c r="AF7" i="12" s="1"/>
  <c r="D7" i="13"/>
  <c r="AF7" i="13" s="1"/>
  <c r="D7" i="14"/>
  <c r="AF7" i="14" s="1"/>
  <c r="D7" i="10"/>
  <c r="AF7" i="10" s="1"/>
  <c r="E28" i="12"/>
  <c r="D51" i="22"/>
  <c r="D51" i="20"/>
  <c r="D51" i="13"/>
  <c r="D51" i="14"/>
  <c r="D51" i="12"/>
  <c r="D51" i="10"/>
  <c r="D4" i="22"/>
  <c r="AF4" i="22" s="1"/>
  <c r="D4" i="20"/>
  <c r="AF4" i="20" s="1"/>
  <c r="D4" i="14"/>
  <c r="AF4" i="14" s="1"/>
  <c r="D4" i="13"/>
  <c r="AF4" i="13" s="1"/>
  <c r="D4" i="12"/>
  <c r="AF4" i="12" s="1"/>
  <c r="D4" i="10"/>
  <c r="AF4" i="10" s="1"/>
  <c r="E21" i="22"/>
  <c r="E21" i="20"/>
  <c r="E21" i="13"/>
  <c r="E21" i="14"/>
  <c r="E21" i="12"/>
  <c r="E21" i="10"/>
  <c r="D41" i="22"/>
  <c r="AF41" i="22" s="1"/>
  <c r="D41" i="20"/>
  <c r="AF41" i="20" s="1"/>
  <c r="D41" i="14"/>
  <c r="AF41" i="14" s="1"/>
  <c r="D41" i="12"/>
  <c r="AF41" i="12" s="1"/>
  <c r="D41" i="13"/>
  <c r="AF41" i="13" s="1"/>
  <c r="D41" i="10"/>
  <c r="E15" i="22"/>
  <c r="E15" i="20"/>
  <c r="E15" i="14"/>
  <c r="E15" i="13"/>
  <c r="E15" i="12"/>
  <c r="E15" i="10"/>
  <c r="K4" i="22"/>
  <c r="K4" i="14"/>
  <c r="K58" i="3"/>
  <c r="K57" i="13"/>
  <c r="AA9" i="5"/>
  <c r="D38" i="22"/>
  <c r="AF38" i="22" s="1"/>
  <c r="D38" i="20"/>
  <c r="AF38" i="20" s="1"/>
  <c r="D38" i="12"/>
  <c r="AF38" i="12" s="1"/>
  <c r="D38" i="13"/>
  <c r="AF38" i="13" s="1"/>
  <c r="D38" i="14"/>
  <c r="AF38" i="14" s="1"/>
  <c r="D38" i="10"/>
  <c r="E35" i="22"/>
  <c r="E35" i="20"/>
  <c r="E35" i="14"/>
  <c r="E35" i="13"/>
  <c r="E35" i="12"/>
  <c r="E35" i="10"/>
  <c r="E50" i="22"/>
  <c r="E50" i="20"/>
  <c r="E50" i="12"/>
  <c r="E50" i="14"/>
  <c r="E50" i="13"/>
  <c r="E50" i="10"/>
  <c r="E6" i="22"/>
  <c r="E6" i="12"/>
  <c r="D21" i="22"/>
  <c r="AF21" i="22" s="1"/>
  <c r="D21" i="20"/>
  <c r="AF21" i="20" s="1"/>
  <c r="D21" i="13"/>
  <c r="AF21" i="13" s="1"/>
  <c r="D21" i="14"/>
  <c r="AF21" i="14" s="1"/>
  <c r="D21" i="12"/>
  <c r="AF21" i="12" s="1"/>
  <c r="D21" i="10"/>
  <c r="D31" i="22"/>
  <c r="AF31" i="22" s="1"/>
  <c r="D31" i="20"/>
  <c r="AF31" i="20" s="1"/>
  <c r="D31" i="12"/>
  <c r="AF31" i="12" s="1"/>
  <c r="D31" i="13"/>
  <c r="AF31" i="13" s="1"/>
  <c r="D31" i="14"/>
  <c r="AF31" i="14" s="1"/>
  <c r="D31" i="10"/>
  <c r="E44" i="22"/>
  <c r="E44" i="20"/>
  <c r="E44" i="14"/>
  <c r="E44" i="13"/>
  <c r="E44" i="12"/>
  <c r="E44" i="10"/>
  <c r="D50" i="22"/>
  <c r="D50" i="20"/>
  <c r="D50" i="12"/>
  <c r="D50" i="14"/>
  <c r="D50" i="13"/>
  <c r="D50" i="10"/>
  <c r="D8" i="20"/>
  <c r="AF8" i="20" s="1"/>
  <c r="D8" i="22"/>
  <c r="AF8" i="22" s="1"/>
  <c r="D8" i="12"/>
  <c r="AF8" i="12" s="1"/>
  <c r="D8" i="14"/>
  <c r="AF8" i="14" s="1"/>
  <c r="D8" i="13"/>
  <c r="AF8" i="13" s="1"/>
  <c r="D8" i="10"/>
  <c r="AF8" i="10" s="1"/>
  <c r="E12" i="22"/>
  <c r="E12" i="20"/>
  <c r="E12" i="12"/>
  <c r="E12" i="13"/>
  <c r="E12" i="14"/>
  <c r="E12" i="10"/>
  <c r="D3" i="22"/>
  <c r="D3" i="20"/>
  <c r="D3" i="12"/>
  <c r="D3" i="14"/>
  <c r="D3" i="13"/>
  <c r="D3" i="10"/>
  <c r="E46" i="22"/>
  <c r="E46" i="20"/>
  <c r="E46" i="14"/>
  <c r="E46" i="12"/>
  <c r="E46" i="13"/>
  <c r="E46" i="10"/>
  <c r="E43" i="22"/>
  <c r="E43" i="20"/>
  <c r="E43" i="12"/>
  <c r="E43" i="14"/>
  <c r="E43" i="13"/>
  <c r="E43" i="10"/>
  <c r="D53" i="22"/>
  <c r="D53" i="20"/>
  <c r="D53" i="14"/>
  <c r="D53" i="13"/>
  <c r="D53" i="12"/>
  <c r="D53" i="10"/>
  <c r="D24" i="22"/>
  <c r="AF24" i="22" s="1"/>
  <c r="D24" i="20"/>
  <c r="AF24" i="20" s="1"/>
  <c r="D24" i="12"/>
  <c r="AF24" i="12" s="1"/>
  <c r="D24" i="14"/>
  <c r="AF24" i="14" s="1"/>
  <c r="D24" i="13"/>
  <c r="AF24" i="13" s="1"/>
  <c r="D24" i="10"/>
  <c r="D36" i="22"/>
  <c r="AF36" i="22" s="1"/>
  <c r="D36" i="20"/>
  <c r="AF36" i="20" s="1"/>
  <c r="D36" i="14"/>
  <c r="AF36" i="14" s="1"/>
  <c r="D36" i="13"/>
  <c r="AF36" i="13" s="1"/>
  <c r="D36" i="12"/>
  <c r="AF36" i="12" s="1"/>
  <c r="D36" i="10"/>
  <c r="E9" i="22"/>
  <c r="E9" i="20"/>
  <c r="E9" i="13"/>
  <c r="E9" i="14"/>
  <c r="E9" i="12"/>
  <c r="E9" i="10"/>
  <c r="E22" i="22"/>
  <c r="E22" i="20"/>
  <c r="E22" i="12"/>
  <c r="E22" i="14"/>
  <c r="E22" i="13"/>
  <c r="E22" i="10"/>
  <c r="E10" i="14"/>
  <c r="D19" i="22"/>
  <c r="AF19" i="22" s="1"/>
  <c r="D19" i="20"/>
  <c r="AF19" i="20" s="1"/>
  <c r="D19" i="12"/>
  <c r="AF19" i="12" s="1"/>
  <c r="D19" i="14"/>
  <c r="AF19" i="14" s="1"/>
  <c r="D19" i="13"/>
  <c r="AF19" i="13" s="1"/>
  <c r="D19" i="10"/>
  <c r="E29" i="22"/>
  <c r="E29" i="20"/>
  <c r="E29" i="12"/>
  <c r="E29" i="14"/>
  <c r="E29" i="13"/>
  <c r="E29" i="10"/>
  <c r="E8" i="22"/>
  <c r="E8" i="20"/>
  <c r="E8" i="12"/>
  <c r="E8" i="14"/>
  <c r="E8" i="13"/>
  <c r="E8" i="10"/>
  <c r="E27" i="22"/>
  <c r="E27" i="20"/>
  <c r="E27" i="13"/>
  <c r="E27" i="12"/>
  <c r="E27" i="14"/>
  <c r="E27" i="10"/>
  <c r="D37" i="22"/>
  <c r="AF37" i="22" s="1"/>
  <c r="D37" i="20"/>
  <c r="AF37" i="20" s="1"/>
  <c r="D37" i="14"/>
  <c r="AF37" i="14" s="1"/>
  <c r="D37" i="12"/>
  <c r="AF37" i="12" s="1"/>
  <c r="D37" i="13"/>
  <c r="AF37" i="13" s="1"/>
  <c r="D37" i="10"/>
  <c r="E52" i="20"/>
  <c r="E52" i="22"/>
  <c r="E52" i="12"/>
  <c r="E52" i="14"/>
  <c r="E52" i="13"/>
  <c r="E52" i="10"/>
  <c r="E26" i="22"/>
  <c r="E26" i="20"/>
  <c r="E26" i="13"/>
  <c r="E26" i="14"/>
  <c r="E26" i="12"/>
  <c r="E26" i="10"/>
  <c r="E20" i="14"/>
  <c r="E30" i="22"/>
  <c r="E30" i="20"/>
  <c r="E30" i="13"/>
  <c r="E30" i="14"/>
  <c r="E30" i="12"/>
  <c r="E30" i="10"/>
  <c r="E51" i="22"/>
  <c r="E51" i="20"/>
  <c r="E51" i="13"/>
  <c r="E51" i="12"/>
  <c r="E51" i="14"/>
  <c r="E51" i="10"/>
  <c r="D42" i="22"/>
  <c r="AF42" i="22" s="1"/>
  <c r="D42" i="20"/>
  <c r="AF42" i="20" s="1"/>
  <c r="D42" i="13"/>
  <c r="AF42" i="13" s="1"/>
  <c r="D42" i="14"/>
  <c r="AF42" i="14" s="1"/>
  <c r="D42" i="12"/>
  <c r="AF42" i="12" s="1"/>
  <c r="D42" i="10"/>
  <c r="D33" i="22"/>
  <c r="AF33" i="22" s="1"/>
  <c r="D33" i="20"/>
  <c r="AF33" i="20" s="1"/>
  <c r="D33" i="13"/>
  <c r="AF33" i="13" s="1"/>
  <c r="D33" i="14"/>
  <c r="AF33" i="14" s="1"/>
  <c r="D33" i="12"/>
  <c r="AF33" i="12" s="1"/>
  <c r="D33" i="10"/>
  <c r="D13" i="22"/>
  <c r="AF13" i="22" s="1"/>
  <c r="D13" i="20"/>
  <c r="AF13" i="20" s="1"/>
  <c r="D13" i="14"/>
  <c r="AF13" i="14" s="1"/>
  <c r="D13" i="12"/>
  <c r="AF13" i="12" s="1"/>
  <c r="D13" i="13"/>
  <c r="AF13" i="13" s="1"/>
  <c r="D13" i="10"/>
  <c r="E14" i="13"/>
  <c r="E18" i="22"/>
  <c r="E18" i="20"/>
  <c r="E18" i="14"/>
  <c r="E18" i="13"/>
  <c r="E18" i="12"/>
  <c r="E18" i="10"/>
  <c r="E4" i="22"/>
  <c r="E4" i="20"/>
  <c r="E4" i="13"/>
  <c r="E4" i="12"/>
  <c r="E4" i="14"/>
  <c r="E4" i="10"/>
  <c r="E37" i="20"/>
  <c r="E37" i="22"/>
  <c r="E37" i="14"/>
  <c r="E37" i="12"/>
  <c r="E37" i="13"/>
  <c r="E37" i="10"/>
  <c r="E32" i="22"/>
  <c r="E32" i="20"/>
  <c r="E32" i="14"/>
  <c r="E32" i="13"/>
  <c r="E32" i="12"/>
  <c r="E32" i="10"/>
  <c r="E17" i="22"/>
  <c r="E17" i="20"/>
  <c r="E17" i="12"/>
  <c r="E17" i="13"/>
  <c r="E17" i="14"/>
  <c r="E17" i="10"/>
  <c r="D45" i="22"/>
  <c r="AF45" i="22" s="1"/>
  <c r="D45" i="20"/>
  <c r="AF45" i="20" s="1"/>
  <c r="D45" i="12"/>
  <c r="AF45" i="12" s="1"/>
  <c r="D45" i="13"/>
  <c r="AF45" i="13" s="1"/>
  <c r="D45" i="14"/>
  <c r="AF45" i="14" s="1"/>
  <c r="D45" i="10"/>
  <c r="E45" i="22"/>
  <c r="E45" i="20"/>
  <c r="E45" i="12"/>
  <c r="E45" i="13"/>
  <c r="E45" i="14"/>
  <c r="E45" i="10"/>
  <c r="D14" i="22"/>
  <c r="AF14" i="22" s="1"/>
  <c r="D14" i="20"/>
  <c r="AF14" i="20" s="1"/>
  <c r="D14" i="14"/>
  <c r="AF14" i="14" s="1"/>
  <c r="D14" i="13"/>
  <c r="AF14" i="13" s="1"/>
  <c r="D14" i="12"/>
  <c r="AF14" i="12" s="1"/>
  <c r="D14" i="10"/>
  <c r="E47" i="22"/>
  <c r="E47" i="20"/>
  <c r="E47" i="12"/>
  <c r="E25" i="20"/>
  <c r="E25" i="22"/>
  <c r="E25" i="14"/>
  <c r="E25" i="12"/>
  <c r="E25" i="13"/>
  <c r="E25" i="10"/>
  <c r="D52" i="22"/>
  <c r="D52" i="20"/>
  <c r="D52" i="14"/>
  <c r="D52" i="12"/>
  <c r="D52" i="13"/>
  <c r="D52" i="10"/>
  <c r="D16" i="22"/>
  <c r="AF16" i="22" s="1"/>
  <c r="D16" i="20"/>
  <c r="AF16" i="20" s="1"/>
  <c r="D16" i="14"/>
  <c r="AF16" i="14" s="1"/>
  <c r="D16" i="13"/>
  <c r="AF16" i="13" s="1"/>
  <c r="D16" i="12"/>
  <c r="AF16" i="12" s="1"/>
  <c r="D16" i="10"/>
  <c r="E40" i="20"/>
  <c r="E40" i="22"/>
  <c r="E40" i="13"/>
  <c r="E49" i="20"/>
  <c r="E49" i="22"/>
  <c r="E49" i="14"/>
  <c r="E49" i="12"/>
  <c r="E49" i="13"/>
  <c r="E49" i="10"/>
  <c r="D23" i="22"/>
  <c r="AF23" i="22" s="1"/>
  <c r="D23" i="20"/>
  <c r="AF23" i="20" s="1"/>
  <c r="D23" i="14"/>
  <c r="AF23" i="14" s="1"/>
  <c r="D23" i="13"/>
  <c r="AF23" i="13" s="1"/>
  <c r="D23" i="12"/>
  <c r="AF23" i="12" s="1"/>
  <c r="D23" i="10"/>
  <c r="D27" i="22"/>
  <c r="AF27" i="22" s="1"/>
  <c r="D27" i="20"/>
  <c r="AF27" i="20" s="1"/>
  <c r="D27" i="13"/>
  <c r="AF27" i="13" s="1"/>
  <c r="D27" i="12"/>
  <c r="AF27" i="12" s="1"/>
  <c r="D27" i="14"/>
  <c r="AF27" i="14" s="1"/>
  <c r="D27" i="10"/>
  <c r="D35" i="22"/>
  <c r="AF35" i="22" s="1"/>
  <c r="D35" i="20"/>
  <c r="AF35" i="20" s="1"/>
  <c r="D35" i="13"/>
  <c r="AF35" i="13" s="1"/>
  <c r="D35" i="14"/>
  <c r="AF35" i="14" s="1"/>
  <c r="D35" i="12"/>
  <c r="AF35" i="12" s="1"/>
  <c r="D35" i="10"/>
  <c r="D29" i="22"/>
  <c r="AF29" i="22" s="1"/>
  <c r="D29" i="20"/>
  <c r="AF29" i="20" s="1"/>
  <c r="D29" i="12"/>
  <c r="AF29" i="12" s="1"/>
  <c r="D29" i="14"/>
  <c r="AF29" i="14" s="1"/>
  <c r="D29" i="13"/>
  <c r="AF29" i="13" s="1"/>
  <c r="D29" i="10"/>
  <c r="D39" i="22"/>
  <c r="AF39" i="22" s="1"/>
  <c r="D39" i="20"/>
  <c r="AF39" i="20" s="1"/>
  <c r="D39" i="13"/>
  <c r="AF39" i="13" s="1"/>
  <c r="D39" i="12"/>
  <c r="AF39" i="12" s="1"/>
  <c r="D39" i="14"/>
  <c r="AF39" i="14" s="1"/>
  <c r="D39" i="10"/>
  <c r="E31" i="22"/>
  <c r="E31" i="20"/>
  <c r="E31" i="12"/>
  <c r="E31" i="14"/>
  <c r="E31" i="13"/>
  <c r="E31" i="10"/>
  <c r="D43" i="22"/>
  <c r="AF43" i="22" s="1"/>
  <c r="D43" i="20"/>
  <c r="AF43" i="20" s="1"/>
  <c r="D43" i="12"/>
  <c r="AF43" i="12" s="1"/>
  <c r="D43" i="14"/>
  <c r="AF43" i="14" s="1"/>
  <c r="D43" i="13"/>
  <c r="AF43" i="13" s="1"/>
  <c r="D43" i="10"/>
  <c r="D6" i="22"/>
  <c r="AF6" i="22" s="1"/>
  <c r="D6" i="20"/>
  <c r="AF6" i="20" s="1"/>
  <c r="D6" i="14"/>
  <c r="AF6" i="14" s="1"/>
  <c r="D6" i="13"/>
  <c r="AF6" i="13" s="1"/>
  <c r="D6" i="12"/>
  <c r="AF6" i="12" s="1"/>
  <c r="D6" i="10"/>
  <c r="AF6" i="10" s="1"/>
  <c r="E7" i="22"/>
  <c r="E7" i="20"/>
  <c r="E7" i="13"/>
  <c r="E7" i="14"/>
  <c r="E7" i="12"/>
  <c r="E7" i="10"/>
  <c r="D10" i="22"/>
  <c r="AF10" i="22" s="1"/>
  <c r="D10" i="20"/>
  <c r="AF10" i="20" s="1"/>
  <c r="D10" i="14"/>
  <c r="AF10" i="14" s="1"/>
  <c r="D10" i="12"/>
  <c r="AF10" i="12" s="1"/>
  <c r="D10" i="13"/>
  <c r="AF10" i="13" s="1"/>
  <c r="D10" i="10"/>
  <c r="AF10" i="10" s="1"/>
  <c r="E11" i="22"/>
  <c r="E11" i="20"/>
  <c r="E11" i="14"/>
  <c r="E11" i="13"/>
  <c r="E11" i="12"/>
  <c r="E11" i="10"/>
  <c r="D22" i="22"/>
  <c r="AF22" i="22" s="1"/>
  <c r="D22" i="20"/>
  <c r="AF22" i="20" s="1"/>
  <c r="D22" i="12"/>
  <c r="AF22" i="12" s="1"/>
  <c r="D22" i="14"/>
  <c r="AF22" i="14" s="1"/>
  <c r="D22" i="13"/>
  <c r="AF22" i="13" s="1"/>
  <c r="D22" i="10"/>
  <c r="D12" i="22"/>
  <c r="AF12" i="22" s="1"/>
  <c r="D12" i="20"/>
  <c r="AF12" i="20" s="1"/>
  <c r="D12" i="12"/>
  <c r="AF12" i="12" s="1"/>
  <c r="D12" i="13"/>
  <c r="AF12" i="13" s="1"/>
  <c r="D12" i="14"/>
  <c r="AF12" i="14" s="1"/>
  <c r="D12" i="10"/>
  <c r="D18" i="22"/>
  <c r="AF18" i="22" s="1"/>
  <c r="D18" i="20"/>
  <c r="AF18" i="20" s="1"/>
  <c r="D18" i="13"/>
  <c r="AF18" i="13" s="1"/>
  <c r="D18" i="12"/>
  <c r="AF18" i="12" s="1"/>
  <c r="D18" i="14"/>
  <c r="AF18" i="14" s="1"/>
  <c r="D18" i="10"/>
  <c r="E34" i="22"/>
  <c r="E34" i="20"/>
  <c r="E34" i="12"/>
  <c r="E34" i="14"/>
  <c r="E34" i="13"/>
  <c r="E34" i="10"/>
  <c r="E36" i="22"/>
  <c r="E36" i="20"/>
  <c r="E36" i="14"/>
  <c r="E36" i="13"/>
  <c r="E36" i="12"/>
  <c r="E36" i="10"/>
  <c r="E5" i="20"/>
  <c r="E5" i="22"/>
  <c r="E5" i="14"/>
  <c r="E5" i="12"/>
  <c r="E5" i="13"/>
  <c r="E5" i="10"/>
  <c r="E53" i="22"/>
  <c r="E53" i="20"/>
  <c r="E53" i="14"/>
  <c r="E53" i="13"/>
  <c r="E53" i="12"/>
  <c r="E53" i="10"/>
  <c r="E23" i="22"/>
  <c r="E23" i="20"/>
  <c r="E23" i="13"/>
  <c r="E23" i="12"/>
  <c r="E23" i="14"/>
  <c r="E23" i="10"/>
  <c r="D30" i="22"/>
  <c r="AF30" i="22" s="1"/>
  <c r="D30" i="20"/>
  <c r="AF30" i="20" s="1"/>
  <c r="D30" i="13"/>
  <c r="AF30" i="13" s="1"/>
  <c r="D30" i="14"/>
  <c r="AF30" i="14" s="1"/>
  <c r="D30" i="12"/>
  <c r="AF30" i="12" s="1"/>
  <c r="D30" i="10"/>
  <c r="E38" i="22"/>
  <c r="E38" i="20"/>
  <c r="E38" i="12"/>
  <c r="E38" i="13"/>
  <c r="E38" i="14"/>
  <c r="E38" i="10"/>
  <c r="D9" i="22"/>
  <c r="AF9" i="22" s="1"/>
  <c r="D9" i="20"/>
  <c r="AF9" i="20" s="1"/>
  <c r="D9" i="13"/>
  <c r="AF9" i="13" s="1"/>
  <c r="D9" i="14"/>
  <c r="AF9" i="14" s="1"/>
  <c r="D9" i="12"/>
  <c r="AF9" i="12" s="1"/>
  <c r="D9" i="10"/>
  <c r="AF9" i="10" s="1"/>
  <c r="E33" i="22"/>
  <c r="E33" i="20"/>
  <c r="E33" i="13"/>
  <c r="E33" i="14"/>
  <c r="E33" i="12"/>
  <c r="E33" i="10"/>
  <c r="D28" i="22"/>
  <c r="AF28" i="22" s="1"/>
  <c r="D28" i="20"/>
  <c r="AF28" i="20" s="1"/>
  <c r="D28" i="14"/>
  <c r="AF28" i="14" s="1"/>
  <c r="D28" i="13"/>
  <c r="AF28" i="13" s="1"/>
  <c r="D28" i="12"/>
  <c r="AF28" i="12" s="1"/>
  <c r="D28" i="10"/>
  <c r="E24" i="22"/>
  <c r="E24" i="20"/>
  <c r="E24" i="12"/>
  <c r="E24" i="14"/>
  <c r="E24" i="13"/>
  <c r="E24" i="10"/>
  <c r="D32" i="22"/>
  <c r="AF32" i="22" s="1"/>
  <c r="D32" i="20"/>
  <c r="AF32" i="20" s="1"/>
  <c r="D32" i="14"/>
  <c r="AF32" i="14" s="1"/>
  <c r="D32" i="13"/>
  <c r="AF32" i="13" s="1"/>
  <c r="D32" i="12"/>
  <c r="AF32" i="12" s="1"/>
  <c r="D32" i="10"/>
  <c r="T4" i="12"/>
  <c r="U4" i="12"/>
  <c r="K4" i="12"/>
  <c r="K4" i="6"/>
  <c r="K4" i="10"/>
  <c r="K4" i="7"/>
  <c r="E5" i="3"/>
  <c r="T4" i="6"/>
  <c r="U4" i="6"/>
  <c r="Y4" i="6" s="1"/>
  <c r="U4" i="7"/>
  <c r="T4" i="7"/>
  <c r="U4" i="10"/>
  <c r="T4" i="10"/>
  <c r="AA10" i="10"/>
  <c r="AA10" i="7"/>
  <c r="E34" i="5"/>
  <c r="E19" i="5"/>
  <c r="D13" i="5"/>
  <c r="D23" i="5"/>
  <c r="D38" i="5"/>
  <c r="E33" i="5"/>
  <c r="E28" i="5"/>
  <c r="D52" i="5"/>
  <c r="D26" i="5"/>
  <c r="E18" i="5"/>
  <c r="D27" i="5"/>
  <c r="E4" i="5"/>
  <c r="D21" i="5"/>
  <c r="E13" i="5"/>
  <c r="D31" i="5"/>
  <c r="D47" i="5"/>
  <c r="E22" i="5"/>
  <c r="D9" i="5"/>
  <c r="E27" i="5"/>
  <c r="D12" i="5"/>
  <c r="D34" i="5"/>
  <c r="E42" i="5"/>
  <c r="D35" i="5"/>
  <c r="E16" i="5"/>
  <c r="D29" i="5"/>
  <c r="E37" i="5"/>
  <c r="D53" i="5"/>
  <c r="D39" i="5"/>
  <c r="E39" i="5"/>
  <c r="E32" i="5"/>
  <c r="E3" i="5"/>
  <c r="E31" i="5"/>
  <c r="D17" i="5"/>
  <c r="E17" i="5"/>
  <c r="D28" i="5"/>
  <c r="E24" i="5"/>
  <c r="D11" i="5"/>
  <c r="E53" i="5"/>
  <c r="D42" i="5"/>
  <c r="E35" i="5"/>
  <c r="D46" i="5"/>
  <c r="E6" i="5"/>
  <c r="E41" i="5"/>
  <c r="D44" i="5"/>
  <c r="D51" i="5"/>
  <c r="D8" i="5"/>
  <c r="E30" i="5"/>
  <c r="E11" i="5"/>
  <c r="E46" i="5"/>
  <c r="D24" i="5"/>
  <c r="D14" i="5"/>
  <c r="D48" i="5"/>
  <c r="E47" i="5"/>
  <c r="D41" i="5"/>
  <c r="E25" i="5"/>
  <c r="E12" i="5"/>
  <c r="E48" i="5"/>
  <c r="D10" i="5"/>
  <c r="D18" i="5"/>
  <c r="D19" i="5"/>
  <c r="D43" i="5"/>
  <c r="D37" i="5"/>
  <c r="D25" i="5"/>
  <c r="E44" i="5"/>
  <c r="E26" i="5"/>
  <c r="E20" i="5"/>
  <c r="D45" i="5"/>
  <c r="E21" i="5"/>
  <c r="E7" i="5"/>
  <c r="D6" i="5"/>
  <c r="AF6" i="5" s="1"/>
  <c r="D15" i="5"/>
  <c r="D33" i="5"/>
  <c r="E43" i="5"/>
  <c r="E50" i="5"/>
  <c r="D4" i="5"/>
  <c r="AF4" i="5" s="1"/>
  <c r="E40" i="5"/>
  <c r="E45" i="5"/>
  <c r="E10" i="5"/>
  <c r="D20" i="5"/>
  <c r="E5" i="5"/>
  <c r="D22" i="5"/>
  <c r="E14" i="5"/>
  <c r="E49" i="5"/>
  <c r="E52" i="5"/>
  <c r="D36" i="5"/>
  <c r="E36" i="5"/>
  <c r="D5" i="5"/>
  <c r="AF5" i="5" s="1"/>
  <c r="E29" i="5"/>
  <c r="D7" i="5"/>
  <c r="AF7" i="5" s="1"/>
  <c r="E23" i="5"/>
  <c r="E8" i="5"/>
  <c r="D30" i="5"/>
  <c r="E38" i="5"/>
  <c r="E15" i="5"/>
  <c r="E9" i="5"/>
  <c r="E51" i="5"/>
  <c r="AA10" i="6"/>
  <c r="AG4" i="28" l="1"/>
  <c r="AH4" i="28" s="1"/>
  <c r="AG4" i="27"/>
  <c r="AH4" i="27" s="1"/>
  <c r="K5" i="28"/>
  <c r="K5" i="27"/>
  <c r="T5" i="27"/>
  <c r="X5" i="27" s="1"/>
  <c r="AC5" i="27" s="1"/>
  <c r="U5" i="27"/>
  <c r="Y5" i="27" s="1"/>
  <c r="AD5" i="27" s="1"/>
  <c r="U5" i="28"/>
  <c r="Y5" i="28" s="1"/>
  <c r="AD5" i="28" s="1"/>
  <c r="T5" i="28"/>
  <c r="X5" i="28" s="1"/>
  <c r="AC5" i="28" s="1"/>
  <c r="AG5" i="28" s="1"/>
  <c r="AH5" i="28" s="1"/>
  <c r="E39" i="14"/>
  <c r="E10" i="12"/>
  <c r="E6" i="10"/>
  <c r="E28" i="20"/>
  <c r="E42" i="12"/>
  <c r="E17" i="24"/>
  <c r="E17" i="23"/>
  <c r="E26" i="24"/>
  <c r="E26" i="23"/>
  <c r="E15" i="24"/>
  <c r="E15" i="23"/>
  <c r="E33" i="24"/>
  <c r="E33" i="23"/>
  <c r="E48" i="24"/>
  <c r="E48" i="23"/>
  <c r="E39" i="24"/>
  <c r="E39" i="23"/>
  <c r="E47" i="24"/>
  <c r="E47" i="23"/>
  <c r="E20" i="24"/>
  <c r="E20" i="23"/>
  <c r="E40" i="24"/>
  <c r="E40" i="23"/>
  <c r="E14" i="24"/>
  <c r="E14" i="23"/>
  <c r="E19" i="24"/>
  <c r="E19" i="23"/>
  <c r="E14" i="10"/>
  <c r="E20" i="20"/>
  <c r="E10" i="20"/>
  <c r="E6" i="13"/>
  <c r="E39" i="13"/>
  <c r="E42" i="13"/>
  <c r="E19" i="13"/>
  <c r="E36" i="24"/>
  <c r="E36" i="23"/>
  <c r="E45" i="24"/>
  <c r="E45" i="23"/>
  <c r="E29" i="24"/>
  <c r="E29" i="23"/>
  <c r="E43" i="24"/>
  <c r="E43" i="23"/>
  <c r="E27" i="24"/>
  <c r="E27" i="23"/>
  <c r="E14" i="14"/>
  <c r="E20" i="22"/>
  <c r="E6" i="14"/>
  <c r="E28" i="10"/>
  <c r="E39" i="20"/>
  <c r="E42" i="20"/>
  <c r="E19" i="12"/>
  <c r="E34" i="24"/>
  <c r="E34" i="23"/>
  <c r="E16" i="24"/>
  <c r="E16" i="23"/>
  <c r="E30" i="24"/>
  <c r="E30" i="23"/>
  <c r="AF56" i="24"/>
  <c r="E13" i="24"/>
  <c r="E13" i="23"/>
  <c r="E25" i="24"/>
  <c r="E25" i="23"/>
  <c r="E40" i="10"/>
  <c r="E47" i="10"/>
  <c r="E14" i="12"/>
  <c r="E39" i="22"/>
  <c r="E19" i="14"/>
  <c r="E9" i="24"/>
  <c r="E9" i="23"/>
  <c r="E46" i="24"/>
  <c r="E46" i="23"/>
  <c r="E12" i="24"/>
  <c r="E12" i="23"/>
  <c r="AF56" i="23"/>
  <c r="E22" i="24"/>
  <c r="E22" i="23"/>
  <c r="E35" i="24"/>
  <c r="E35" i="23"/>
  <c r="E11" i="24"/>
  <c r="E11" i="23"/>
  <c r="E38" i="24"/>
  <c r="E38" i="23"/>
  <c r="E10" i="24"/>
  <c r="E10" i="23"/>
  <c r="E6" i="24"/>
  <c r="E6" i="23"/>
  <c r="E28" i="24"/>
  <c r="E28" i="23"/>
  <c r="E42" i="24"/>
  <c r="E42" i="23"/>
  <c r="E40" i="12"/>
  <c r="E47" i="14"/>
  <c r="E14" i="20"/>
  <c r="E20" i="10"/>
  <c r="E10" i="10"/>
  <c r="E28" i="14"/>
  <c r="E19" i="22"/>
  <c r="E49" i="24"/>
  <c r="E49" i="23"/>
  <c r="E31" i="24"/>
  <c r="E31" i="23"/>
  <c r="E37" i="24"/>
  <c r="E37" i="23"/>
  <c r="E7" i="24"/>
  <c r="E7" i="23"/>
  <c r="E32" i="24"/>
  <c r="E32" i="23"/>
  <c r="E8" i="24"/>
  <c r="E8" i="23"/>
  <c r="E40" i="14"/>
  <c r="E47" i="13"/>
  <c r="E14" i="22"/>
  <c r="E20" i="13"/>
  <c r="E10" i="13"/>
  <c r="E28" i="22"/>
  <c r="E39" i="10"/>
  <c r="E42" i="10"/>
  <c r="E44" i="24"/>
  <c r="E44" i="23"/>
  <c r="E41" i="24"/>
  <c r="E41" i="23"/>
  <c r="E23" i="24"/>
  <c r="E23" i="23"/>
  <c r="E21" i="24"/>
  <c r="E21" i="23"/>
  <c r="E24" i="24"/>
  <c r="E24" i="23"/>
  <c r="E18" i="24"/>
  <c r="E18" i="23"/>
  <c r="U5" i="23"/>
  <c r="T5" i="23"/>
  <c r="V8" i="5"/>
  <c r="AF8" i="5"/>
  <c r="U5" i="24"/>
  <c r="T5" i="24"/>
  <c r="K5" i="24"/>
  <c r="K5" i="23"/>
  <c r="V11" i="10"/>
  <c r="AF11" i="10"/>
  <c r="V9" i="6"/>
  <c r="AF9" i="6"/>
  <c r="AE9" i="6"/>
  <c r="V9" i="7"/>
  <c r="AF9" i="7"/>
  <c r="AE9" i="7"/>
  <c r="Q5" i="24"/>
  <c r="Q6" i="24" s="1"/>
  <c r="P4" i="12"/>
  <c r="P3" i="10"/>
  <c r="U5" i="14"/>
  <c r="P3" i="24"/>
  <c r="Q3" i="23"/>
  <c r="Q4" i="23" s="1"/>
  <c r="Q5" i="23" s="1"/>
  <c r="P3" i="23"/>
  <c r="AF56" i="13"/>
  <c r="Q3" i="10"/>
  <c r="Q4" i="10" s="1"/>
  <c r="Q5" i="10" s="1"/>
  <c r="Q6" i="10" s="1"/>
  <c r="Q7" i="10" s="1"/>
  <c r="Q8" i="10" s="1"/>
  <c r="Q9" i="10" s="1"/>
  <c r="Q3" i="12"/>
  <c r="Q4" i="12" s="1"/>
  <c r="Q5" i="12" s="1"/>
  <c r="Q6" i="12" s="1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K5" i="22"/>
  <c r="K5" i="14"/>
  <c r="AF56" i="20"/>
  <c r="U5" i="22"/>
  <c r="T5" i="22"/>
  <c r="AA10" i="5"/>
  <c r="P3" i="22"/>
  <c r="Q3" i="22"/>
  <c r="Q4" i="22" s="1"/>
  <c r="Q5" i="22" s="1"/>
  <c r="Q3" i="14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P3" i="14"/>
  <c r="K59" i="3"/>
  <c r="K58" i="13"/>
  <c r="T5" i="14"/>
  <c r="T5" i="12"/>
  <c r="U5" i="12"/>
  <c r="E6" i="3"/>
  <c r="K5" i="12"/>
  <c r="K5" i="7"/>
  <c r="K5" i="10"/>
  <c r="K5" i="6"/>
  <c r="K5" i="5"/>
  <c r="T6" i="5" s="1"/>
  <c r="U5" i="7"/>
  <c r="T5" i="7"/>
  <c r="U5" i="5"/>
  <c r="U5" i="10"/>
  <c r="T5" i="10"/>
  <c r="T5" i="6"/>
  <c r="U5" i="6"/>
  <c r="AA11" i="10"/>
  <c r="AA11" i="7"/>
  <c r="AA11" i="6"/>
  <c r="AF9" i="5" l="1"/>
  <c r="T6" i="28"/>
  <c r="X6" i="28" s="1"/>
  <c r="AC6" i="28" s="1"/>
  <c r="U6" i="28"/>
  <c r="Y6" i="28" s="1"/>
  <c r="AD6" i="28" s="1"/>
  <c r="AG5" i="27"/>
  <c r="AH5" i="27" s="1"/>
  <c r="K6" i="28"/>
  <c r="K6" i="27"/>
  <c r="T6" i="27"/>
  <c r="X6" i="27" s="1"/>
  <c r="AC6" i="27" s="1"/>
  <c r="U6" i="27"/>
  <c r="Y6" i="27" s="1"/>
  <c r="AD6" i="27" s="1"/>
  <c r="Q10" i="10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6" i="23"/>
  <c r="Q7" i="24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7" i="23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U6" i="23"/>
  <c r="T6" i="23"/>
  <c r="U6" i="24"/>
  <c r="T6" i="24"/>
  <c r="V10" i="7"/>
  <c r="AF10" i="7"/>
  <c r="AE10" i="7"/>
  <c r="K6" i="23"/>
  <c r="K6" i="24"/>
  <c r="V9" i="5"/>
  <c r="V10" i="6"/>
  <c r="AF10" i="6"/>
  <c r="AE10" i="6"/>
  <c r="V12" i="10"/>
  <c r="AF12" i="10"/>
  <c r="Q6" i="22"/>
  <c r="Q7" i="22" s="1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P4" i="22"/>
  <c r="R3" i="22"/>
  <c r="X3" i="22" s="1"/>
  <c r="AC3" i="22" s="1"/>
  <c r="P4" i="24"/>
  <c r="R3" i="24"/>
  <c r="R3" i="23"/>
  <c r="P4" i="23"/>
  <c r="P4" i="14"/>
  <c r="R3" i="14"/>
  <c r="X3" i="14" s="1"/>
  <c r="AC3" i="14" s="1"/>
  <c r="R3" i="12"/>
  <c r="P5" i="12"/>
  <c r="R4" i="12"/>
  <c r="AE4" i="12" s="1"/>
  <c r="U6" i="10"/>
  <c r="P4" i="10"/>
  <c r="R3" i="10"/>
  <c r="AC3" i="10" s="1"/>
  <c r="U6" i="14"/>
  <c r="Y3" i="14"/>
  <c r="AD3" i="14" s="1"/>
  <c r="X3" i="24"/>
  <c r="AC3" i="24" s="1"/>
  <c r="Y3" i="24"/>
  <c r="AD3" i="24" s="1"/>
  <c r="X3" i="23"/>
  <c r="AC3" i="23" s="1"/>
  <c r="Y3" i="23"/>
  <c r="AD3" i="23" s="1"/>
  <c r="Y3" i="22"/>
  <c r="AD3" i="22" s="1"/>
  <c r="T6" i="14"/>
  <c r="K6" i="22"/>
  <c r="K6" i="14"/>
  <c r="AA11" i="5"/>
  <c r="T6" i="22"/>
  <c r="U6" i="22"/>
  <c r="K60" i="3"/>
  <c r="K59" i="13"/>
  <c r="U6" i="5"/>
  <c r="T6" i="6"/>
  <c r="U6" i="6"/>
  <c r="T6" i="10"/>
  <c r="U6" i="7"/>
  <c r="T6" i="7"/>
  <c r="U6" i="12"/>
  <c r="T6" i="12"/>
  <c r="E7" i="3"/>
  <c r="K6" i="12"/>
  <c r="K6" i="7"/>
  <c r="K6" i="10"/>
  <c r="K6" i="6"/>
  <c r="K6" i="5"/>
  <c r="T7" i="5" s="1"/>
  <c r="AA12" i="10"/>
  <c r="AA12" i="7"/>
  <c r="AA12" i="6"/>
  <c r="U7" i="28" l="1"/>
  <c r="Y7" i="28" s="1"/>
  <c r="AD7" i="28" s="1"/>
  <c r="T7" i="28"/>
  <c r="X7" i="28" s="1"/>
  <c r="AC7" i="28" s="1"/>
  <c r="T7" i="27"/>
  <c r="X7" i="27" s="1"/>
  <c r="AC7" i="27" s="1"/>
  <c r="U7" i="27"/>
  <c r="Y7" i="27" s="1"/>
  <c r="AD7" i="27" s="1"/>
  <c r="AG6" i="28"/>
  <c r="AH6" i="28" s="1"/>
  <c r="K7" i="27"/>
  <c r="K7" i="28"/>
  <c r="AG6" i="27"/>
  <c r="AH6" i="27" s="1"/>
  <c r="U7" i="23"/>
  <c r="T7" i="23"/>
  <c r="V13" i="10"/>
  <c r="AF13" i="10"/>
  <c r="V11" i="7"/>
  <c r="AF11" i="7"/>
  <c r="AE11" i="7"/>
  <c r="V11" i="6"/>
  <c r="AF11" i="6"/>
  <c r="AE11" i="6"/>
  <c r="V10" i="5"/>
  <c r="AF10" i="5"/>
  <c r="K7" i="24"/>
  <c r="K7" i="23"/>
  <c r="T7" i="24"/>
  <c r="U7" i="24"/>
  <c r="P5" i="22"/>
  <c r="R4" i="22"/>
  <c r="AE4" i="22" s="1"/>
  <c r="P5" i="24"/>
  <c r="R4" i="24"/>
  <c r="AE4" i="24" s="1"/>
  <c r="R4" i="23"/>
  <c r="AE4" i="23" s="1"/>
  <c r="P5" i="23"/>
  <c r="R4" i="14"/>
  <c r="AE4" i="14" s="1"/>
  <c r="P5" i="14"/>
  <c r="Y4" i="12"/>
  <c r="AD4" i="12" s="1"/>
  <c r="X4" i="12"/>
  <c r="AC4" i="12" s="1"/>
  <c r="P6" i="12"/>
  <c r="R5" i="12"/>
  <c r="AE5" i="12" s="1"/>
  <c r="Y3" i="12"/>
  <c r="AD3" i="12" s="1"/>
  <c r="X3" i="12"/>
  <c r="AC3" i="12" s="1"/>
  <c r="P5" i="10"/>
  <c r="R4" i="10"/>
  <c r="AE4" i="10" s="1"/>
  <c r="AD3" i="10"/>
  <c r="U7" i="14"/>
  <c r="AA12" i="5"/>
  <c r="AG3" i="14"/>
  <c r="AH3" i="14" s="1"/>
  <c r="T7" i="22"/>
  <c r="U7" i="22"/>
  <c r="T7" i="14"/>
  <c r="K7" i="22"/>
  <c r="K7" i="14"/>
  <c r="K61" i="3"/>
  <c r="K60" i="13"/>
  <c r="E8" i="3"/>
  <c r="K7" i="12"/>
  <c r="K7" i="10"/>
  <c r="K7" i="7"/>
  <c r="K7" i="6"/>
  <c r="K7" i="5"/>
  <c r="T8" i="5" s="1"/>
  <c r="U7" i="5"/>
  <c r="U7" i="12"/>
  <c r="T7" i="12"/>
  <c r="U7" i="6"/>
  <c r="T7" i="6"/>
  <c r="U7" i="10"/>
  <c r="T7" i="10"/>
  <c r="T7" i="7"/>
  <c r="U7" i="7"/>
  <c r="AA13" i="10"/>
  <c r="AA13" i="7"/>
  <c r="AA13" i="6"/>
  <c r="K8" i="28" l="1"/>
  <c r="K8" i="27"/>
  <c r="U8" i="27"/>
  <c r="Y8" i="27" s="1"/>
  <c r="AD8" i="27" s="1"/>
  <c r="T8" i="27"/>
  <c r="X8" i="27" s="1"/>
  <c r="AC8" i="27" s="1"/>
  <c r="AG8" i="27" s="1"/>
  <c r="AH8" i="27" s="1"/>
  <c r="AG7" i="27"/>
  <c r="AH7" i="27" s="1"/>
  <c r="AG7" i="28"/>
  <c r="AH7" i="28" s="1"/>
  <c r="U8" i="28"/>
  <c r="Y8" i="28" s="1"/>
  <c r="AD8" i="28" s="1"/>
  <c r="T8" i="28"/>
  <c r="X8" i="28" s="1"/>
  <c r="AC8" i="28" s="1"/>
  <c r="AG8" i="28" s="1"/>
  <c r="AH8" i="28" s="1"/>
  <c r="U8" i="23"/>
  <c r="T8" i="23"/>
  <c r="K8" i="23"/>
  <c r="K8" i="24"/>
  <c r="U8" i="24"/>
  <c r="T8" i="24"/>
  <c r="V11" i="5"/>
  <c r="AF11" i="5"/>
  <c r="V12" i="7"/>
  <c r="AF12" i="7"/>
  <c r="AE12" i="7"/>
  <c r="V14" i="10"/>
  <c r="AF14" i="10"/>
  <c r="V12" i="6"/>
  <c r="AF12" i="6"/>
  <c r="AE12" i="6"/>
  <c r="X4" i="22"/>
  <c r="AC4" i="22" s="1"/>
  <c r="Y4" i="22"/>
  <c r="AD4" i="22" s="1"/>
  <c r="P6" i="22"/>
  <c r="R5" i="22"/>
  <c r="AE5" i="22" s="1"/>
  <c r="X4" i="24"/>
  <c r="AC4" i="24" s="1"/>
  <c r="Y4" i="24"/>
  <c r="AD4" i="24" s="1"/>
  <c r="R5" i="24"/>
  <c r="AE5" i="24" s="1"/>
  <c r="P6" i="24"/>
  <c r="R5" i="23"/>
  <c r="AE5" i="23" s="1"/>
  <c r="P6" i="23"/>
  <c r="Y4" i="23"/>
  <c r="AD4" i="23" s="1"/>
  <c r="X4" i="23"/>
  <c r="AC4" i="23" s="1"/>
  <c r="P6" i="14"/>
  <c r="R5" i="14"/>
  <c r="AE5" i="14" s="1"/>
  <c r="Y4" i="14"/>
  <c r="AD4" i="14" s="1"/>
  <c r="X4" i="14"/>
  <c r="AC4" i="14" s="1"/>
  <c r="P7" i="12"/>
  <c r="R6" i="12"/>
  <c r="AE6" i="12" s="1"/>
  <c r="AG4" i="12"/>
  <c r="AH4" i="12" s="1"/>
  <c r="X5" i="12"/>
  <c r="AC5" i="12" s="1"/>
  <c r="Y5" i="12"/>
  <c r="AD5" i="12" s="1"/>
  <c r="P6" i="10"/>
  <c r="R5" i="10"/>
  <c r="AE5" i="10" s="1"/>
  <c r="Y4" i="10"/>
  <c r="AD4" i="10" s="1"/>
  <c r="X4" i="10"/>
  <c r="AC4" i="10" s="1"/>
  <c r="U8" i="14"/>
  <c r="AG3" i="23"/>
  <c r="AH3" i="23" s="1"/>
  <c r="AG3" i="24"/>
  <c r="AH3" i="24" s="1"/>
  <c r="AG3" i="22"/>
  <c r="AH3" i="22" s="1"/>
  <c r="AG3" i="12"/>
  <c r="AH3" i="12" s="1"/>
  <c r="AG3" i="10"/>
  <c r="AH3" i="10" s="1"/>
  <c r="AA13" i="5"/>
  <c r="T8" i="22"/>
  <c r="U8" i="22"/>
  <c r="K62" i="3"/>
  <c r="K62" i="13" s="1"/>
  <c r="K61" i="13"/>
  <c r="T8" i="14"/>
  <c r="K8" i="22"/>
  <c r="K8" i="14"/>
  <c r="U8" i="5"/>
  <c r="U8" i="6"/>
  <c r="T8" i="6"/>
  <c r="U8" i="7"/>
  <c r="T8" i="7"/>
  <c r="T8" i="10"/>
  <c r="U8" i="10"/>
  <c r="U8" i="12"/>
  <c r="T8" i="12"/>
  <c r="E9" i="3"/>
  <c r="K8" i="12"/>
  <c r="K8" i="7"/>
  <c r="K8" i="6"/>
  <c r="K8" i="10"/>
  <c r="K8" i="5"/>
  <c r="T9" i="5" s="1"/>
  <c r="AA14" i="10"/>
  <c r="AA14" i="7"/>
  <c r="AA14" i="6"/>
  <c r="T9" i="27" l="1"/>
  <c r="X9" i="27" s="1"/>
  <c r="AC9" i="27" s="1"/>
  <c r="U9" i="27"/>
  <c r="Y9" i="27" s="1"/>
  <c r="AD9" i="27" s="1"/>
  <c r="U9" i="28"/>
  <c r="Y9" i="28" s="1"/>
  <c r="AD9" i="28" s="1"/>
  <c r="T9" i="28"/>
  <c r="X9" i="28" s="1"/>
  <c r="AC9" i="28" s="1"/>
  <c r="AG9" i="28" s="1"/>
  <c r="AH9" i="28" s="1"/>
  <c r="K9" i="28"/>
  <c r="K9" i="27"/>
  <c r="V13" i="6"/>
  <c r="AF13" i="6"/>
  <c r="AE13" i="6"/>
  <c r="V12" i="5"/>
  <c r="AF12" i="5"/>
  <c r="V15" i="10"/>
  <c r="AF15" i="10"/>
  <c r="U9" i="24"/>
  <c r="T9" i="24"/>
  <c r="K9" i="23"/>
  <c r="K9" i="24"/>
  <c r="U9" i="23"/>
  <c r="T9" i="23"/>
  <c r="V13" i="7"/>
  <c r="AF13" i="7"/>
  <c r="AE13" i="7"/>
  <c r="Y5" i="22"/>
  <c r="AD5" i="22" s="1"/>
  <c r="X5" i="22"/>
  <c r="AC5" i="22" s="1"/>
  <c r="P7" i="22"/>
  <c r="R6" i="22"/>
  <c r="AE6" i="22" s="1"/>
  <c r="AG4" i="22"/>
  <c r="AH4" i="22" s="1"/>
  <c r="P7" i="24"/>
  <c r="R6" i="24"/>
  <c r="AE6" i="24" s="1"/>
  <c r="Y5" i="24"/>
  <c r="AD5" i="24" s="1"/>
  <c r="X5" i="24"/>
  <c r="AC5" i="24" s="1"/>
  <c r="P7" i="23"/>
  <c r="R6" i="23"/>
  <c r="AE6" i="23" s="1"/>
  <c r="Y5" i="23"/>
  <c r="AD5" i="23" s="1"/>
  <c r="X5" i="23"/>
  <c r="AC5" i="23" s="1"/>
  <c r="X5" i="14"/>
  <c r="AC5" i="14" s="1"/>
  <c r="Y5" i="14"/>
  <c r="AD5" i="14" s="1"/>
  <c r="P7" i="14"/>
  <c r="R6" i="14"/>
  <c r="AE6" i="14" s="1"/>
  <c r="Y6" i="12"/>
  <c r="AD6" i="12" s="1"/>
  <c r="X6" i="12"/>
  <c r="AC6" i="12" s="1"/>
  <c r="R7" i="12"/>
  <c r="AE7" i="12" s="1"/>
  <c r="P8" i="12"/>
  <c r="AG5" i="12"/>
  <c r="AH5" i="12" s="1"/>
  <c r="Y5" i="10"/>
  <c r="AD5" i="10" s="1"/>
  <c r="X5" i="10"/>
  <c r="AC5" i="10" s="1"/>
  <c r="P7" i="10"/>
  <c r="R6" i="10"/>
  <c r="AE6" i="10" s="1"/>
  <c r="U9" i="14"/>
  <c r="K9" i="22"/>
  <c r="K9" i="14"/>
  <c r="T9" i="14"/>
  <c r="AA14" i="5"/>
  <c r="U9" i="22"/>
  <c r="T9" i="22"/>
  <c r="E10" i="3"/>
  <c r="K9" i="12"/>
  <c r="K9" i="7"/>
  <c r="K9" i="6"/>
  <c r="K9" i="10"/>
  <c r="K9" i="5"/>
  <c r="T10" i="5" s="1"/>
  <c r="T9" i="7"/>
  <c r="U9" i="7"/>
  <c r="U9" i="5"/>
  <c r="U9" i="10"/>
  <c r="T9" i="10"/>
  <c r="T9" i="12"/>
  <c r="U9" i="12"/>
  <c r="U9" i="6"/>
  <c r="T9" i="6"/>
  <c r="AA15" i="10"/>
  <c r="AA15" i="7"/>
  <c r="AA15" i="6"/>
  <c r="U10" i="28" l="1"/>
  <c r="Y10" i="28" s="1"/>
  <c r="AD10" i="28" s="1"/>
  <c r="T10" i="28"/>
  <c r="X10" i="28" s="1"/>
  <c r="AC10" i="28" s="1"/>
  <c r="U10" i="27"/>
  <c r="Y10" i="27" s="1"/>
  <c r="AD10" i="27" s="1"/>
  <c r="T10" i="27"/>
  <c r="X10" i="27" s="1"/>
  <c r="AC10" i="27" s="1"/>
  <c r="AG10" i="27" s="1"/>
  <c r="AH10" i="27" s="1"/>
  <c r="K10" i="28"/>
  <c r="K10" i="27"/>
  <c r="AG9" i="27"/>
  <c r="AH9" i="27" s="1"/>
  <c r="V14" i="7"/>
  <c r="AF14" i="7"/>
  <c r="AE14" i="7"/>
  <c r="U10" i="24"/>
  <c r="T10" i="24"/>
  <c r="V13" i="5"/>
  <c r="AF13" i="5"/>
  <c r="V16" i="10"/>
  <c r="AF16" i="10"/>
  <c r="K10" i="23"/>
  <c r="K10" i="24"/>
  <c r="U10" i="23"/>
  <c r="T10" i="23"/>
  <c r="V14" i="6"/>
  <c r="AF14" i="6"/>
  <c r="AE14" i="6"/>
  <c r="Y6" i="22"/>
  <c r="AD6" i="22" s="1"/>
  <c r="X6" i="22"/>
  <c r="AC6" i="22" s="1"/>
  <c r="R7" i="22"/>
  <c r="AE7" i="22" s="1"/>
  <c r="P8" i="22"/>
  <c r="AG4" i="24"/>
  <c r="AH4" i="24" s="1"/>
  <c r="P8" i="24"/>
  <c r="R7" i="24"/>
  <c r="AE7" i="24" s="1"/>
  <c r="X6" i="24"/>
  <c r="AC6" i="24" s="1"/>
  <c r="Y6" i="24"/>
  <c r="AD6" i="24" s="1"/>
  <c r="P8" i="23"/>
  <c r="R7" i="23"/>
  <c r="AE7" i="23" s="1"/>
  <c r="AG5" i="23"/>
  <c r="AH5" i="23" s="1"/>
  <c r="Y6" i="23"/>
  <c r="AD6" i="23" s="1"/>
  <c r="X6" i="23"/>
  <c r="AC6" i="23" s="1"/>
  <c r="AG4" i="23"/>
  <c r="AH4" i="23" s="1"/>
  <c r="AG4" i="14"/>
  <c r="AH4" i="14" s="1"/>
  <c r="X6" i="14"/>
  <c r="AC6" i="14" s="1"/>
  <c r="Y6" i="14"/>
  <c r="AD6" i="14" s="1"/>
  <c r="P8" i="14"/>
  <c r="R7" i="14"/>
  <c r="AE7" i="14" s="1"/>
  <c r="P9" i="12"/>
  <c r="R8" i="12"/>
  <c r="AE8" i="12" s="1"/>
  <c r="Y7" i="12"/>
  <c r="AD7" i="12" s="1"/>
  <c r="X7" i="12"/>
  <c r="AC7" i="12" s="1"/>
  <c r="P8" i="10"/>
  <c r="R7" i="10"/>
  <c r="AE7" i="10" s="1"/>
  <c r="AG4" i="10"/>
  <c r="AH4" i="10" s="1"/>
  <c r="Y6" i="10"/>
  <c r="AD6" i="10" s="1"/>
  <c r="X6" i="10"/>
  <c r="AC6" i="10" s="1"/>
  <c r="U10" i="14"/>
  <c r="K10" i="22"/>
  <c r="K10" i="14"/>
  <c r="T10" i="14"/>
  <c r="T10" i="22"/>
  <c r="U10" i="22"/>
  <c r="AA15" i="5"/>
  <c r="U10" i="7"/>
  <c r="T10" i="7"/>
  <c r="E11" i="3"/>
  <c r="K10" i="12"/>
  <c r="K10" i="7"/>
  <c r="K10" i="10"/>
  <c r="K10" i="6"/>
  <c r="K10" i="5"/>
  <c r="T11" i="5" s="1"/>
  <c r="U10" i="6"/>
  <c r="T10" i="6"/>
  <c r="U10" i="12"/>
  <c r="T10" i="12"/>
  <c r="U10" i="5"/>
  <c r="U10" i="10"/>
  <c r="T10" i="10"/>
  <c r="AA16" i="10"/>
  <c r="AA16" i="7"/>
  <c r="AA16" i="6"/>
  <c r="K11" i="27" l="1"/>
  <c r="K11" i="28"/>
  <c r="U11" i="27"/>
  <c r="Y11" i="27" s="1"/>
  <c r="AD11" i="27" s="1"/>
  <c r="T11" i="27"/>
  <c r="X11" i="27" s="1"/>
  <c r="AC11" i="27" s="1"/>
  <c r="AG11" i="27" s="1"/>
  <c r="AH11" i="27" s="1"/>
  <c r="U11" i="28"/>
  <c r="Y11" i="28" s="1"/>
  <c r="AD11" i="28" s="1"/>
  <c r="T11" i="28"/>
  <c r="X11" i="28" s="1"/>
  <c r="AC11" i="28" s="1"/>
  <c r="AG11" i="28" s="1"/>
  <c r="AH11" i="28" s="1"/>
  <c r="AG10" i="28"/>
  <c r="AH10" i="28" s="1"/>
  <c r="K11" i="23"/>
  <c r="K11" i="24"/>
  <c r="V17" i="10"/>
  <c r="AF17" i="10"/>
  <c r="V15" i="6"/>
  <c r="AF15" i="6"/>
  <c r="AE15" i="6"/>
  <c r="U11" i="24"/>
  <c r="T11" i="24"/>
  <c r="V14" i="5"/>
  <c r="AF14" i="5"/>
  <c r="T11" i="23"/>
  <c r="U11" i="23"/>
  <c r="V15" i="7"/>
  <c r="AF15" i="7"/>
  <c r="AE15" i="7"/>
  <c r="AG5" i="22"/>
  <c r="AH5" i="22" s="1"/>
  <c r="Y7" i="22"/>
  <c r="AD7" i="22" s="1"/>
  <c r="X7" i="22"/>
  <c r="AC7" i="22" s="1"/>
  <c r="R8" i="22"/>
  <c r="AE8" i="22" s="1"/>
  <c r="P9" i="22"/>
  <c r="AG6" i="22"/>
  <c r="AH6" i="22" s="1"/>
  <c r="P9" i="24"/>
  <c r="R8" i="24"/>
  <c r="AE8" i="24" s="1"/>
  <c r="AG5" i="24"/>
  <c r="AH5" i="24" s="1"/>
  <c r="Y7" i="24"/>
  <c r="AD7" i="24" s="1"/>
  <c r="X7" i="24"/>
  <c r="AC7" i="24" s="1"/>
  <c r="P9" i="23"/>
  <c r="R8" i="23"/>
  <c r="AE8" i="23" s="1"/>
  <c r="Y7" i="23"/>
  <c r="AD7" i="23" s="1"/>
  <c r="X7" i="23"/>
  <c r="AC7" i="23" s="1"/>
  <c r="AG5" i="14"/>
  <c r="AH5" i="14" s="1"/>
  <c r="X7" i="14"/>
  <c r="AC7" i="14" s="1"/>
  <c r="Y7" i="14"/>
  <c r="AD7" i="14" s="1"/>
  <c r="P9" i="14"/>
  <c r="R8" i="14"/>
  <c r="AE8" i="14" s="1"/>
  <c r="AG6" i="12"/>
  <c r="AH6" i="12" s="1"/>
  <c r="Y8" i="12"/>
  <c r="AD8" i="12" s="1"/>
  <c r="X8" i="12"/>
  <c r="AC8" i="12" s="1"/>
  <c r="P10" i="12"/>
  <c r="R9" i="12"/>
  <c r="AE9" i="12" s="1"/>
  <c r="Y7" i="10"/>
  <c r="AD7" i="10" s="1"/>
  <c r="X7" i="10"/>
  <c r="AC7" i="10" s="1"/>
  <c r="AG5" i="10"/>
  <c r="AH5" i="10" s="1"/>
  <c r="P9" i="10"/>
  <c r="R8" i="10"/>
  <c r="AE8" i="10" s="1"/>
  <c r="U11" i="14"/>
  <c r="K11" i="22"/>
  <c r="K11" i="14"/>
  <c r="T11" i="14"/>
  <c r="AA16" i="5"/>
  <c r="T11" i="22"/>
  <c r="U11" i="22"/>
  <c r="U11" i="6"/>
  <c r="T11" i="6"/>
  <c r="U11" i="5"/>
  <c r="U11" i="10"/>
  <c r="T11" i="10"/>
  <c r="T11" i="7"/>
  <c r="U11" i="7"/>
  <c r="E12" i="3"/>
  <c r="K11" i="12"/>
  <c r="K11" i="7"/>
  <c r="K11" i="10"/>
  <c r="K11" i="6"/>
  <c r="K11" i="5"/>
  <c r="T12" i="5" s="1"/>
  <c r="U11" i="12"/>
  <c r="T11" i="12"/>
  <c r="AA17" i="10"/>
  <c r="AA17" i="7"/>
  <c r="AA17" i="6"/>
  <c r="K12" i="28" l="1"/>
  <c r="K12" i="27"/>
  <c r="U12" i="28"/>
  <c r="Y12" i="28" s="1"/>
  <c r="AD12" i="28" s="1"/>
  <c r="T12" i="28"/>
  <c r="X12" i="28" s="1"/>
  <c r="AC12" i="28" s="1"/>
  <c r="AG12" i="28" s="1"/>
  <c r="AH12" i="28" s="1"/>
  <c r="T12" i="27"/>
  <c r="X12" i="27" s="1"/>
  <c r="AC12" i="27" s="1"/>
  <c r="U12" i="27"/>
  <c r="Y12" i="27" s="1"/>
  <c r="AD12" i="27" s="1"/>
  <c r="V16" i="6"/>
  <c r="AF16" i="6"/>
  <c r="AE16" i="6"/>
  <c r="K12" i="23"/>
  <c r="K12" i="24"/>
  <c r="V15" i="5"/>
  <c r="AF15" i="5"/>
  <c r="V18" i="10"/>
  <c r="AF18" i="10"/>
  <c r="V16" i="7"/>
  <c r="AF16" i="7"/>
  <c r="AE16" i="7"/>
  <c r="U12" i="24"/>
  <c r="T12" i="24"/>
  <c r="T12" i="23"/>
  <c r="U12" i="23"/>
  <c r="Y8" i="22"/>
  <c r="AD8" i="22" s="1"/>
  <c r="X8" i="22"/>
  <c r="AC8" i="22" s="1"/>
  <c r="P10" i="22"/>
  <c r="R9" i="22"/>
  <c r="AE9" i="22" s="1"/>
  <c r="X8" i="24"/>
  <c r="AC8" i="24" s="1"/>
  <c r="Y8" i="24"/>
  <c r="AD8" i="24" s="1"/>
  <c r="AG6" i="24"/>
  <c r="AH6" i="24" s="1"/>
  <c r="P10" i="24"/>
  <c r="R9" i="24"/>
  <c r="AE9" i="24" s="1"/>
  <c r="X8" i="23"/>
  <c r="AC8" i="23" s="1"/>
  <c r="Y8" i="23"/>
  <c r="AD8" i="23" s="1"/>
  <c r="P10" i="23"/>
  <c r="R9" i="23"/>
  <c r="AE9" i="23" s="1"/>
  <c r="AG7" i="23"/>
  <c r="AH7" i="23" s="1"/>
  <c r="AG6" i="23"/>
  <c r="AH6" i="23" s="1"/>
  <c r="P10" i="14"/>
  <c r="R9" i="14"/>
  <c r="AE9" i="14" s="1"/>
  <c r="X8" i="14"/>
  <c r="AC8" i="14" s="1"/>
  <c r="Y8" i="14"/>
  <c r="AD8" i="14" s="1"/>
  <c r="AG6" i="14"/>
  <c r="AH6" i="14" s="1"/>
  <c r="Y9" i="12"/>
  <c r="AD9" i="12" s="1"/>
  <c r="X9" i="12"/>
  <c r="AC9" i="12" s="1"/>
  <c r="AG7" i="12"/>
  <c r="AH7" i="12" s="1"/>
  <c r="P11" i="12"/>
  <c r="R10" i="12"/>
  <c r="AE10" i="12" s="1"/>
  <c r="P10" i="10"/>
  <c r="R9" i="10"/>
  <c r="AE9" i="10" s="1"/>
  <c r="Y8" i="10"/>
  <c r="AD8" i="10" s="1"/>
  <c r="X8" i="10"/>
  <c r="AC8" i="10" s="1"/>
  <c r="AG6" i="10"/>
  <c r="AH6" i="10" s="1"/>
  <c r="U12" i="14"/>
  <c r="T12" i="22"/>
  <c r="U12" i="22"/>
  <c r="AA17" i="5"/>
  <c r="T12" i="14"/>
  <c r="K12" i="22"/>
  <c r="K12" i="14"/>
  <c r="E13" i="3"/>
  <c r="K12" i="12"/>
  <c r="K12" i="6"/>
  <c r="K12" i="10"/>
  <c r="K12" i="7"/>
  <c r="K12" i="5"/>
  <c r="T13" i="5" s="1"/>
  <c r="T12" i="6"/>
  <c r="U12" i="6"/>
  <c r="U12" i="10"/>
  <c r="T12" i="10"/>
  <c r="T12" i="7"/>
  <c r="U12" i="7"/>
  <c r="U12" i="5"/>
  <c r="T12" i="12"/>
  <c r="U12" i="12"/>
  <c r="AA18" i="10"/>
  <c r="AA18" i="7"/>
  <c r="AA18" i="6"/>
  <c r="AG12" i="27" l="1"/>
  <c r="AH12" i="27" s="1"/>
  <c r="U13" i="27"/>
  <c r="Y13" i="27" s="1"/>
  <c r="AD13" i="27" s="1"/>
  <c r="T13" i="27"/>
  <c r="X13" i="27" s="1"/>
  <c r="AC13" i="27" s="1"/>
  <c r="AG13" i="27" s="1"/>
  <c r="AH13" i="27" s="1"/>
  <c r="K13" i="28"/>
  <c r="K13" i="27"/>
  <c r="U13" i="28"/>
  <c r="Y13" i="28" s="1"/>
  <c r="AD13" i="28" s="1"/>
  <c r="T13" i="28"/>
  <c r="X13" i="28" s="1"/>
  <c r="AC13" i="28" s="1"/>
  <c r="V19" i="10"/>
  <c r="AF19" i="10"/>
  <c r="V16" i="5"/>
  <c r="AF16" i="5"/>
  <c r="U13" i="24"/>
  <c r="T13" i="24"/>
  <c r="U13" i="23"/>
  <c r="T13" i="23"/>
  <c r="V17" i="7"/>
  <c r="AF17" i="7"/>
  <c r="AE17" i="7"/>
  <c r="K13" i="24"/>
  <c r="K13" i="23"/>
  <c r="V17" i="6"/>
  <c r="AF17" i="6"/>
  <c r="AE17" i="6"/>
  <c r="R10" i="22"/>
  <c r="AE10" i="22" s="1"/>
  <c r="P11" i="22"/>
  <c r="AG7" i="22"/>
  <c r="AH7" i="22" s="1"/>
  <c r="AG8" i="22"/>
  <c r="AH8" i="22" s="1"/>
  <c r="Y9" i="22"/>
  <c r="AD9" i="22" s="1"/>
  <c r="X9" i="22"/>
  <c r="AC9" i="22" s="1"/>
  <c r="AG7" i="24"/>
  <c r="AH7" i="24" s="1"/>
  <c r="Y9" i="24"/>
  <c r="AD9" i="24" s="1"/>
  <c r="X9" i="24"/>
  <c r="AC9" i="24" s="1"/>
  <c r="R10" i="24"/>
  <c r="AE10" i="24" s="1"/>
  <c r="P11" i="24"/>
  <c r="AG8" i="24"/>
  <c r="AH8" i="24" s="1"/>
  <c r="X9" i="23"/>
  <c r="AC9" i="23" s="1"/>
  <c r="Y9" i="23"/>
  <c r="AD9" i="23" s="1"/>
  <c r="P11" i="23"/>
  <c r="R10" i="23"/>
  <c r="AE10" i="23" s="1"/>
  <c r="AG7" i="14"/>
  <c r="AH7" i="14" s="1"/>
  <c r="X9" i="14"/>
  <c r="AC9" i="14" s="1"/>
  <c r="Y9" i="14"/>
  <c r="AD9" i="14" s="1"/>
  <c r="P11" i="14"/>
  <c r="R10" i="14"/>
  <c r="AE10" i="14" s="1"/>
  <c r="Y10" i="12"/>
  <c r="AD10" i="12" s="1"/>
  <c r="X10" i="12"/>
  <c r="AC10" i="12" s="1"/>
  <c r="P12" i="12"/>
  <c r="R11" i="12"/>
  <c r="AE11" i="12" s="1"/>
  <c r="AG8" i="12"/>
  <c r="AH8" i="12" s="1"/>
  <c r="P11" i="10"/>
  <c r="R10" i="10"/>
  <c r="AE10" i="10" s="1"/>
  <c r="AG7" i="10"/>
  <c r="AH7" i="10" s="1"/>
  <c r="Y9" i="10"/>
  <c r="AD9" i="10" s="1"/>
  <c r="X9" i="10"/>
  <c r="AC9" i="10" s="1"/>
  <c r="U13" i="14"/>
  <c r="K13" i="22"/>
  <c r="K13" i="14"/>
  <c r="T13" i="14"/>
  <c r="U13" i="22"/>
  <c r="T13" i="22"/>
  <c r="AA18" i="5"/>
  <c r="U13" i="7"/>
  <c r="T13" i="7"/>
  <c r="U13" i="10"/>
  <c r="T13" i="10"/>
  <c r="U13" i="5"/>
  <c r="T13" i="6"/>
  <c r="U13" i="6"/>
  <c r="U13" i="12"/>
  <c r="T13" i="12"/>
  <c r="E14" i="3"/>
  <c r="K13" i="12"/>
  <c r="K13" i="10"/>
  <c r="K13" i="6"/>
  <c r="K13" i="7"/>
  <c r="K13" i="5"/>
  <c r="T14" i="5" s="1"/>
  <c r="AA19" i="10"/>
  <c r="AA19" i="7"/>
  <c r="AA19" i="6"/>
  <c r="AG13" i="28" l="1"/>
  <c r="AH13" i="28" s="1"/>
  <c r="U14" i="27"/>
  <c r="Y14" i="27" s="1"/>
  <c r="AD14" i="27" s="1"/>
  <c r="T14" i="27"/>
  <c r="X14" i="27" s="1"/>
  <c r="AC14" i="27" s="1"/>
  <c r="AG14" i="27" s="1"/>
  <c r="AH14" i="27" s="1"/>
  <c r="U14" i="28"/>
  <c r="Y14" i="28" s="1"/>
  <c r="AD14" i="28" s="1"/>
  <c r="T14" i="28"/>
  <c r="X14" i="28" s="1"/>
  <c r="AC14" i="28" s="1"/>
  <c r="AG14" i="28" s="1"/>
  <c r="AH14" i="28" s="1"/>
  <c r="K14" i="27"/>
  <c r="K14" i="28"/>
  <c r="U14" i="24"/>
  <c r="T14" i="24"/>
  <c r="V18" i="6"/>
  <c r="AF18" i="6"/>
  <c r="AE18" i="6"/>
  <c r="V17" i="5"/>
  <c r="AF17" i="5"/>
  <c r="K14" i="23"/>
  <c r="K14" i="24"/>
  <c r="V18" i="7"/>
  <c r="AF18" i="7"/>
  <c r="AE18" i="7"/>
  <c r="U14" i="23"/>
  <c r="T14" i="23"/>
  <c r="V20" i="10"/>
  <c r="AF20" i="10"/>
  <c r="R11" i="22"/>
  <c r="AE11" i="22" s="1"/>
  <c r="P12" i="22"/>
  <c r="Y10" i="22"/>
  <c r="AD10" i="22" s="1"/>
  <c r="X10" i="22"/>
  <c r="AC10" i="22" s="1"/>
  <c r="AG9" i="22"/>
  <c r="AH9" i="22" s="1"/>
  <c r="X10" i="24"/>
  <c r="AC10" i="24" s="1"/>
  <c r="Y10" i="24"/>
  <c r="AD10" i="24" s="1"/>
  <c r="R11" i="24"/>
  <c r="AE11" i="24" s="1"/>
  <c r="P12" i="24"/>
  <c r="AG9" i="24"/>
  <c r="AH9" i="24" s="1"/>
  <c r="AG8" i="23"/>
  <c r="AH8" i="23" s="1"/>
  <c r="AG9" i="23"/>
  <c r="AH9" i="23" s="1"/>
  <c r="Y10" i="23"/>
  <c r="AD10" i="23" s="1"/>
  <c r="X10" i="23"/>
  <c r="AC10" i="23" s="1"/>
  <c r="P12" i="23"/>
  <c r="R11" i="23"/>
  <c r="AE11" i="23" s="1"/>
  <c r="P12" i="14"/>
  <c r="R11" i="14"/>
  <c r="AE11" i="14" s="1"/>
  <c r="AG9" i="14"/>
  <c r="AH9" i="14" s="1"/>
  <c r="AG8" i="14"/>
  <c r="AH8" i="14" s="1"/>
  <c r="X10" i="14"/>
  <c r="AC10" i="14" s="1"/>
  <c r="Y10" i="14"/>
  <c r="AD10" i="14" s="1"/>
  <c r="P13" i="12"/>
  <c r="R12" i="12"/>
  <c r="AE12" i="12" s="1"/>
  <c r="AG10" i="12"/>
  <c r="AH10" i="12" s="1"/>
  <c r="AG9" i="12"/>
  <c r="AH9" i="12" s="1"/>
  <c r="Y11" i="12"/>
  <c r="AD11" i="12" s="1"/>
  <c r="X11" i="12"/>
  <c r="AC11" i="12" s="1"/>
  <c r="P12" i="10"/>
  <c r="R11" i="10"/>
  <c r="AE11" i="10" s="1"/>
  <c r="AG8" i="10"/>
  <c r="AH8" i="10" s="1"/>
  <c r="AG9" i="10"/>
  <c r="AH9" i="10" s="1"/>
  <c r="Y10" i="10"/>
  <c r="AD10" i="10" s="1"/>
  <c r="X10" i="10"/>
  <c r="AC10" i="10" s="1"/>
  <c r="U14" i="14"/>
  <c r="K14" i="22"/>
  <c r="K14" i="14"/>
  <c r="AA19" i="5"/>
  <c r="T14" i="14"/>
  <c r="T14" i="22"/>
  <c r="U14" i="22"/>
  <c r="E15" i="3"/>
  <c r="K14" i="12"/>
  <c r="K14" i="7"/>
  <c r="K14" i="6"/>
  <c r="K14" i="10"/>
  <c r="K14" i="5"/>
  <c r="T15" i="5" s="1"/>
  <c r="T14" i="10"/>
  <c r="U14" i="10"/>
  <c r="U14" i="12"/>
  <c r="T14" i="12"/>
  <c r="U14" i="5"/>
  <c r="U14" i="7"/>
  <c r="T14" i="7"/>
  <c r="T14" i="6"/>
  <c r="U14" i="6"/>
  <c r="AA20" i="10"/>
  <c r="AA20" i="7"/>
  <c r="AA20" i="6"/>
  <c r="K15" i="28" l="1"/>
  <c r="K15" i="27"/>
  <c r="T15" i="28"/>
  <c r="X15" i="28" s="1"/>
  <c r="AC15" i="28" s="1"/>
  <c r="U15" i="28"/>
  <c r="Y15" i="28" s="1"/>
  <c r="AD15" i="28" s="1"/>
  <c r="U15" i="27"/>
  <c r="Y15" i="27" s="1"/>
  <c r="AD15" i="27" s="1"/>
  <c r="T15" i="27"/>
  <c r="X15" i="27" s="1"/>
  <c r="AC15" i="27" s="1"/>
  <c r="AG15" i="27" s="1"/>
  <c r="AH15" i="27" s="1"/>
  <c r="T15" i="23"/>
  <c r="U15" i="23"/>
  <c r="V18" i="5"/>
  <c r="AF18" i="5"/>
  <c r="V21" i="10"/>
  <c r="AF21" i="10"/>
  <c r="K15" i="24"/>
  <c r="K15" i="23"/>
  <c r="V19" i="6"/>
  <c r="AF19" i="6"/>
  <c r="AE19" i="6"/>
  <c r="V19" i="7"/>
  <c r="AF19" i="7"/>
  <c r="AE19" i="7"/>
  <c r="U15" i="24"/>
  <c r="T15" i="24"/>
  <c r="P13" i="22"/>
  <c r="R12" i="22"/>
  <c r="AE12" i="22" s="1"/>
  <c r="Y11" i="22"/>
  <c r="AD11" i="22" s="1"/>
  <c r="X11" i="22"/>
  <c r="AC11" i="22" s="1"/>
  <c r="AG10" i="22"/>
  <c r="AH10" i="22" s="1"/>
  <c r="P13" i="24"/>
  <c r="R12" i="24"/>
  <c r="AE12" i="24" s="1"/>
  <c r="X11" i="24"/>
  <c r="AC11" i="24" s="1"/>
  <c r="Y11" i="24"/>
  <c r="AD11" i="24" s="1"/>
  <c r="AG10" i="24"/>
  <c r="AH10" i="24" s="1"/>
  <c r="X11" i="23"/>
  <c r="AC11" i="23" s="1"/>
  <c r="Y11" i="23"/>
  <c r="AD11" i="23" s="1"/>
  <c r="AG10" i="23"/>
  <c r="AH10" i="23" s="1"/>
  <c r="P13" i="23"/>
  <c r="R12" i="23"/>
  <c r="AE12" i="23" s="1"/>
  <c r="X11" i="14"/>
  <c r="AC11" i="14" s="1"/>
  <c r="Y11" i="14"/>
  <c r="AD11" i="14" s="1"/>
  <c r="AG10" i="14"/>
  <c r="AH10" i="14" s="1"/>
  <c r="P13" i="14"/>
  <c r="R12" i="14"/>
  <c r="AE12" i="14" s="1"/>
  <c r="Y12" i="12"/>
  <c r="AD12" i="12" s="1"/>
  <c r="X12" i="12"/>
  <c r="AC12" i="12" s="1"/>
  <c r="R13" i="12"/>
  <c r="AE13" i="12" s="1"/>
  <c r="P14" i="12"/>
  <c r="Y11" i="10"/>
  <c r="AD11" i="10" s="1"/>
  <c r="X11" i="10"/>
  <c r="AC11" i="10" s="1"/>
  <c r="P13" i="10"/>
  <c r="R12" i="10"/>
  <c r="AE12" i="10" s="1"/>
  <c r="U15" i="14"/>
  <c r="AA20" i="5"/>
  <c r="T15" i="14"/>
  <c r="K15" i="22"/>
  <c r="K15" i="14"/>
  <c r="U15" i="22"/>
  <c r="T15" i="22"/>
  <c r="U15" i="12"/>
  <c r="T15" i="12"/>
  <c r="E16" i="3"/>
  <c r="K15" i="12"/>
  <c r="K15" i="6"/>
  <c r="K15" i="7"/>
  <c r="K15" i="10"/>
  <c r="K15" i="5"/>
  <c r="T16" i="5" s="1"/>
  <c r="U15" i="6"/>
  <c r="T15" i="6"/>
  <c r="U15" i="7"/>
  <c r="T15" i="7"/>
  <c r="U15" i="5"/>
  <c r="T15" i="10"/>
  <c r="U15" i="10"/>
  <c r="AA21" i="10"/>
  <c r="AA21" i="7"/>
  <c r="AA21" i="6"/>
  <c r="AG15" i="28" l="1"/>
  <c r="AH15" i="28" s="1"/>
  <c r="K16" i="28"/>
  <c r="K16" i="27"/>
  <c r="U16" i="27"/>
  <c r="Y16" i="27" s="1"/>
  <c r="AD16" i="27" s="1"/>
  <c r="T16" i="27"/>
  <c r="X16" i="27" s="1"/>
  <c r="AC16" i="27" s="1"/>
  <c r="T16" i="28"/>
  <c r="X16" i="28" s="1"/>
  <c r="AC16" i="28" s="1"/>
  <c r="U16" i="28"/>
  <c r="Y16" i="28" s="1"/>
  <c r="AD16" i="28" s="1"/>
  <c r="U16" i="24"/>
  <c r="T16" i="24"/>
  <c r="V20" i="7"/>
  <c r="AF20" i="7"/>
  <c r="AE20" i="7"/>
  <c r="V22" i="10"/>
  <c r="AF22" i="10"/>
  <c r="K16" i="23"/>
  <c r="K16" i="24"/>
  <c r="V19" i="5"/>
  <c r="AF19" i="5"/>
  <c r="V20" i="6"/>
  <c r="AF20" i="6"/>
  <c r="AE20" i="6"/>
  <c r="T16" i="23"/>
  <c r="U16" i="23"/>
  <c r="Y12" i="22"/>
  <c r="AD12" i="22" s="1"/>
  <c r="X12" i="22"/>
  <c r="AC12" i="22" s="1"/>
  <c r="P14" i="22"/>
  <c r="R13" i="22"/>
  <c r="AE13" i="22" s="1"/>
  <c r="AG11" i="22"/>
  <c r="AH11" i="22" s="1"/>
  <c r="Y12" i="24"/>
  <c r="AD12" i="24" s="1"/>
  <c r="X12" i="24"/>
  <c r="AC12" i="24" s="1"/>
  <c r="R13" i="24"/>
  <c r="AE13" i="24" s="1"/>
  <c r="P14" i="24"/>
  <c r="P14" i="23"/>
  <c r="R13" i="23"/>
  <c r="AE13" i="23" s="1"/>
  <c r="Y12" i="23"/>
  <c r="AD12" i="23" s="1"/>
  <c r="X12" i="23"/>
  <c r="AC12" i="23" s="1"/>
  <c r="Y12" i="14"/>
  <c r="AD12" i="14" s="1"/>
  <c r="X12" i="14"/>
  <c r="AC12" i="14" s="1"/>
  <c r="P14" i="14"/>
  <c r="R13" i="14"/>
  <c r="AE13" i="14" s="1"/>
  <c r="Y13" i="12"/>
  <c r="AD13" i="12" s="1"/>
  <c r="X13" i="12"/>
  <c r="AC13" i="12" s="1"/>
  <c r="P15" i="12"/>
  <c r="R14" i="12"/>
  <c r="AE14" i="12" s="1"/>
  <c r="AG11" i="12"/>
  <c r="AH11" i="12" s="1"/>
  <c r="AG10" i="10"/>
  <c r="AH10" i="10" s="1"/>
  <c r="Y12" i="10"/>
  <c r="AD12" i="10" s="1"/>
  <c r="X12" i="10"/>
  <c r="AC12" i="10" s="1"/>
  <c r="P14" i="10"/>
  <c r="R13" i="10"/>
  <c r="AE13" i="10" s="1"/>
  <c r="AG11" i="10"/>
  <c r="AH11" i="10" s="1"/>
  <c r="U16" i="14"/>
  <c r="K16" i="22"/>
  <c r="K16" i="14"/>
  <c r="T16" i="22"/>
  <c r="U16" i="22"/>
  <c r="AA21" i="5"/>
  <c r="T16" i="14"/>
  <c r="U16" i="5"/>
  <c r="T16" i="7"/>
  <c r="U16" i="7"/>
  <c r="U16" i="10"/>
  <c r="T16" i="10"/>
  <c r="U16" i="6"/>
  <c r="T16" i="6"/>
  <c r="T16" i="12"/>
  <c r="U16" i="12"/>
  <c r="E17" i="3"/>
  <c r="K16" i="12"/>
  <c r="K16" i="10"/>
  <c r="K16" i="6"/>
  <c r="K16" i="7"/>
  <c r="K16" i="5"/>
  <c r="T17" i="5" s="1"/>
  <c r="AA22" i="10"/>
  <c r="AA22" i="7"/>
  <c r="AA22" i="6"/>
  <c r="AG16" i="28" l="1"/>
  <c r="AH16" i="28" s="1"/>
  <c r="AG16" i="27"/>
  <c r="AH16" i="27" s="1"/>
  <c r="T17" i="27"/>
  <c r="X17" i="27" s="1"/>
  <c r="AC17" i="27" s="1"/>
  <c r="U17" i="27"/>
  <c r="Y17" i="27" s="1"/>
  <c r="AD17" i="27" s="1"/>
  <c r="K17" i="28"/>
  <c r="K17" i="27"/>
  <c r="T17" i="28"/>
  <c r="X17" i="28" s="1"/>
  <c r="AC17" i="28" s="1"/>
  <c r="AG17" i="28" s="1"/>
  <c r="AH17" i="28" s="1"/>
  <c r="U17" i="28"/>
  <c r="Y17" i="28" s="1"/>
  <c r="AD17" i="28" s="1"/>
  <c r="V23" i="10"/>
  <c r="AF23" i="10"/>
  <c r="V21" i="6"/>
  <c r="AF21" i="6"/>
  <c r="AE21" i="6"/>
  <c r="V20" i="5"/>
  <c r="AF20" i="5"/>
  <c r="V21" i="7"/>
  <c r="AF21" i="7"/>
  <c r="AE21" i="7"/>
  <c r="U17" i="24"/>
  <c r="T17" i="24"/>
  <c r="K17" i="23"/>
  <c r="K17" i="24"/>
  <c r="U17" i="23"/>
  <c r="T17" i="23"/>
  <c r="Y13" i="22"/>
  <c r="AD13" i="22" s="1"/>
  <c r="X13" i="22"/>
  <c r="AC13" i="22" s="1"/>
  <c r="P15" i="22"/>
  <c r="R14" i="22"/>
  <c r="AE14" i="22" s="1"/>
  <c r="R14" i="24"/>
  <c r="AE14" i="24" s="1"/>
  <c r="P15" i="24"/>
  <c r="X13" i="24"/>
  <c r="AC13" i="24" s="1"/>
  <c r="Y13" i="24"/>
  <c r="AD13" i="24" s="1"/>
  <c r="AG11" i="24"/>
  <c r="AH11" i="24" s="1"/>
  <c r="AG11" i="23"/>
  <c r="AH11" i="23" s="1"/>
  <c r="X13" i="23"/>
  <c r="AC13" i="23" s="1"/>
  <c r="Y13" i="23"/>
  <c r="AD13" i="23" s="1"/>
  <c r="P15" i="23"/>
  <c r="R14" i="23"/>
  <c r="AE14" i="23" s="1"/>
  <c r="Y13" i="14"/>
  <c r="AD13" i="14" s="1"/>
  <c r="X13" i="14"/>
  <c r="AC13" i="14" s="1"/>
  <c r="P15" i="14"/>
  <c r="R14" i="14"/>
  <c r="AE14" i="14" s="1"/>
  <c r="AG12" i="14"/>
  <c r="AH12" i="14" s="1"/>
  <c r="AG11" i="14"/>
  <c r="AH11" i="14" s="1"/>
  <c r="P16" i="12"/>
  <c r="R15" i="12"/>
  <c r="AE15" i="12" s="1"/>
  <c r="AG12" i="12"/>
  <c r="AH12" i="12" s="1"/>
  <c r="Y14" i="12"/>
  <c r="AD14" i="12" s="1"/>
  <c r="X14" i="12"/>
  <c r="AC14" i="12" s="1"/>
  <c r="Y13" i="10"/>
  <c r="AD13" i="10" s="1"/>
  <c r="X13" i="10"/>
  <c r="AC13" i="10" s="1"/>
  <c r="P15" i="10"/>
  <c r="R14" i="10"/>
  <c r="AE14" i="10" s="1"/>
  <c r="U17" i="14"/>
  <c r="AA22" i="5"/>
  <c r="T17" i="14"/>
  <c r="K17" i="22"/>
  <c r="K17" i="14"/>
  <c r="T17" i="22"/>
  <c r="U17" i="22"/>
  <c r="U17" i="7"/>
  <c r="T17" i="7"/>
  <c r="U17" i="12"/>
  <c r="T17" i="12"/>
  <c r="T17" i="6"/>
  <c r="U17" i="6"/>
  <c r="U17" i="5"/>
  <c r="U17" i="10"/>
  <c r="T17" i="10"/>
  <c r="E18" i="3"/>
  <c r="K17" i="12"/>
  <c r="K17" i="10"/>
  <c r="K17" i="7"/>
  <c r="K17" i="6"/>
  <c r="K17" i="5"/>
  <c r="T18" i="5" s="1"/>
  <c r="AA23" i="10"/>
  <c r="AA23" i="7"/>
  <c r="AA23" i="6"/>
  <c r="K18" i="28" l="1"/>
  <c r="K18" i="27"/>
  <c r="U18" i="27"/>
  <c r="Y18" i="27" s="1"/>
  <c r="AD18" i="27" s="1"/>
  <c r="T18" i="27"/>
  <c r="X18" i="27" s="1"/>
  <c r="AC18" i="27" s="1"/>
  <c r="AG18" i="27" s="1"/>
  <c r="AH18" i="27" s="1"/>
  <c r="T18" i="28"/>
  <c r="X18" i="28" s="1"/>
  <c r="AC18" i="28" s="1"/>
  <c r="U18" i="28"/>
  <c r="Y18" i="28" s="1"/>
  <c r="AD18" i="28" s="1"/>
  <c r="AG17" i="27"/>
  <c r="AH17" i="27" s="1"/>
  <c r="K18" i="23"/>
  <c r="K18" i="24"/>
  <c r="V21" i="5"/>
  <c r="AF21" i="5"/>
  <c r="U18" i="23"/>
  <c r="T18" i="23"/>
  <c r="V22" i="6"/>
  <c r="AF22" i="6"/>
  <c r="AE22" i="6"/>
  <c r="T18" i="24"/>
  <c r="U18" i="24"/>
  <c r="V22" i="7"/>
  <c r="AF22" i="7"/>
  <c r="AE22" i="7"/>
  <c r="V24" i="10"/>
  <c r="AF24" i="10"/>
  <c r="AG12" i="22"/>
  <c r="AH12" i="22" s="1"/>
  <c r="Y14" i="22"/>
  <c r="AD14" i="22" s="1"/>
  <c r="X14" i="22"/>
  <c r="AC14" i="22" s="1"/>
  <c r="P16" i="22"/>
  <c r="R15" i="22"/>
  <c r="AE15" i="22" s="1"/>
  <c r="AG13" i="22"/>
  <c r="AH13" i="22" s="1"/>
  <c r="AG12" i="24"/>
  <c r="AH12" i="24" s="1"/>
  <c r="P16" i="24"/>
  <c r="R15" i="24"/>
  <c r="AE15" i="24" s="1"/>
  <c r="Y14" i="24"/>
  <c r="AD14" i="24" s="1"/>
  <c r="X14" i="24"/>
  <c r="AC14" i="24" s="1"/>
  <c r="X14" i="23"/>
  <c r="AC14" i="23" s="1"/>
  <c r="Y14" i="23"/>
  <c r="AD14" i="23" s="1"/>
  <c r="P16" i="23"/>
  <c r="R15" i="23"/>
  <c r="AE15" i="23" s="1"/>
  <c r="AG12" i="23"/>
  <c r="AH12" i="23" s="1"/>
  <c r="Y14" i="14"/>
  <c r="AD14" i="14" s="1"/>
  <c r="X14" i="14"/>
  <c r="AC14" i="14" s="1"/>
  <c r="P16" i="14"/>
  <c r="R15" i="14"/>
  <c r="AE15" i="14" s="1"/>
  <c r="AG13" i="14"/>
  <c r="AH13" i="14" s="1"/>
  <c r="Y15" i="12"/>
  <c r="AD15" i="12" s="1"/>
  <c r="X15" i="12"/>
  <c r="AC15" i="12" s="1"/>
  <c r="AG13" i="12"/>
  <c r="AH13" i="12" s="1"/>
  <c r="P17" i="12"/>
  <c r="R16" i="12"/>
  <c r="AE16" i="12" s="1"/>
  <c r="AG12" i="10"/>
  <c r="AH12" i="10" s="1"/>
  <c r="Y14" i="10"/>
  <c r="AD14" i="10" s="1"/>
  <c r="X14" i="10"/>
  <c r="AC14" i="10" s="1"/>
  <c r="P16" i="10"/>
  <c r="R15" i="10"/>
  <c r="AE15" i="10" s="1"/>
  <c r="U18" i="14"/>
  <c r="AA23" i="5"/>
  <c r="T18" i="14"/>
  <c r="U18" i="22"/>
  <c r="T18" i="22"/>
  <c r="K18" i="22"/>
  <c r="K18" i="14"/>
  <c r="U18" i="10"/>
  <c r="T18" i="10"/>
  <c r="E19" i="3"/>
  <c r="K18" i="12"/>
  <c r="K18" i="6"/>
  <c r="K18" i="7"/>
  <c r="K18" i="10"/>
  <c r="K18" i="5"/>
  <c r="T19" i="5" s="1"/>
  <c r="U18" i="5"/>
  <c r="U18" i="12"/>
  <c r="T18" i="12"/>
  <c r="U18" i="6"/>
  <c r="T18" i="6"/>
  <c r="U18" i="7"/>
  <c r="T18" i="7"/>
  <c r="AA24" i="10"/>
  <c r="AA24" i="7"/>
  <c r="AA24" i="6"/>
  <c r="AG18" i="28" l="1"/>
  <c r="AH18" i="28" s="1"/>
  <c r="K19" i="27"/>
  <c r="K19" i="28"/>
  <c r="T19" i="27"/>
  <c r="X19" i="27" s="1"/>
  <c r="AC19" i="27" s="1"/>
  <c r="AG19" i="27" s="1"/>
  <c r="AH19" i="27" s="1"/>
  <c r="U19" i="27"/>
  <c r="Y19" i="27" s="1"/>
  <c r="AD19" i="27" s="1"/>
  <c r="U19" i="28"/>
  <c r="Y19" i="28" s="1"/>
  <c r="AD19" i="28" s="1"/>
  <c r="T19" i="28"/>
  <c r="X19" i="28" s="1"/>
  <c r="AC19" i="28" s="1"/>
  <c r="AG19" i="28" s="1"/>
  <c r="AH19" i="28" s="1"/>
  <c r="V25" i="10"/>
  <c r="AF25" i="10"/>
  <c r="V23" i="6"/>
  <c r="AF23" i="6"/>
  <c r="AE23" i="6"/>
  <c r="V23" i="7"/>
  <c r="AF23" i="7"/>
  <c r="AE23" i="7"/>
  <c r="V22" i="5"/>
  <c r="AF22" i="5"/>
  <c r="K19" i="23"/>
  <c r="K19" i="24"/>
  <c r="U19" i="24"/>
  <c r="T19" i="24"/>
  <c r="T19" i="23"/>
  <c r="U19" i="23"/>
  <c r="Y15" i="22"/>
  <c r="AD15" i="22" s="1"/>
  <c r="X15" i="22"/>
  <c r="AC15" i="22" s="1"/>
  <c r="R16" i="22"/>
  <c r="AE16" i="22" s="1"/>
  <c r="P17" i="22"/>
  <c r="AG14" i="22"/>
  <c r="AH14" i="22" s="1"/>
  <c r="X15" i="24"/>
  <c r="AC15" i="24" s="1"/>
  <c r="Y15" i="24"/>
  <c r="AD15" i="24" s="1"/>
  <c r="AG13" i="24"/>
  <c r="AH13" i="24" s="1"/>
  <c r="P17" i="24"/>
  <c r="R16" i="24"/>
  <c r="AE16" i="24" s="1"/>
  <c r="AG14" i="24"/>
  <c r="AH14" i="24" s="1"/>
  <c r="Y15" i="23"/>
  <c r="AD15" i="23" s="1"/>
  <c r="X15" i="23"/>
  <c r="AC15" i="23" s="1"/>
  <c r="P17" i="23"/>
  <c r="R16" i="23"/>
  <c r="AE16" i="23" s="1"/>
  <c r="AG13" i="23"/>
  <c r="AH13" i="23" s="1"/>
  <c r="AG14" i="23"/>
  <c r="AH14" i="23" s="1"/>
  <c r="Y15" i="14"/>
  <c r="AD15" i="14" s="1"/>
  <c r="X15" i="14"/>
  <c r="AC15" i="14" s="1"/>
  <c r="AG14" i="14"/>
  <c r="AH14" i="14" s="1"/>
  <c r="P17" i="14"/>
  <c r="R16" i="14"/>
  <c r="AE16" i="14" s="1"/>
  <c r="Y16" i="12"/>
  <c r="AD16" i="12" s="1"/>
  <c r="X16" i="12"/>
  <c r="AC16" i="12" s="1"/>
  <c r="P18" i="12"/>
  <c r="R17" i="12"/>
  <c r="AE17" i="12" s="1"/>
  <c r="AG14" i="12"/>
  <c r="AH14" i="12" s="1"/>
  <c r="AG13" i="10"/>
  <c r="AH13" i="10" s="1"/>
  <c r="P17" i="10"/>
  <c r="R16" i="10"/>
  <c r="AE16" i="10" s="1"/>
  <c r="Y15" i="10"/>
  <c r="AD15" i="10" s="1"/>
  <c r="X15" i="10"/>
  <c r="AC15" i="10" s="1"/>
  <c r="U19" i="14"/>
  <c r="U19" i="22"/>
  <c r="T19" i="22"/>
  <c r="T19" i="14"/>
  <c r="K19" i="22"/>
  <c r="K19" i="14"/>
  <c r="AA24" i="5"/>
  <c r="U19" i="5"/>
  <c r="E20" i="3"/>
  <c r="K19" i="12"/>
  <c r="K19" i="6"/>
  <c r="K19" i="10"/>
  <c r="K19" i="7"/>
  <c r="K19" i="5"/>
  <c r="T20" i="5" s="1"/>
  <c r="T19" i="10"/>
  <c r="U19" i="10"/>
  <c r="U19" i="7"/>
  <c r="T19" i="7"/>
  <c r="U19" i="6"/>
  <c r="T19" i="6"/>
  <c r="T19" i="12"/>
  <c r="U19" i="12"/>
  <c r="AA25" i="10"/>
  <c r="AA25" i="7"/>
  <c r="AA25" i="6"/>
  <c r="K20" i="28" l="1"/>
  <c r="K20" i="27"/>
  <c r="U20" i="27"/>
  <c r="Y20" i="27" s="1"/>
  <c r="AD20" i="27" s="1"/>
  <c r="T20" i="27"/>
  <c r="X20" i="27" s="1"/>
  <c r="AC20" i="27" s="1"/>
  <c r="T20" i="28"/>
  <c r="X20" i="28" s="1"/>
  <c r="AC20" i="28" s="1"/>
  <c r="U20" i="28"/>
  <c r="Y20" i="28" s="1"/>
  <c r="AD20" i="28" s="1"/>
  <c r="V24" i="7"/>
  <c r="AF24" i="7"/>
  <c r="AE24" i="7"/>
  <c r="T20" i="24"/>
  <c r="U20" i="24"/>
  <c r="T20" i="23"/>
  <c r="U20" i="23"/>
  <c r="V24" i="6"/>
  <c r="AF24" i="6"/>
  <c r="AE24" i="6"/>
  <c r="K20" i="23"/>
  <c r="K20" i="24"/>
  <c r="V23" i="5"/>
  <c r="AF23" i="5"/>
  <c r="V26" i="10"/>
  <c r="AF26" i="10"/>
  <c r="P18" i="22"/>
  <c r="R17" i="22"/>
  <c r="AE17" i="22" s="1"/>
  <c r="Y16" i="22"/>
  <c r="AD16" i="22" s="1"/>
  <c r="X16" i="22"/>
  <c r="AC16" i="22" s="1"/>
  <c r="P18" i="24"/>
  <c r="R17" i="24"/>
  <c r="AE17" i="24" s="1"/>
  <c r="Y16" i="24"/>
  <c r="AD16" i="24" s="1"/>
  <c r="X16" i="24"/>
  <c r="AC16" i="24" s="1"/>
  <c r="X16" i="23"/>
  <c r="AC16" i="23" s="1"/>
  <c r="Y16" i="23"/>
  <c r="AD16" i="23" s="1"/>
  <c r="P18" i="23"/>
  <c r="R17" i="23"/>
  <c r="AE17" i="23" s="1"/>
  <c r="Y16" i="14"/>
  <c r="AD16" i="14" s="1"/>
  <c r="X16" i="14"/>
  <c r="AC16" i="14" s="1"/>
  <c r="P18" i="14"/>
  <c r="R17" i="14"/>
  <c r="AE17" i="14" s="1"/>
  <c r="R18" i="12"/>
  <c r="AE18" i="12" s="1"/>
  <c r="P19" i="12"/>
  <c r="AG15" i="12"/>
  <c r="AH15" i="12" s="1"/>
  <c r="Y17" i="12"/>
  <c r="AD17" i="12" s="1"/>
  <c r="X17" i="12"/>
  <c r="AC17" i="12" s="1"/>
  <c r="Y16" i="10"/>
  <c r="AD16" i="10" s="1"/>
  <c r="X16" i="10"/>
  <c r="AC16" i="10" s="1"/>
  <c r="P18" i="10"/>
  <c r="R17" i="10"/>
  <c r="AE17" i="10" s="1"/>
  <c r="AG14" i="10"/>
  <c r="AH14" i="10" s="1"/>
  <c r="U20" i="14"/>
  <c r="T20" i="22"/>
  <c r="U20" i="22"/>
  <c r="K20" i="22"/>
  <c r="K20" i="14"/>
  <c r="AA25" i="5"/>
  <c r="T20" i="14"/>
  <c r="T20" i="12"/>
  <c r="U20" i="12"/>
  <c r="E21" i="3"/>
  <c r="K20" i="12"/>
  <c r="K20" i="7"/>
  <c r="K20" i="10"/>
  <c r="K20" i="6"/>
  <c r="K20" i="5"/>
  <c r="T21" i="5" s="1"/>
  <c r="U20" i="7"/>
  <c r="T20" i="7"/>
  <c r="T20" i="6"/>
  <c r="U20" i="6"/>
  <c r="U20" i="5"/>
  <c r="U20" i="10"/>
  <c r="T20" i="10"/>
  <c r="AA26" i="10"/>
  <c r="AA26" i="7"/>
  <c r="AA26" i="6"/>
  <c r="AG20" i="28" l="1"/>
  <c r="AH20" i="28" s="1"/>
  <c r="AG20" i="27"/>
  <c r="AH20" i="27" s="1"/>
  <c r="K21" i="28"/>
  <c r="K21" i="27"/>
  <c r="U21" i="27"/>
  <c r="Y21" i="27" s="1"/>
  <c r="AD21" i="27" s="1"/>
  <c r="T21" i="27"/>
  <c r="X21" i="27" s="1"/>
  <c r="AC21" i="27" s="1"/>
  <c r="AG21" i="27" s="1"/>
  <c r="AH21" i="27" s="1"/>
  <c r="T21" i="28"/>
  <c r="X21" i="28" s="1"/>
  <c r="AC21" i="28" s="1"/>
  <c r="U21" i="28"/>
  <c r="Y21" i="28" s="1"/>
  <c r="AD21" i="28" s="1"/>
  <c r="V25" i="6"/>
  <c r="AF25" i="6"/>
  <c r="AE25" i="6"/>
  <c r="V24" i="5"/>
  <c r="AF24" i="5"/>
  <c r="K21" i="24"/>
  <c r="K21" i="23"/>
  <c r="U21" i="23"/>
  <c r="T21" i="23"/>
  <c r="V27" i="10"/>
  <c r="AF27" i="10"/>
  <c r="U21" i="24"/>
  <c r="T21" i="24"/>
  <c r="V25" i="7"/>
  <c r="AF25" i="7"/>
  <c r="AE25" i="7"/>
  <c r="AG15" i="22"/>
  <c r="AH15" i="22" s="1"/>
  <c r="Y17" i="22"/>
  <c r="AD17" i="22" s="1"/>
  <c r="X17" i="22"/>
  <c r="AC17" i="22" s="1"/>
  <c r="R18" i="22"/>
  <c r="AE18" i="22" s="1"/>
  <c r="P19" i="22"/>
  <c r="X17" i="24"/>
  <c r="AC17" i="24" s="1"/>
  <c r="Y17" i="24"/>
  <c r="AD17" i="24" s="1"/>
  <c r="AG15" i="24"/>
  <c r="AH15" i="24" s="1"/>
  <c r="P19" i="24"/>
  <c r="R18" i="24"/>
  <c r="AE18" i="24" s="1"/>
  <c r="X17" i="23"/>
  <c r="AC17" i="23" s="1"/>
  <c r="Y17" i="23"/>
  <c r="AD17" i="23" s="1"/>
  <c r="P19" i="23"/>
  <c r="R18" i="23"/>
  <c r="AE18" i="23" s="1"/>
  <c r="AG15" i="23"/>
  <c r="AH15" i="23" s="1"/>
  <c r="AG16" i="23"/>
  <c r="AH16" i="23" s="1"/>
  <c r="P19" i="14"/>
  <c r="R18" i="14"/>
  <c r="AE18" i="14" s="1"/>
  <c r="Y17" i="14"/>
  <c r="AD17" i="14" s="1"/>
  <c r="X17" i="14"/>
  <c r="AC17" i="14" s="1"/>
  <c r="AG15" i="14"/>
  <c r="AH15" i="14" s="1"/>
  <c r="AG16" i="12"/>
  <c r="AH16" i="12" s="1"/>
  <c r="P20" i="12"/>
  <c r="R19" i="12"/>
  <c r="AE19" i="12" s="1"/>
  <c r="Y18" i="12"/>
  <c r="AD18" i="12" s="1"/>
  <c r="X18" i="12"/>
  <c r="AC18" i="12" s="1"/>
  <c r="P19" i="10"/>
  <c r="R18" i="10"/>
  <c r="AE18" i="10" s="1"/>
  <c r="AG15" i="10"/>
  <c r="AH15" i="10" s="1"/>
  <c r="Y17" i="10"/>
  <c r="AD17" i="10" s="1"/>
  <c r="X17" i="10"/>
  <c r="AC17" i="10" s="1"/>
  <c r="U21" i="14"/>
  <c r="U21" i="22"/>
  <c r="T21" i="22"/>
  <c r="AA26" i="5"/>
  <c r="K21" i="22"/>
  <c r="K21" i="14"/>
  <c r="T21" i="14"/>
  <c r="E22" i="3"/>
  <c r="K21" i="12"/>
  <c r="K21" i="6"/>
  <c r="K21" i="10"/>
  <c r="K21" i="7"/>
  <c r="K21" i="5"/>
  <c r="T22" i="5" s="1"/>
  <c r="T21" i="6"/>
  <c r="U21" i="6"/>
  <c r="U21" i="10"/>
  <c r="T21" i="10"/>
  <c r="U21" i="7"/>
  <c r="T21" i="7"/>
  <c r="U21" i="5"/>
  <c r="U21" i="12"/>
  <c r="T21" i="12"/>
  <c r="AA27" i="10"/>
  <c r="AA27" i="7"/>
  <c r="AA27" i="6"/>
  <c r="K22" i="27" l="1"/>
  <c r="K22" i="28"/>
  <c r="AG21" i="28"/>
  <c r="AH21" i="28" s="1"/>
  <c r="T22" i="27"/>
  <c r="X22" i="27" s="1"/>
  <c r="AC22" i="27" s="1"/>
  <c r="U22" i="27"/>
  <c r="Y22" i="27" s="1"/>
  <c r="AD22" i="27" s="1"/>
  <c r="T22" i="28"/>
  <c r="X22" i="28" s="1"/>
  <c r="AC22" i="28" s="1"/>
  <c r="AG22" i="28" s="1"/>
  <c r="AH22" i="28" s="1"/>
  <c r="U22" i="28"/>
  <c r="Y22" i="28" s="1"/>
  <c r="AD22" i="28" s="1"/>
  <c r="K22" i="23"/>
  <c r="K22" i="24"/>
  <c r="U22" i="23"/>
  <c r="T22" i="23"/>
  <c r="U22" i="24"/>
  <c r="T22" i="24"/>
  <c r="V26" i="7"/>
  <c r="AF26" i="7"/>
  <c r="AE26" i="7"/>
  <c r="V25" i="5"/>
  <c r="AF25" i="5"/>
  <c r="V28" i="10"/>
  <c r="AF28" i="10"/>
  <c r="V26" i="6"/>
  <c r="AF26" i="6"/>
  <c r="AE26" i="6"/>
  <c r="AG17" i="22"/>
  <c r="AH17" i="22" s="1"/>
  <c r="AG16" i="22"/>
  <c r="AH16" i="22" s="1"/>
  <c r="R19" i="22"/>
  <c r="AE19" i="22" s="1"/>
  <c r="P20" i="22"/>
  <c r="Y18" i="22"/>
  <c r="AD18" i="22" s="1"/>
  <c r="X18" i="22"/>
  <c r="AC18" i="22" s="1"/>
  <c r="P20" i="24"/>
  <c r="R19" i="24"/>
  <c r="AE19" i="24" s="1"/>
  <c r="Y18" i="24"/>
  <c r="AD18" i="24" s="1"/>
  <c r="X18" i="24"/>
  <c r="AC18" i="24" s="1"/>
  <c r="AG16" i="24"/>
  <c r="AH16" i="24" s="1"/>
  <c r="P20" i="23"/>
  <c r="R19" i="23"/>
  <c r="AE19" i="23" s="1"/>
  <c r="X18" i="23"/>
  <c r="AC18" i="23" s="1"/>
  <c r="Y18" i="23"/>
  <c r="AD18" i="23" s="1"/>
  <c r="AG17" i="23"/>
  <c r="AH17" i="23" s="1"/>
  <c r="Y18" i="14"/>
  <c r="AD18" i="14" s="1"/>
  <c r="X18" i="14"/>
  <c r="AC18" i="14" s="1"/>
  <c r="AG16" i="14"/>
  <c r="AH16" i="14" s="1"/>
  <c r="P20" i="14"/>
  <c r="R19" i="14"/>
  <c r="AE19" i="14" s="1"/>
  <c r="Y19" i="12"/>
  <c r="AD19" i="12" s="1"/>
  <c r="X19" i="12"/>
  <c r="AC19" i="12" s="1"/>
  <c r="AG17" i="12"/>
  <c r="AH17" i="12" s="1"/>
  <c r="R20" i="12"/>
  <c r="AE20" i="12" s="1"/>
  <c r="P21" i="12"/>
  <c r="AG16" i="10"/>
  <c r="AH16" i="10" s="1"/>
  <c r="Y18" i="10"/>
  <c r="AD18" i="10" s="1"/>
  <c r="X18" i="10"/>
  <c r="AC18" i="10" s="1"/>
  <c r="P20" i="10"/>
  <c r="R19" i="10"/>
  <c r="AE19" i="10" s="1"/>
  <c r="U22" i="14"/>
  <c r="T22" i="14"/>
  <c r="AA27" i="5"/>
  <c r="T22" i="22"/>
  <c r="U22" i="22"/>
  <c r="K22" i="22"/>
  <c r="K22" i="14"/>
  <c r="T22" i="10"/>
  <c r="U22" i="10"/>
  <c r="T22" i="6"/>
  <c r="U22" i="6"/>
  <c r="U22" i="5"/>
  <c r="U22" i="12"/>
  <c r="T22" i="12"/>
  <c r="E23" i="3"/>
  <c r="K22" i="12"/>
  <c r="K22" i="10"/>
  <c r="K22" i="6"/>
  <c r="K22" i="7"/>
  <c r="K22" i="5"/>
  <c r="T23" i="5" s="1"/>
  <c r="T22" i="7"/>
  <c r="U22" i="7"/>
  <c r="AA28" i="10"/>
  <c r="AA28" i="7"/>
  <c r="AA28" i="6"/>
  <c r="AG22" i="27" l="1"/>
  <c r="AH22" i="27" s="1"/>
  <c r="K23" i="28"/>
  <c r="K23" i="27"/>
  <c r="U23" i="28"/>
  <c r="Y23" i="28" s="1"/>
  <c r="AD23" i="28" s="1"/>
  <c r="T23" i="28"/>
  <c r="X23" i="28" s="1"/>
  <c r="AC23" i="28" s="1"/>
  <c r="AG23" i="28" s="1"/>
  <c r="AH23" i="28" s="1"/>
  <c r="U23" i="27"/>
  <c r="Y23" i="27" s="1"/>
  <c r="AD23" i="27" s="1"/>
  <c r="T23" i="27"/>
  <c r="X23" i="27" s="1"/>
  <c r="AC23" i="27" s="1"/>
  <c r="AG23" i="27" s="1"/>
  <c r="AH23" i="27" s="1"/>
  <c r="V27" i="7"/>
  <c r="AF27" i="7"/>
  <c r="AE27" i="7"/>
  <c r="K23" i="24"/>
  <c r="K23" i="23"/>
  <c r="V26" i="5"/>
  <c r="AF26" i="5"/>
  <c r="U23" i="24"/>
  <c r="T23" i="24"/>
  <c r="V27" i="6"/>
  <c r="AF27" i="6"/>
  <c r="AE27" i="6"/>
  <c r="V29" i="10"/>
  <c r="AF29" i="10"/>
  <c r="T23" i="23"/>
  <c r="U23" i="23"/>
  <c r="P21" i="22"/>
  <c r="R20" i="22"/>
  <c r="AE20" i="22" s="1"/>
  <c r="Y19" i="22"/>
  <c r="AD19" i="22" s="1"/>
  <c r="X19" i="22"/>
  <c r="AC19" i="22" s="1"/>
  <c r="Y19" i="24"/>
  <c r="AD19" i="24" s="1"/>
  <c r="X19" i="24"/>
  <c r="AC19" i="24" s="1"/>
  <c r="AG17" i="24"/>
  <c r="AH17" i="24" s="1"/>
  <c r="R20" i="24"/>
  <c r="AE20" i="24" s="1"/>
  <c r="P21" i="24"/>
  <c r="X19" i="23"/>
  <c r="AC19" i="23" s="1"/>
  <c r="Y19" i="23"/>
  <c r="AD19" i="23" s="1"/>
  <c r="P21" i="23"/>
  <c r="R20" i="23"/>
  <c r="AE20" i="23" s="1"/>
  <c r="X19" i="14"/>
  <c r="AC19" i="14" s="1"/>
  <c r="Y19" i="14"/>
  <c r="AD19" i="14" s="1"/>
  <c r="P21" i="14"/>
  <c r="R20" i="14"/>
  <c r="AE20" i="14" s="1"/>
  <c r="AG17" i="14"/>
  <c r="AH17" i="14" s="1"/>
  <c r="AG18" i="12"/>
  <c r="AH18" i="12" s="1"/>
  <c r="AG19" i="12"/>
  <c r="AH19" i="12" s="1"/>
  <c r="P22" i="12"/>
  <c r="R21" i="12"/>
  <c r="AE21" i="12" s="1"/>
  <c r="Y20" i="12"/>
  <c r="AD20" i="12" s="1"/>
  <c r="X20" i="12"/>
  <c r="AC20" i="12" s="1"/>
  <c r="AG17" i="10"/>
  <c r="AH17" i="10" s="1"/>
  <c r="Y19" i="10"/>
  <c r="AD19" i="10" s="1"/>
  <c r="X19" i="10"/>
  <c r="AC19" i="10" s="1"/>
  <c r="P21" i="10"/>
  <c r="R20" i="10"/>
  <c r="AE20" i="10" s="1"/>
  <c r="U23" i="14"/>
  <c r="AA28" i="5"/>
  <c r="K23" i="22"/>
  <c r="K23" i="14"/>
  <c r="T23" i="14"/>
  <c r="U23" i="22"/>
  <c r="T23" i="22"/>
  <c r="U23" i="5"/>
  <c r="U23" i="7"/>
  <c r="T23" i="7"/>
  <c r="U23" i="6"/>
  <c r="T23" i="6"/>
  <c r="T23" i="10"/>
  <c r="U23" i="10"/>
  <c r="T23" i="12"/>
  <c r="U23" i="12"/>
  <c r="E24" i="3"/>
  <c r="K23" i="12"/>
  <c r="K23" i="10"/>
  <c r="K23" i="7"/>
  <c r="K23" i="6"/>
  <c r="K23" i="5"/>
  <c r="T24" i="5" s="1"/>
  <c r="AA29" i="10"/>
  <c r="AA29" i="7"/>
  <c r="AA29" i="6"/>
  <c r="T24" i="27" l="1"/>
  <c r="X24" i="27" s="1"/>
  <c r="AC24" i="27" s="1"/>
  <c r="U24" i="27"/>
  <c r="Y24" i="27" s="1"/>
  <c r="AD24" i="27" s="1"/>
  <c r="T24" i="28"/>
  <c r="X24" i="28" s="1"/>
  <c r="AC24" i="28" s="1"/>
  <c r="U24" i="28"/>
  <c r="Y24" i="28" s="1"/>
  <c r="AD24" i="28" s="1"/>
  <c r="K24" i="28"/>
  <c r="K24" i="27"/>
  <c r="V27" i="5"/>
  <c r="AF27" i="5"/>
  <c r="V30" i="10"/>
  <c r="AF30" i="10"/>
  <c r="T24" i="23"/>
  <c r="U24" i="23"/>
  <c r="T24" i="24"/>
  <c r="U24" i="24"/>
  <c r="K24" i="23"/>
  <c r="K24" i="24"/>
  <c r="V28" i="6"/>
  <c r="AF28" i="6"/>
  <c r="AE28" i="6"/>
  <c r="V28" i="7"/>
  <c r="AF28" i="7"/>
  <c r="AE28" i="7"/>
  <c r="AG18" i="22"/>
  <c r="AH18" i="22" s="1"/>
  <c r="Y20" i="22"/>
  <c r="AD20" i="22" s="1"/>
  <c r="X20" i="22"/>
  <c r="AC20" i="22" s="1"/>
  <c r="P22" i="22"/>
  <c r="R21" i="22"/>
  <c r="AE21" i="22" s="1"/>
  <c r="Y20" i="24"/>
  <c r="AD20" i="24" s="1"/>
  <c r="X20" i="24"/>
  <c r="AC20" i="24" s="1"/>
  <c r="R21" i="24"/>
  <c r="AE21" i="24" s="1"/>
  <c r="P22" i="24"/>
  <c r="AG18" i="24"/>
  <c r="AH18" i="24" s="1"/>
  <c r="Y20" i="23"/>
  <c r="AD20" i="23" s="1"/>
  <c r="X20" i="23"/>
  <c r="AC20" i="23" s="1"/>
  <c r="AG18" i="23"/>
  <c r="AH18" i="23" s="1"/>
  <c r="P22" i="23"/>
  <c r="R21" i="23"/>
  <c r="AE21" i="23" s="1"/>
  <c r="AG19" i="23"/>
  <c r="AH19" i="23" s="1"/>
  <c r="P22" i="14"/>
  <c r="R21" i="14"/>
  <c r="AE21" i="14" s="1"/>
  <c r="AG19" i="14"/>
  <c r="AH19" i="14" s="1"/>
  <c r="X20" i="14"/>
  <c r="AC20" i="14" s="1"/>
  <c r="Y20" i="14"/>
  <c r="AD20" i="14" s="1"/>
  <c r="AG18" i="14"/>
  <c r="AH18" i="14" s="1"/>
  <c r="P23" i="12"/>
  <c r="R22" i="12"/>
  <c r="AE22" i="12" s="1"/>
  <c r="Y21" i="12"/>
  <c r="AD21" i="12" s="1"/>
  <c r="X21" i="12"/>
  <c r="AC21" i="12" s="1"/>
  <c r="Y20" i="10"/>
  <c r="AD20" i="10" s="1"/>
  <c r="X20" i="10"/>
  <c r="AC20" i="10" s="1"/>
  <c r="AG18" i="10"/>
  <c r="AH18" i="10" s="1"/>
  <c r="P22" i="10"/>
  <c r="R21" i="10"/>
  <c r="AE21" i="10" s="1"/>
  <c r="U24" i="14"/>
  <c r="K24" i="22"/>
  <c r="K24" i="14"/>
  <c r="T24" i="14"/>
  <c r="AA29" i="5"/>
  <c r="T24" i="22"/>
  <c r="U24" i="22"/>
  <c r="U24" i="6"/>
  <c r="T24" i="6"/>
  <c r="U24" i="7"/>
  <c r="T24" i="7"/>
  <c r="U24" i="5"/>
  <c r="T24" i="10"/>
  <c r="U24" i="10"/>
  <c r="U24" i="12"/>
  <c r="T24" i="12"/>
  <c r="E25" i="3"/>
  <c r="K24" i="12"/>
  <c r="K24" i="6"/>
  <c r="K24" i="7"/>
  <c r="K24" i="10"/>
  <c r="K24" i="5"/>
  <c r="T25" i="5" s="1"/>
  <c r="AA30" i="10"/>
  <c r="AA30" i="7"/>
  <c r="AA30" i="6"/>
  <c r="T25" i="27" l="1"/>
  <c r="X25" i="27" s="1"/>
  <c r="AC25" i="27" s="1"/>
  <c r="U25" i="27"/>
  <c r="Y25" i="27" s="1"/>
  <c r="AD25" i="27" s="1"/>
  <c r="K25" i="28"/>
  <c r="K25" i="27"/>
  <c r="U25" i="28"/>
  <c r="Y25" i="28" s="1"/>
  <c r="AD25" i="28" s="1"/>
  <c r="T25" i="28"/>
  <c r="X25" i="28" s="1"/>
  <c r="AC25" i="28" s="1"/>
  <c r="AG24" i="28"/>
  <c r="AH24" i="28" s="1"/>
  <c r="AG24" i="27"/>
  <c r="AH24" i="27" s="1"/>
  <c r="V29" i="6"/>
  <c r="AF29" i="6"/>
  <c r="AE29" i="6"/>
  <c r="U25" i="24"/>
  <c r="T25" i="24"/>
  <c r="V31" i="10"/>
  <c r="AF31" i="10"/>
  <c r="V29" i="7"/>
  <c r="AF29" i="7"/>
  <c r="AE29" i="7"/>
  <c r="K25" i="23"/>
  <c r="K25" i="24"/>
  <c r="U25" i="23"/>
  <c r="T25" i="23"/>
  <c r="V28" i="5"/>
  <c r="AF28" i="5"/>
  <c r="AG20" i="22"/>
  <c r="AH20" i="22" s="1"/>
  <c r="AG19" i="22"/>
  <c r="AH19" i="22" s="1"/>
  <c r="Y21" i="22"/>
  <c r="AD21" i="22" s="1"/>
  <c r="X21" i="22"/>
  <c r="AC21" i="22" s="1"/>
  <c r="R22" i="22"/>
  <c r="AE22" i="22" s="1"/>
  <c r="P23" i="22"/>
  <c r="R22" i="24"/>
  <c r="AE22" i="24" s="1"/>
  <c r="P23" i="24"/>
  <c r="Y21" i="24"/>
  <c r="AD21" i="24" s="1"/>
  <c r="X21" i="24"/>
  <c r="AC21" i="24" s="1"/>
  <c r="AG19" i="24"/>
  <c r="AH19" i="24" s="1"/>
  <c r="Y21" i="23"/>
  <c r="AD21" i="23" s="1"/>
  <c r="X21" i="23"/>
  <c r="AC21" i="23" s="1"/>
  <c r="P23" i="23"/>
  <c r="R22" i="23"/>
  <c r="AE22" i="23" s="1"/>
  <c r="AG20" i="23"/>
  <c r="AH20" i="23" s="1"/>
  <c r="P23" i="14"/>
  <c r="R22" i="14"/>
  <c r="AE22" i="14" s="1"/>
  <c r="AG20" i="14"/>
  <c r="AH20" i="14" s="1"/>
  <c r="Y21" i="14"/>
  <c r="AD21" i="14" s="1"/>
  <c r="X21" i="14"/>
  <c r="AC21" i="14" s="1"/>
  <c r="AG20" i="12"/>
  <c r="AH20" i="12" s="1"/>
  <c r="Y22" i="12"/>
  <c r="AD22" i="12" s="1"/>
  <c r="X22" i="12"/>
  <c r="AC22" i="12" s="1"/>
  <c r="R23" i="12"/>
  <c r="AE23" i="12" s="1"/>
  <c r="P24" i="12"/>
  <c r="Y21" i="10"/>
  <c r="AD21" i="10" s="1"/>
  <c r="X21" i="10"/>
  <c r="AC21" i="10" s="1"/>
  <c r="AG20" i="10"/>
  <c r="AH20" i="10" s="1"/>
  <c r="P23" i="10"/>
  <c r="R22" i="10"/>
  <c r="AE22" i="10" s="1"/>
  <c r="AG19" i="10"/>
  <c r="AH19" i="10" s="1"/>
  <c r="U25" i="14"/>
  <c r="U25" i="22"/>
  <c r="T25" i="22"/>
  <c r="AA30" i="5"/>
  <c r="K25" i="22"/>
  <c r="K25" i="14"/>
  <c r="T25" i="14"/>
  <c r="U25" i="5"/>
  <c r="U25" i="7"/>
  <c r="T25" i="7"/>
  <c r="U25" i="10"/>
  <c r="T25" i="10"/>
  <c r="T25" i="6"/>
  <c r="U25" i="6"/>
  <c r="T25" i="12"/>
  <c r="U25" i="12"/>
  <c r="E26" i="3"/>
  <c r="K25" i="12"/>
  <c r="K25" i="10"/>
  <c r="K25" i="6"/>
  <c r="K25" i="7"/>
  <c r="K25" i="5"/>
  <c r="T26" i="5" s="1"/>
  <c r="AA31" i="10"/>
  <c r="AA31" i="7"/>
  <c r="AA31" i="6"/>
  <c r="AG25" i="28" l="1"/>
  <c r="AH25" i="28" s="1"/>
  <c r="U26" i="27"/>
  <c r="Y26" i="27" s="1"/>
  <c r="AD26" i="27" s="1"/>
  <c r="T26" i="27"/>
  <c r="X26" i="27" s="1"/>
  <c r="AC26" i="27" s="1"/>
  <c r="U26" i="28"/>
  <c r="Y26" i="28" s="1"/>
  <c r="AD26" i="28" s="1"/>
  <c r="T26" i="28"/>
  <c r="X26" i="28" s="1"/>
  <c r="AC26" i="28" s="1"/>
  <c r="K26" i="28"/>
  <c r="K26" i="27"/>
  <c r="AG25" i="27"/>
  <c r="AH25" i="27" s="1"/>
  <c r="V29" i="5"/>
  <c r="AF29" i="5"/>
  <c r="V32" i="10"/>
  <c r="AF32" i="10"/>
  <c r="U26" i="24"/>
  <c r="T26" i="24"/>
  <c r="T26" i="23"/>
  <c r="U26" i="23"/>
  <c r="K26" i="23"/>
  <c r="K26" i="24"/>
  <c r="V30" i="7"/>
  <c r="AF30" i="7"/>
  <c r="AE30" i="7"/>
  <c r="V30" i="6"/>
  <c r="AF30" i="6"/>
  <c r="AE30" i="6"/>
  <c r="Y22" i="22"/>
  <c r="AD22" i="22" s="1"/>
  <c r="X22" i="22"/>
  <c r="AC22" i="22" s="1"/>
  <c r="P24" i="22"/>
  <c r="R23" i="22"/>
  <c r="AE23" i="22" s="1"/>
  <c r="P24" i="24"/>
  <c r="R23" i="24"/>
  <c r="AE23" i="24" s="1"/>
  <c r="AG20" i="24"/>
  <c r="AH20" i="24" s="1"/>
  <c r="X22" i="24"/>
  <c r="AC22" i="24" s="1"/>
  <c r="Y22" i="24"/>
  <c r="AD22" i="24" s="1"/>
  <c r="P24" i="23"/>
  <c r="R23" i="23"/>
  <c r="AE23" i="23" s="1"/>
  <c r="Y22" i="23"/>
  <c r="AD22" i="23" s="1"/>
  <c r="X22" i="23"/>
  <c r="AC22" i="23" s="1"/>
  <c r="P24" i="14"/>
  <c r="R23" i="14"/>
  <c r="AE23" i="14" s="1"/>
  <c r="Y22" i="14"/>
  <c r="AD22" i="14" s="1"/>
  <c r="X22" i="14"/>
  <c r="AC22" i="14" s="1"/>
  <c r="P25" i="12"/>
  <c r="R24" i="12"/>
  <c r="AE24" i="12" s="1"/>
  <c r="AG21" i="12"/>
  <c r="AH21" i="12" s="1"/>
  <c r="Y23" i="12"/>
  <c r="AD23" i="12" s="1"/>
  <c r="X23" i="12"/>
  <c r="AC23" i="12" s="1"/>
  <c r="P24" i="10"/>
  <c r="R23" i="10"/>
  <c r="AE23" i="10" s="1"/>
  <c r="Y22" i="10"/>
  <c r="AD22" i="10" s="1"/>
  <c r="X22" i="10"/>
  <c r="AC22" i="10" s="1"/>
  <c r="U26" i="14"/>
  <c r="T26" i="22"/>
  <c r="U26" i="22"/>
  <c r="K26" i="22"/>
  <c r="K26" i="14"/>
  <c r="T26" i="14"/>
  <c r="AA31" i="5"/>
  <c r="U26" i="5"/>
  <c r="T26" i="7"/>
  <c r="U26" i="7"/>
  <c r="T26" i="6"/>
  <c r="U26" i="6"/>
  <c r="T26" i="12"/>
  <c r="U26" i="12"/>
  <c r="U26" i="10"/>
  <c r="T26" i="10"/>
  <c r="E27" i="3"/>
  <c r="K26" i="12"/>
  <c r="K26" i="7"/>
  <c r="K26" i="6"/>
  <c r="K26" i="10"/>
  <c r="K26" i="5"/>
  <c r="T27" i="5" s="1"/>
  <c r="AA32" i="10"/>
  <c r="AA32" i="7"/>
  <c r="AA32" i="6"/>
  <c r="U27" i="27" l="1"/>
  <c r="Y27" i="27" s="1"/>
  <c r="AD27" i="27" s="1"/>
  <c r="T27" i="27"/>
  <c r="X27" i="27" s="1"/>
  <c r="AC27" i="27" s="1"/>
  <c r="AG27" i="27" s="1"/>
  <c r="AH27" i="27" s="1"/>
  <c r="U27" i="28"/>
  <c r="Y27" i="28" s="1"/>
  <c r="AD27" i="28" s="1"/>
  <c r="T27" i="28"/>
  <c r="X27" i="28" s="1"/>
  <c r="AC27" i="28" s="1"/>
  <c r="AG26" i="28"/>
  <c r="AH26" i="28" s="1"/>
  <c r="AG26" i="27"/>
  <c r="AH26" i="27" s="1"/>
  <c r="K27" i="27"/>
  <c r="K27" i="28"/>
  <c r="V31" i="7"/>
  <c r="AF31" i="7"/>
  <c r="AE31" i="7"/>
  <c r="U27" i="24"/>
  <c r="T27" i="24"/>
  <c r="V33" i="10"/>
  <c r="AF33" i="10"/>
  <c r="T27" i="23"/>
  <c r="U27" i="23"/>
  <c r="V31" i="6"/>
  <c r="AF31" i="6"/>
  <c r="AE31" i="6"/>
  <c r="K27" i="23"/>
  <c r="K27" i="24"/>
  <c r="V30" i="5"/>
  <c r="AF30" i="5"/>
  <c r="AG21" i="22"/>
  <c r="AH21" i="22" s="1"/>
  <c r="R24" i="22"/>
  <c r="AE24" i="22" s="1"/>
  <c r="P25" i="22"/>
  <c r="Y23" i="22"/>
  <c r="AD23" i="22" s="1"/>
  <c r="X23" i="22"/>
  <c r="AC23" i="22" s="1"/>
  <c r="P25" i="24"/>
  <c r="R24" i="24"/>
  <c r="AE24" i="24" s="1"/>
  <c r="Y23" i="24"/>
  <c r="AD23" i="24" s="1"/>
  <c r="X23" i="24"/>
  <c r="AC23" i="24" s="1"/>
  <c r="AG21" i="24"/>
  <c r="AH21" i="24" s="1"/>
  <c r="AG21" i="23"/>
  <c r="AH21" i="23" s="1"/>
  <c r="P25" i="23"/>
  <c r="R24" i="23"/>
  <c r="AE24" i="23" s="1"/>
  <c r="Y23" i="23"/>
  <c r="AD23" i="23" s="1"/>
  <c r="X23" i="23"/>
  <c r="AC23" i="23" s="1"/>
  <c r="Y23" i="14"/>
  <c r="AD23" i="14" s="1"/>
  <c r="X23" i="14"/>
  <c r="AC23" i="14" s="1"/>
  <c r="P25" i="14"/>
  <c r="R24" i="14"/>
  <c r="AE24" i="14" s="1"/>
  <c r="AG22" i="14"/>
  <c r="AH22" i="14" s="1"/>
  <c r="AG21" i="14"/>
  <c r="AH21" i="14" s="1"/>
  <c r="Y24" i="12"/>
  <c r="AD24" i="12" s="1"/>
  <c r="X24" i="12"/>
  <c r="AC24" i="12" s="1"/>
  <c r="P26" i="12"/>
  <c r="R25" i="12"/>
  <c r="AE25" i="12" s="1"/>
  <c r="AG22" i="12"/>
  <c r="AH22" i="12" s="1"/>
  <c r="AG23" i="12"/>
  <c r="AH23" i="12" s="1"/>
  <c r="P25" i="10"/>
  <c r="R24" i="10"/>
  <c r="AE24" i="10" s="1"/>
  <c r="AG21" i="10"/>
  <c r="AH21" i="10" s="1"/>
  <c r="Y23" i="10"/>
  <c r="AD23" i="10" s="1"/>
  <c r="X23" i="10"/>
  <c r="AC23" i="10" s="1"/>
  <c r="U27" i="14"/>
  <c r="U27" i="22"/>
  <c r="T27" i="22"/>
  <c r="K27" i="22"/>
  <c r="K27" i="14"/>
  <c r="AA32" i="5"/>
  <c r="T27" i="14"/>
  <c r="U27" i="5"/>
  <c r="T27" i="10"/>
  <c r="U27" i="10"/>
  <c r="U27" i="6"/>
  <c r="T27" i="6"/>
  <c r="U27" i="7"/>
  <c r="T27" i="7"/>
  <c r="E28" i="3"/>
  <c r="K27" i="12"/>
  <c r="K27" i="7"/>
  <c r="K27" i="10"/>
  <c r="K27" i="6"/>
  <c r="K27" i="5"/>
  <c r="T28" i="5" s="1"/>
  <c r="T27" i="12"/>
  <c r="U27" i="12"/>
  <c r="AA33" i="10"/>
  <c r="AA33" i="7"/>
  <c r="AA33" i="6"/>
  <c r="U28" i="28" l="1"/>
  <c r="Y28" i="28" s="1"/>
  <c r="AD28" i="28" s="1"/>
  <c r="T28" i="28"/>
  <c r="X28" i="28" s="1"/>
  <c r="AC28" i="28" s="1"/>
  <c r="AG28" i="28" s="1"/>
  <c r="AH28" i="28" s="1"/>
  <c r="K28" i="28"/>
  <c r="K28" i="27"/>
  <c r="AG27" i="28"/>
  <c r="AH27" i="28" s="1"/>
  <c r="U28" i="27"/>
  <c r="Y28" i="27" s="1"/>
  <c r="AD28" i="27" s="1"/>
  <c r="T28" i="27"/>
  <c r="X28" i="27" s="1"/>
  <c r="AC28" i="27" s="1"/>
  <c r="AG28" i="27" s="1"/>
  <c r="AH28" i="27" s="1"/>
  <c r="V31" i="5"/>
  <c r="AF31" i="5"/>
  <c r="T28" i="23"/>
  <c r="U28" i="23"/>
  <c r="V34" i="10"/>
  <c r="AF34" i="10"/>
  <c r="U28" i="24"/>
  <c r="T28" i="24"/>
  <c r="V32" i="6"/>
  <c r="AF32" i="6"/>
  <c r="AE32" i="6"/>
  <c r="K28" i="23"/>
  <c r="K28" i="24"/>
  <c r="V32" i="7"/>
  <c r="AF32" i="7"/>
  <c r="AE32" i="7"/>
  <c r="AG22" i="22"/>
  <c r="AH22" i="22" s="1"/>
  <c r="P26" i="22"/>
  <c r="R25" i="22"/>
  <c r="AE25" i="22" s="1"/>
  <c r="Y24" i="22"/>
  <c r="AD24" i="22" s="1"/>
  <c r="X24" i="22"/>
  <c r="AC24" i="22" s="1"/>
  <c r="X24" i="24"/>
  <c r="AC24" i="24" s="1"/>
  <c r="Y24" i="24"/>
  <c r="AD24" i="24" s="1"/>
  <c r="P26" i="24"/>
  <c r="R25" i="24"/>
  <c r="AE25" i="24" s="1"/>
  <c r="AG22" i="24"/>
  <c r="AH22" i="24" s="1"/>
  <c r="AG23" i="23"/>
  <c r="AH23" i="23" s="1"/>
  <c r="Y24" i="23"/>
  <c r="AD24" i="23" s="1"/>
  <c r="X24" i="23"/>
  <c r="AC24" i="23" s="1"/>
  <c r="P26" i="23"/>
  <c r="R25" i="23"/>
  <c r="AE25" i="23" s="1"/>
  <c r="AG22" i="23"/>
  <c r="AH22" i="23" s="1"/>
  <c r="Y24" i="14"/>
  <c r="AD24" i="14" s="1"/>
  <c r="X24" i="14"/>
  <c r="AC24" i="14" s="1"/>
  <c r="P26" i="14"/>
  <c r="R25" i="14"/>
  <c r="AE25" i="14" s="1"/>
  <c r="Y25" i="12"/>
  <c r="AD25" i="12" s="1"/>
  <c r="X25" i="12"/>
  <c r="AC25" i="12" s="1"/>
  <c r="P27" i="12"/>
  <c r="R26" i="12"/>
  <c r="AE26" i="12" s="1"/>
  <c r="Y24" i="10"/>
  <c r="AD24" i="10" s="1"/>
  <c r="X24" i="10"/>
  <c r="AC24" i="10" s="1"/>
  <c r="P26" i="10"/>
  <c r="R25" i="10"/>
  <c r="AE25" i="10" s="1"/>
  <c r="AG22" i="10"/>
  <c r="AH22" i="10" s="1"/>
  <c r="U28" i="14"/>
  <c r="T28" i="14"/>
  <c r="U28" i="22"/>
  <c r="T28" i="22"/>
  <c r="AA33" i="5"/>
  <c r="K28" i="22"/>
  <c r="K28" i="14"/>
  <c r="U28" i="5"/>
  <c r="T28" i="6"/>
  <c r="U28" i="6"/>
  <c r="U28" i="7"/>
  <c r="T28" i="7"/>
  <c r="U28" i="10"/>
  <c r="T28" i="10"/>
  <c r="T28" i="12"/>
  <c r="U28" i="12"/>
  <c r="E29" i="3"/>
  <c r="K28" i="12"/>
  <c r="K28" i="10"/>
  <c r="K28" i="6"/>
  <c r="K28" i="7"/>
  <c r="K28" i="5"/>
  <c r="T29" i="5" s="1"/>
  <c r="AA34" i="10"/>
  <c r="AA34" i="7"/>
  <c r="AA34" i="6"/>
  <c r="T29" i="27" l="1"/>
  <c r="X29" i="27" s="1"/>
  <c r="AC29" i="27" s="1"/>
  <c r="U29" i="27"/>
  <c r="Y29" i="27" s="1"/>
  <c r="AD29" i="27" s="1"/>
  <c r="K29" i="28"/>
  <c r="K29" i="27"/>
  <c r="U29" i="28"/>
  <c r="Y29" i="28" s="1"/>
  <c r="AD29" i="28" s="1"/>
  <c r="T29" i="28"/>
  <c r="X29" i="28" s="1"/>
  <c r="AC29" i="28" s="1"/>
  <c r="AG29" i="28" s="1"/>
  <c r="AH29" i="28" s="1"/>
  <c r="U29" i="24"/>
  <c r="T29" i="24"/>
  <c r="V33" i="7"/>
  <c r="AF33" i="7"/>
  <c r="AE33" i="7"/>
  <c r="U29" i="23"/>
  <c r="T29" i="23"/>
  <c r="V35" i="10"/>
  <c r="AF35" i="10"/>
  <c r="K29" i="24"/>
  <c r="K29" i="23"/>
  <c r="V33" i="6"/>
  <c r="AF33" i="6"/>
  <c r="AE33" i="6"/>
  <c r="V32" i="5"/>
  <c r="AF32" i="5"/>
  <c r="Y25" i="22"/>
  <c r="AD25" i="22" s="1"/>
  <c r="X25" i="22"/>
  <c r="AC25" i="22" s="1"/>
  <c r="R26" i="22"/>
  <c r="AE26" i="22" s="1"/>
  <c r="P27" i="22"/>
  <c r="AG23" i="22"/>
  <c r="AH23" i="22" s="1"/>
  <c r="Y25" i="24"/>
  <c r="AD25" i="24" s="1"/>
  <c r="X25" i="24"/>
  <c r="AC25" i="24" s="1"/>
  <c r="R26" i="24"/>
  <c r="AE26" i="24" s="1"/>
  <c r="P27" i="24"/>
  <c r="AG24" i="24"/>
  <c r="AH24" i="24" s="1"/>
  <c r="AG23" i="24"/>
  <c r="AH23" i="24" s="1"/>
  <c r="Y25" i="23"/>
  <c r="AD25" i="23" s="1"/>
  <c r="X25" i="23"/>
  <c r="AC25" i="23" s="1"/>
  <c r="P27" i="23"/>
  <c r="R26" i="23"/>
  <c r="AE26" i="23" s="1"/>
  <c r="AG23" i="14"/>
  <c r="AH23" i="14" s="1"/>
  <c r="AG24" i="14"/>
  <c r="AH24" i="14" s="1"/>
  <c r="Y25" i="14"/>
  <c r="AD25" i="14" s="1"/>
  <c r="X25" i="14"/>
  <c r="AC25" i="14" s="1"/>
  <c r="P27" i="14"/>
  <c r="R26" i="14"/>
  <c r="AE26" i="14" s="1"/>
  <c r="Y26" i="12"/>
  <c r="AD26" i="12" s="1"/>
  <c r="X26" i="12"/>
  <c r="AC26" i="12" s="1"/>
  <c r="P28" i="12"/>
  <c r="R27" i="12"/>
  <c r="AE27" i="12" s="1"/>
  <c r="AG24" i="12"/>
  <c r="AH24" i="12" s="1"/>
  <c r="Y25" i="10"/>
  <c r="AD25" i="10" s="1"/>
  <c r="X25" i="10"/>
  <c r="AC25" i="10" s="1"/>
  <c r="P27" i="10"/>
  <c r="R26" i="10"/>
  <c r="AE26" i="10" s="1"/>
  <c r="AG23" i="10"/>
  <c r="AH23" i="10" s="1"/>
  <c r="AG24" i="10"/>
  <c r="AH24" i="10" s="1"/>
  <c r="U29" i="14"/>
  <c r="T29" i="22"/>
  <c r="U29" i="22"/>
  <c r="K29" i="22"/>
  <c r="K29" i="14"/>
  <c r="T29" i="14"/>
  <c r="AA34" i="5"/>
  <c r="U29" i="5"/>
  <c r="U29" i="7"/>
  <c r="T29" i="7"/>
  <c r="U29" i="10"/>
  <c r="T29" i="10"/>
  <c r="T29" i="6"/>
  <c r="U29" i="6"/>
  <c r="U29" i="12"/>
  <c r="T29" i="12"/>
  <c r="E30" i="3"/>
  <c r="K29" i="12"/>
  <c r="K29" i="10"/>
  <c r="K29" i="7"/>
  <c r="K29" i="6"/>
  <c r="K29" i="5"/>
  <c r="T30" i="5" s="1"/>
  <c r="AA35" i="10"/>
  <c r="AA35" i="7"/>
  <c r="AA35" i="6"/>
  <c r="T30" i="27" l="1"/>
  <c r="X30" i="27" s="1"/>
  <c r="AC30" i="27" s="1"/>
  <c r="U30" i="27"/>
  <c r="Y30" i="27" s="1"/>
  <c r="AD30" i="27" s="1"/>
  <c r="T30" i="28"/>
  <c r="X30" i="28" s="1"/>
  <c r="AC30" i="28" s="1"/>
  <c r="AG30" i="28" s="1"/>
  <c r="AH30" i="28" s="1"/>
  <c r="U30" i="28"/>
  <c r="Y30" i="28" s="1"/>
  <c r="AD30" i="28" s="1"/>
  <c r="K30" i="27"/>
  <c r="K30" i="28"/>
  <c r="AG29" i="27"/>
  <c r="AH29" i="27" s="1"/>
  <c r="V33" i="5"/>
  <c r="AF33" i="5"/>
  <c r="V36" i="10"/>
  <c r="AF36" i="10"/>
  <c r="V34" i="6"/>
  <c r="AF34" i="6"/>
  <c r="AE34" i="6"/>
  <c r="U30" i="23"/>
  <c r="T30" i="23"/>
  <c r="U30" i="24"/>
  <c r="T30" i="24"/>
  <c r="V34" i="7"/>
  <c r="AF34" i="7"/>
  <c r="AE34" i="7"/>
  <c r="K30" i="24"/>
  <c r="K30" i="23"/>
  <c r="AG24" i="22"/>
  <c r="AH24" i="22" s="1"/>
  <c r="Y26" i="22"/>
  <c r="AD26" i="22" s="1"/>
  <c r="X26" i="22"/>
  <c r="AC26" i="22" s="1"/>
  <c r="R27" i="22"/>
  <c r="AE27" i="22" s="1"/>
  <c r="P28" i="22"/>
  <c r="R27" i="24"/>
  <c r="AE27" i="24" s="1"/>
  <c r="P28" i="24"/>
  <c r="X26" i="24"/>
  <c r="AC26" i="24" s="1"/>
  <c r="Y26" i="24"/>
  <c r="AD26" i="24" s="1"/>
  <c r="P28" i="23"/>
  <c r="R27" i="23"/>
  <c r="AE27" i="23" s="1"/>
  <c r="AG24" i="23"/>
  <c r="AH24" i="23" s="1"/>
  <c r="X26" i="23"/>
  <c r="AC26" i="23" s="1"/>
  <c r="Y26" i="23"/>
  <c r="AD26" i="23" s="1"/>
  <c r="AG25" i="23"/>
  <c r="AH25" i="23" s="1"/>
  <c r="P28" i="14"/>
  <c r="R27" i="14"/>
  <c r="AE27" i="14" s="1"/>
  <c r="X26" i="14"/>
  <c r="AC26" i="14" s="1"/>
  <c r="Y26" i="14"/>
  <c r="AD26" i="14" s="1"/>
  <c r="Y27" i="12"/>
  <c r="AD27" i="12" s="1"/>
  <c r="X27" i="12"/>
  <c r="AC27" i="12" s="1"/>
  <c r="R28" i="12"/>
  <c r="AE28" i="12" s="1"/>
  <c r="P29" i="12"/>
  <c r="AG25" i="12"/>
  <c r="AH25" i="12" s="1"/>
  <c r="P28" i="10"/>
  <c r="R27" i="10"/>
  <c r="AE27" i="10" s="1"/>
  <c r="Y26" i="10"/>
  <c r="AD26" i="10" s="1"/>
  <c r="X26" i="10"/>
  <c r="AC26" i="10" s="1"/>
  <c r="U30" i="14"/>
  <c r="K30" i="22"/>
  <c r="K30" i="14"/>
  <c r="T30" i="14"/>
  <c r="T30" i="22"/>
  <c r="U30" i="22"/>
  <c r="AA35" i="5"/>
  <c r="U30" i="5"/>
  <c r="T30" i="6"/>
  <c r="U30" i="6"/>
  <c r="T30" i="10"/>
  <c r="U30" i="10"/>
  <c r="T30" i="7"/>
  <c r="U30" i="7"/>
  <c r="T30" i="12"/>
  <c r="U30" i="12"/>
  <c r="E31" i="3"/>
  <c r="K30" i="12"/>
  <c r="K30" i="7"/>
  <c r="K30" i="10"/>
  <c r="K30" i="6"/>
  <c r="K30" i="5"/>
  <c r="T31" i="5" s="1"/>
  <c r="AA36" i="10"/>
  <c r="AA36" i="7"/>
  <c r="AA36" i="6"/>
  <c r="T31" i="28" l="1"/>
  <c r="X31" i="28" s="1"/>
  <c r="AC31" i="28" s="1"/>
  <c r="U31" i="28"/>
  <c r="Y31" i="28" s="1"/>
  <c r="AD31" i="28" s="1"/>
  <c r="T31" i="27"/>
  <c r="X31" i="27" s="1"/>
  <c r="AC31" i="27" s="1"/>
  <c r="U31" i="27"/>
  <c r="Y31" i="27" s="1"/>
  <c r="AD31" i="27" s="1"/>
  <c r="K31" i="28"/>
  <c r="K31" i="27"/>
  <c r="AG30" i="27"/>
  <c r="AH30" i="27" s="1"/>
  <c r="U31" i="24"/>
  <c r="T31" i="24"/>
  <c r="K31" i="24"/>
  <c r="K31" i="23"/>
  <c r="V35" i="6"/>
  <c r="AF35" i="6"/>
  <c r="AE35" i="6"/>
  <c r="V35" i="7"/>
  <c r="AF35" i="7"/>
  <c r="AE35" i="7"/>
  <c r="V37" i="10"/>
  <c r="AF37" i="10"/>
  <c r="U31" i="23"/>
  <c r="T31" i="23"/>
  <c r="V34" i="5"/>
  <c r="AF34" i="5"/>
  <c r="AG25" i="22"/>
  <c r="AH25" i="22" s="1"/>
  <c r="P29" i="22"/>
  <c r="R28" i="22"/>
  <c r="AE28" i="22" s="1"/>
  <c r="Y27" i="22"/>
  <c r="AD27" i="22" s="1"/>
  <c r="X27" i="22"/>
  <c r="AC27" i="22" s="1"/>
  <c r="P29" i="24"/>
  <c r="R28" i="24"/>
  <c r="AE28" i="24" s="1"/>
  <c r="AG25" i="24"/>
  <c r="AH25" i="24" s="1"/>
  <c r="Y27" i="24"/>
  <c r="AD27" i="24" s="1"/>
  <c r="X27" i="24"/>
  <c r="AC27" i="24" s="1"/>
  <c r="P29" i="23"/>
  <c r="R28" i="23"/>
  <c r="AE28" i="23" s="1"/>
  <c r="Y27" i="23"/>
  <c r="AD27" i="23" s="1"/>
  <c r="X27" i="23"/>
  <c r="AC27" i="23" s="1"/>
  <c r="Y27" i="14"/>
  <c r="AD27" i="14" s="1"/>
  <c r="X27" i="14"/>
  <c r="AC27" i="14" s="1"/>
  <c r="AG25" i="14"/>
  <c r="AH25" i="14" s="1"/>
  <c r="P29" i="14"/>
  <c r="R28" i="14"/>
  <c r="AE28" i="14" s="1"/>
  <c r="R29" i="12"/>
  <c r="AE29" i="12" s="1"/>
  <c r="P30" i="12"/>
  <c r="Y28" i="12"/>
  <c r="AD28" i="12" s="1"/>
  <c r="X28" i="12"/>
  <c r="AC28" i="12" s="1"/>
  <c r="AG26" i="12"/>
  <c r="AH26" i="12" s="1"/>
  <c r="AG25" i="10"/>
  <c r="AH25" i="10" s="1"/>
  <c r="Y27" i="10"/>
  <c r="AD27" i="10" s="1"/>
  <c r="X27" i="10"/>
  <c r="AC27" i="10" s="1"/>
  <c r="P29" i="10"/>
  <c r="R28" i="10"/>
  <c r="AE28" i="10" s="1"/>
  <c r="U31" i="14"/>
  <c r="AA36" i="5"/>
  <c r="K31" i="22"/>
  <c r="K31" i="14"/>
  <c r="T31" i="14"/>
  <c r="T31" i="22"/>
  <c r="U31" i="22"/>
  <c r="E32" i="3"/>
  <c r="K31" i="12"/>
  <c r="K31" i="6"/>
  <c r="K31" i="10"/>
  <c r="K31" i="7"/>
  <c r="K31" i="5"/>
  <c r="T32" i="5" s="1"/>
  <c r="T31" i="12"/>
  <c r="U31" i="12"/>
  <c r="U31" i="5"/>
  <c r="U31" i="6"/>
  <c r="T31" i="6"/>
  <c r="T31" i="10"/>
  <c r="U31" i="10"/>
  <c r="U31" i="7"/>
  <c r="T31" i="7"/>
  <c r="AA37" i="10"/>
  <c r="AA37" i="7"/>
  <c r="AA37" i="6"/>
  <c r="T32" i="27" l="1"/>
  <c r="X32" i="27" s="1"/>
  <c r="AC32" i="27" s="1"/>
  <c r="U32" i="27"/>
  <c r="Y32" i="27" s="1"/>
  <c r="AD32" i="27" s="1"/>
  <c r="T32" i="28"/>
  <c r="X32" i="28" s="1"/>
  <c r="AC32" i="28" s="1"/>
  <c r="AG32" i="28" s="1"/>
  <c r="AH32" i="28" s="1"/>
  <c r="U32" i="28"/>
  <c r="Y32" i="28" s="1"/>
  <c r="AD32" i="28" s="1"/>
  <c r="AG31" i="27"/>
  <c r="AH31" i="27" s="1"/>
  <c r="K32" i="28"/>
  <c r="K32" i="27"/>
  <c r="AG31" i="28"/>
  <c r="AH31" i="28" s="1"/>
  <c r="V35" i="5"/>
  <c r="AF35" i="5"/>
  <c r="V36" i="7"/>
  <c r="AF36" i="7"/>
  <c r="AE36" i="7"/>
  <c r="V36" i="6"/>
  <c r="AF36" i="6"/>
  <c r="AE36" i="6"/>
  <c r="T32" i="23"/>
  <c r="U32" i="23"/>
  <c r="V38" i="10"/>
  <c r="AF38" i="10"/>
  <c r="U32" i="24"/>
  <c r="T32" i="24"/>
  <c r="K32" i="23"/>
  <c r="K32" i="24"/>
  <c r="AG26" i="22"/>
  <c r="AH26" i="22" s="1"/>
  <c r="Y28" i="22"/>
  <c r="AD28" i="22" s="1"/>
  <c r="X28" i="22"/>
  <c r="AC28" i="22" s="1"/>
  <c r="P30" i="22"/>
  <c r="R29" i="22"/>
  <c r="AE29" i="22" s="1"/>
  <c r="X28" i="24"/>
  <c r="AC28" i="24" s="1"/>
  <c r="Y28" i="24"/>
  <c r="AD28" i="24" s="1"/>
  <c r="P30" i="24"/>
  <c r="R29" i="24"/>
  <c r="AE29" i="24" s="1"/>
  <c r="AG26" i="24"/>
  <c r="AH26" i="24" s="1"/>
  <c r="AG27" i="23"/>
  <c r="AH27" i="23" s="1"/>
  <c r="AG26" i="23"/>
  <c r="AH26" i="23" s="1"/>
  <c r="Y28" i="23"/>
  <c r="AD28" i="23" s="1"/>
  <c r="X28" i="23"/>
  <c r="AC28" i="23" s="1"/>
  <c r="P30" i="23"/>
  <c r="R29" i="23"/>
  <c r="AE29" i="23" s="1"/>
  <c r="P30" i="14"/>
  <c r="R29" i="14"/>
  <c r="AE29" i="14" s="1"/>
  <c r="X28" i="14"/>
  <c r="AC28" i="14" s="1"/>
  <c r="Y28" i="14"/>
  <c r="AD28" i="14" s="1"/>
  <c r="AG26" i="14"/>
  <c r="AH26" i="14" s="1"/>
  <c r="AG27" i="14"/>
  <c r="AH27" i="14" s="1"/>
  <c r="AG27" i="12"/>
  <c r="AH27" i="12" s="1"/>
  <c r="P31" i="12"/>
  <c r="R30" i="12"/>
  <c r="AE30" i="12" s="1"/>
  <c r="Y29" i="12"/>
  <c r="AD29" i="12" s="1"/>
  <c r="X29" i="12"/>
  <c r="AC29" i="12" s="1"/>
  <c r="AG26" i="10"/>
  <c r="AH26" i="10" s="1"/>
  <c r="Y28" i="10"/>
  <c r="AD28" i="10" s="1"/>
  <c r="X28" i="10"/>
  <c r="AC28" i="10" s="1"/>
  <c r="P30" i="10"/>
  <c r="R29" i="10"/>
  <c r="AE29" i="10" s="1"/>
  <c r="U32" i="14"/>
  <c r="U32" i="22"/>
  <c r="T32" i="22"/>
  <c r="K32" i="22"/>
  <c r="K32" i="14"/>
  <c r="T32" i="14"/>
  <c r="AA37" i="5"/>
  <c r="U32" i="5"/>
  <c r="U32" i="10"/>
  <c r="T32" i="10"/>
  <c r="U32" i="6"/>
  <c r="T32" i="6"/>
  <c r="U32" i="12"/>
  <c r="T32" i="12"/>
  <c r="E33" i="3"/>
  <c r="K32" i="12"/>
  <c r="K32" i="10"/>
  <c r="K32" i="7"/>
  <c r="K32" i="6"/>
  <c r="K32" i="5"/>
  <c r="T33" i="5" s="1"/>
  <c r="U32" i="7"/>
  <c r="T32" i="7"/>
  <c r="AA38" i="10"/>
  <c r="AA38" i="7"/>
  <c r="AA38" i="6"/>
  <c r="K33" i="27" l="1"/>
  <c r="K33" i="28"/>
  <c r="T33" i="27"/>
  <c r="X33" i="27" s="1"/>
  <c r="AC33" i="27" s="1"/>
  <c r="U33" i="27"/>
  <c r="Y33" i="27" s="1"/>
  <c r="AD33" i="27" s="1"/>
  <c r="U33" i="28"/>
  <c r="Y33" i="28" s="1"/>
  <c r="AD33" i="28" s="1"/>
  <c r="T33" i="28"/>
  <c r="X33" i="28" s="1"/>
  <c r="AC33" i="28" s="1"/>
  <c r="AG33" i="28" s="1"/>
  <c r="AH33" i="28" s="1"/>
  <c r="AG32" i="27"/>
  <c r="AH32" i="27" s="1"/>
  <c r="T33" i="23"/>
  <c r="U33" i="23"/>
  <c r="V37" i="6"/>
  <c r="AF37" i="6"/>
  <c r="AE37" i="6"/>
  <c r="V39" i="10"/>
  <c r="AF39" i="10"/>
  <c r="V37" i="7"/>
  <c r="AF37" i="7"/>
  <c r="AE37" i="7"/>
  <c r="K33" i="23"/>
  <c r="K33" i="24"/>
  <c r="U33" i="24"/>
  <c r="T33" i="24"/>
  <c r="V36" i="5"/>
  <c r="AF36" i="5"/>
  <c r="P31" i="22"/>
  <c r="R30" i="22"/>
  <c r="AE30" i="22" s="1"/>
  <c r="AG27" i="22"/>
  <c r="AH27" i="22" s="1"/>
  <c r="Y29" i="22"/>
  <c r="AD29" i="22" s="1"/>
  <c r="X29" i="22"/>
  <c r="AC29" i="22" s="1"/>
  <c r="AG27" i="24"/>
  <c r="AH27" i="24" s="1"/>
  <c r="R30" i="24"/>
  <c r="AE30" i="24" s="1"/>
  <c r="P31" i="24"/>
  <c r="X29" i="24"/>
  <c r="AC29" i="24" s="1"/>
  <c r="Y29" i="24"/>
  <c r="AD29" i="24" s="1"/>
  <c r="AG28" i="24"/>
  <c r="AH28" i="24" s="1"/>
  <c r="X29" i="23"/>
  <c r="AC29" i="23" s="1"/>
  <c r="Y29" i="23"/>
  <c r="AD29" i="23" s="1"/>
  <c r="P31" i="23"/>
  <c r="R30" i="23"/>
  <c r="AE30" i="23" s="1"/>
  <c r="AG28" i="23"/>
  <c r="AH28" i="23" s="1"/>
  <c r="X29" i="14"/>
  <c r="AC29" i="14" s="1"/>
  <c r="Y29" i="14"/>
  <c r="AD29" i="14" s="1"/>
  <c r="P31" i="14"/>
  <c r="R30" i="14"/>
  <c r="AE30" i="14" s="1"/>
  <c r="Y30" i="12"/>
  <c r="AD30" i="12" s="1"/>
  <c r="X30" i="12"/>
  <c r="AC30" i="12" s="1"/>
  <c r="R31" i="12"/>
  <c r="AE31" i="12" s="1"/>
  <c r="P32" i="12"/>
  <c r="AG28" i="12"/>
  <c r="AH28" i="12" s="1"/>
  <c r="P31" i="10"/>
  <c r="R30" i="10"/>
  <c r="AE30" i="10" s="1"/>
  <c r="AG27" i="10"/>
  <c r="AH27" i="10" s="1"/>
  <c r="Y29" i="10"/>
  <c r="AD29" i="10" s="1"/>
  <c r="X29" i="10"/>
  <c r="AC29" i="10" s="1"/>
  <c r="U33" i="14"/>
  <c r="K33" i="22"/>
  <c r="K33" i="14"/>
  <c r="T33" i="14"/>
  <c r="T33" i="22"/>
  <c r="U33" i="22"/>
  <c r="AA38" i="5"/>
  <c r="U33" i="10"/>
  <c r="T33" i="10"/>
  <c r="E34" i="3"/>
  <c r="K33" i="12"/>
  <c r="K33" i="7"/>
  <c r="K33" i="10"/>
  <c r="K33" i="6"/>
  <c r="K33" i="5"/>
  <c r="T34" i="5" s="1"/>
  <c r="U33" i="7"/>
  <c r="T33" i="7"/>
  <c r="T33" i="12"/>
  <c r="U33" i="12"/>
  <c r="U33" i="5"/>
  <c r="T33" i="6"/>
  <c r="U33" i="6"/>
  <c r="AA39" i="10"/>
  <c r="AA39" i="7"/>
  <c r="AA39" i="6"/>
  <c r="K34" i="28" l="1"/>
  <c r="K34" i="27"/>
  <c r="AG33" i="27"/>
  <c r="AH33" i="27" s="1"/>
  <c r="U34" i="28"/>
  <c r="Y34" i="28" s="1"/>
  <c r="AD34" i="28" s="1"/>
  <c r="T34" i="28"/>
  <c r="X34" i="28" s="1"/>
  <c r="AC34" i="28" s="1"/>
  <c r="U34" i="27"/>
  <c r="Y34" i="27" s="1"/>
  <c r="AD34" i="27" s="1"/>
  <c r="T34" i="27"/>
  <c r="X34" i="27" s="1"/>
  <c r="AC34" i="27" s="1"/>
  <c r="AG34" i="27" s="1"/>
  <c r="AH34" i="27" s="1"/>
  <c r="V37" i="5"/>
  <c r="AF37" i="5"/>
  <c r="V40" i="10"/>
  <c r="AF40" i="10"/>
  <c r="U34" i="24"/>
  <c r="T34" i="24"/>
  <c r="T34" i="23"/>
  <c r="U34" i="23"/>
  <c r="V38" i="6"/>
  <c r="AF38" i="6"/>
  <c r="AE38" i="6"/>
  <c r="K34" i="23"/>
  <c r="K34" i="24"/>
  <c r="V38" i="7"/>
  <c r="AF38" i="7"/>
  <c r="AE38" i="7"/>
  <c r="AG28" i="22"/>
  <c r="AH28" i="22" s="1"/>
  <c r="Y30" i="22"/>
  <c r="AD30" i="22" s="1"/>
  <c r="X30" i="22"/>
  <c r="AC30" i="22" s="1"/>
  <c r="P32" i="22"/>
  <c r="R31" i="22"/>
  <c r="AE31" i="22" s="1"/>
  <c r="X30" i="24"/>
  <c r="AC30" i="24" s="1"/>
  <c r="Y30" i="24"/>
  <c r="AD30" i="24" s="1"/>
  <c r="P32" i="24"/>
  <c r="R31" i="24"/>
  <c r="AE31" i="24" s="1"/>
  <c r="P32" i="23"/>
  <c r="R31" i="23"/>
  <c r="AE31" i="23" s="1"/>
  <c r="Y30" i="23"/>
  <c r="AD30" i="23" s="1"/>
  <c r="X30" i="23"/>
  <c r="AC30" i="23" s="1"/>
  <c r="AG29" i="14"/>
  <c r="AH29" i="14" s="1"/>
  <c r="Y30" i="14"/>
  <c r="AD30" i="14" s="1"/>
  <c r="X30" i="14"/>
  <c r="AC30" i="14" s="1"/>
  <c r="AG28" i="14"/>
  <c r="AH28" i="14" s="1"/>
  <c r="P32" i="14"/>
  <c r="R31" i="14"/>
  <c r="AE31" i="14" s="1"/>
  <c r="AG29" i="12"/>
  <c r="AH29" i="12" s="1"/>
  <c r="R32" i="12"/>
  <c r="AE32" i="12" s="1"/>
  <c r="P33" i="12"/>
  <c r="Y31" i="12"/>
  <c r="AD31" i="12" s="1"/>
  <c r="X31" i="12"/>
  <c r="AC31" i="12" s="1"/>
  <c r="Y30" i="10"/>
  <c r="AD30" i="10" s="1"/>
  <c r="X30" i="10"/>
  <c r="AC30" i="10" s="1"/>
  <c r="P32" i="10"/>
  <c r="R31" i="10"/>
  <c r="AE31" i="10" s="1"/>
  <c r="AG28" i="10"/>
  <c r="AH28" i="10" s="1"/>
  <c r="U34" i="14"/>
  <c r="T34" i="14"/>
  <c r="U34" i="22"/>
  <c r="T34" i="22"/>
  <c r="K34" i="22"/>
  <c r="K34" i="14"/>
  <c r="AA39" i="5"/>
  <c r="U34" i="5"/>
  <c r="U34" i="6"/>
  <c r="T34" i="6"/>
  <c r="U34" i="10"/>
  <c r="T34" i="10"/>
  <c r="U34" i="7"/>
  <c r="T34" i="7"/>
  <c r="U34" i="12"/>
  <c r="T34" i="12"/>
  <c r="E35" i="3"/>
  <c r="K34" i="12"/>
  <c r="K34" i="6"/>
  <c r="K34" i="10"/>
  <c r="K34" i="7"/>
  <c r="K34" i="5"/>
  <c r="T35" i="5" s="1"/>
  <c r="AA40" i="10"/>
  <c r="AA40" i="7"/>
  <c r="AA40" i="6"/>
  <c r="AG34" i="28" l="1"/>
  <c r="AH34" i="28" s="1"/>
  <c r="T35" i="27"/>
  <c r="X35" i="27" s="1"/>
  <c r="AC35" i="27" s="1"/>
  <c r="AG35" i="27" s="1"/>
  <c r="AH35" i="27" s="1"/>
  <c r="U35" i="27"/>
  <c r="Y35" i="27" s="1"/>
  <c r="AD35" i="27" s="1"/>
  <c r="K35" i="27"/>
  <c r="K35" i="28"/>
  <c r="T35" i="28"/>
  <c r="X35" i="28" s="1"/>
  <c r="AC35" i="28" s="1"/>
  <c r="U35" i="28"/>
  <c r="Y35" i="28" s="1"/>
  <c r="AD35" i="28" s="1"/>
  <c r="T35" i="23"/>
  <c r="U35" i="23"/>
  <c r="V39" i="7"/>
  <c r="AF39" i="7"/>
  <c r="AE39" i="7"/>
  <c r="V41" i="10"/>
  <c r="AF41" i="10"/>
  <c r="K35" i="23"/>
  <c r="K35" i="24"/>
  <c r="T35" i="24"/>
  <c r="U35" i="24"/>
  <c r="V39" i="6"/>
  <c r="AF39" i="6"/>
  <c r="AE39" i="6"/>
  <c r="V38" i="5"/>
  <c r="AF38" i="5"/>
  <c r="R32" i="22"/>
  <c r="AE32" i="22" s="1"/>
  <c r="P33" i="22"/>
  <c r="AG29" i="22"/>
  <c r="AH29" i="22" s="1"/>
  <c r="Y31" i="22"/>
  <c r="AD31" i="22" s="1"/>
  <c r="X31" i="22"/>
  <c r="AC31" i="22" s="1"/>
  <c r="P33" i="24"/>
  <c r="R32" i="24"/>
  <c r="AE32" i="24" s="1"/>
  <c r="AG29" i="24"/>
  <c r="AH29" i="24" s="1"/>
  <c r="Y31" i="24"/>
  <c r="AD31" i="24" s="1"/>
  <c r="X31" i="24"/>
  <c r="AC31" i="24" s="1"/>
  <c r="AG30" i="23"/>
  <c r="AH30" i="23" s="1"/>
  <c r="P33" i="23"/>
  <c r="R32" i="23"/>
  <c r="AE32" i="23" s="1"/>
  <c r="Y31" i="23"/>
  <c r="AD31" i="23" s="1"/>
  <c r="X31" i="23"/>
  <c r="AC31" i="23" s="1"/>
  <c r="AG29" i="23"/>
  <c r="AH29" i="23" s="1"/>
  <c r="AG30" i="14"/>
  <c r="AH30" i="14" s="1"/>
  <c r="P33" i="14"/>
  <c r="R32" i="14"/>
  <c r="AE32" i="14" s="1"/>
  <c r="X31" i="14"/>
  <c r="AC31" i="14" s="1"/>
  <c r="Y31" i="14"/>
  <c r="AD31" i="14" s="1"/>
  <c r="AG30" i="12"/>
  <c r="AH30" i="12" s="1"/>
  <c r="P34" i="12"/>
  <c r="R33" i="12"/>
  <c r="AE33" i="12" s="1"/>
  <c r="Y32" i="12"/>
  <c r="AD32" i="12" s="1"/>
  <c r="X32" i="12"/>
  <c r="AC32" i="12" s="1"/>
  <c r="AG29" i="10"/>
  <c r="AH29" i="10" s="1"/>
  <c r="Y31" i="10"/>
  <c r="AD31" i="10" s="1"/>
  <c r="X31" i="10"/>
  <c r="AC31" i="10" s="1"/>
  <c r="P33" i="10"/>
  <c r="R32" i="10"/>
  <c r="AE32" i="10" s="1"/>
  <c r="U35" i="14"/>
  <c r="T35" i="14"/>
  <c r="U35" i="22"/>
  <c r="T35" i="22"/>
  <c r="K35" i="22"/>
  <c r="K35" i="14"/>
  <c r="AA40" i="5"/>
  <c r="U35" i="12"/>
  <c r="T35" i="12"/>
  <c r="E36" i="3"/>
  <c r="K35" i="12"/>
  <c r="K35" i="7"/>
  <c r="K35" i="10"/>
  <c r="K35" i="6"/>
  <c r="K35" i="5"/>
  <c r="T36" i="5" s="1"/>
  <c r="U35" i="5"/>
  <c r="U35" i="7"/>
  <c r="T35" i="7"/>
  <c r="T35" i="10"/>
  <c r="U35" i="10"/>
  <c r="U35" i="6"/>
  <c r="T35" i="6"/>
  <c r="AA41" i="10"/>
  <c r="AA41" i="7"/>
  <c r="AA41" i="6"/>
  <c r="K36" i="27" l="1"/>
  <c r="K36" i="28"/>
  <c r="AG35" i="28"/>
  <c r="AH35" i="28" s="1"/>
  <c r="T36" i="28"/>
  <c r="X36" i="28" s="1"/>
  <c r="AC36" i="28" s="1"/>
  <c r="AG36" i="28" s="1"/>
  <c r="AH36" i="28" s="1"/>
  <c r="U36" i="28"/>
  <c r="Y36" i="28" s="1"/>
  <c r="AD36" i="28" s="1"/>
  <c r="T36" i="27"/>
  <c r="X36" i="27" s="1"/>
  <c r="AC36" i="27" s="1"/>
  <c r="U36" i="27"/>
  <c r="Y36" i="27" s="1"/>
  <c r="AD36" i="27" s="1"/>
  <c r="V39" i="5"/>
  <c r="AF39" i="5"/>
  <c r="V42" i="10"/>
  <c r="AF42" i="10"/>
  <c r="V40" i="6"/>
  <c r="AF40" i="6"/>
  <c r="AE40" i="6"/>
  <c r="V40" i="7"/>
  <c r="AF40" i="7"/>
  <c r="AE40" i="7"/>
  <c r="K36" i="23"/>
  <c r="K36" i="24"/>
  <c r="U36" i="24"/>
  <c r="T36" i="24"/>
  <c r="U36" i="23"/>
  <c r="T36" i="23"/>
  <c r="Y32" i="22"/>
  <c r="AD32" i="22" s="1"/>
  <c r="X32" i="22"/>
  <c r="AC32" i="22" s="1"/>
  <c r="AG30" i="22"/>
  <c r="AH30" i="22" s="1"/>
  <c r="P34" i="22"/>
  <c r="R33" i="22"/>
  <c r="AE33" i="22" s="1"/>
  <c r="AG30" i="24"/>
  <c r="AH30" i="24" s="1"/>
  <c r="X32" i="24"/>
  <c r="AC32" i="24" s="1"/>
  <c r="Y32" i="24"/>
  <c r="AD32" i="24" s="1"/>
  <c r="P34" i="24"/>
  <c r="R33" i="24"/>
  <c r="AE33" i="24" s="1"/>
  <c r="AG31" i="23"/>
  <c r="AH31" i="23" s="1"/>
  <c r="P34" i="23"/>
  <c r="R33" i="23"/>
  <c r="AE33" i="23" s="1"/>
  <c r="Y32" i="23"/>
  <c r="AD32" i="23" s="1"/>
  <c r="X32" i="23"/>
  <c r="AC32" i="23" s="1"/>
  <c r="Y32" i="14"/>
  <c r="AD32" i="14" s="1"/>
  <c r="X32" i="14"/>
  <c r="AC32" i="14" s="1"/>
  <c r="P34" i="14"/>
  <c r="R33" i="14"/>
  <c r="AE33" i="14" s="1"/>
  <c r="AG31" i="14"/>
  <c r="AH31" i="14" s="1"/>
  <c r="Y33" i="12"/>
  <c r="AD33" i="12" s="1"/>
  <c r="X33" i="12"/>
  <c r="AC33" i="12" s="1"/>
  <c r="R34" i="12"/>
  <c r="AE34" i="12" s="1"/>
  <c r="P35" i="12"/>
  <c r="AG31" i="12"/>
  <c r="AH31" i="12" s="1"/>
  <c r="AG32" i="12"/>
  <c r="AH32" i="12" s="1"/>
  <c r="P34" i="10"/>
  <c r="R33" i="10"/>
  <c r="AE33" i="10" s="1"/>
  <c r="Y32" i="10"/>
  <c r="AD32" i="10" s="1"/>
  <c r="X32" i="10"/>
  <c r="AC32" i="10" s="1"/>
  <c r="AG30" i="10"/>
  <c r="AH30" i="10" s="1"/>
  <c r="U36" i="14"/>
  <c r="K36" i="22"/>
  <c r="K36" i="14"/>
  <c r="T36" i="22"/>
  <c r="U36" i="22"/>
  <c r="T36" i="14"/>
  <c r="AA41" i="5"/>
  <c r="T36" i="6"/>
  <c r="U36" i="6"/>
  <c r="T36" i="10"/>
  <c r="U36" i="10"/>
  <c r="T36" i="7"/>
  <c r="U36" i="7"/>
  <c r="E37" i="3"/>
  <c r="K36" i="12"/>
  <c r="K36" i="10"/>
  <c r="K36" i="7"/>
  <c r="K36" i="6"/>
  <c r="K36" i="5"/>
  <c r="T37" i="5" s="1"/>
  <c r="U36" i="5"/>
  <c r="U36" i="12"/>
  <c r="T36" i="12"/>
  <c r="AA42" i="10"/>
  <c r="AA42" i="7"/>
  <c r="AA42" i="6"/>
  <c r="AG36" i="27" l="1"/>
  <c r="AH36" i="27" s="1"/>
  <c r="K37" i="28"/>
  <c r="K37" i="27"/>
  <c r="T37" i="28"/>
  <c r="X37" i="28" s="1"/>
  <c r="AC37" i="28" s="1"/>
  <c r="AG37" i="28" s="1"/>
  <c r="AH37" i="28" s="1"/>
  <c r="U37" i="28"/>
  <c r="Y37" i="28" s="1"/>
  <c r="AD37" i="28" s="1"/>
  <c r="T37" i="27"/>
  <c r="X37" i="27" s="1"/>
  <c r="AC37" i="27" s="1"/>
  <c r="U37" i="27"/>
  <c r="Y37" i="27" s="1"/>
  <c r="AD37" i="27" s="1"/>
  <c r="V41" i="6"/>
  <c r="AF41" i="6"/>
  <c r="AE41" i="6"/>
  <c r="K37" i="24"/>
  <c r="K37" i="23"/>
  <c r="T37" i="24"/>
  <c r="U37" i="24"/>
  <c r="U37" i="23"/>
  <c r="T37" i="23"/>
  <c r="V43" i="10"/>
  <c r="AF43" i="10"/>
  <c r="V41" i="7"/>
  <c r="AF41" i="7"/>
  <c r="AE41" i="7"/>
  <c r="V40" i="5"/>
  <c r="AF40" i="5"/>
  <c r="R34" i="22"/>
  <c r="AE34" i="22" s="1"/>
  <c r="P35" i="22"/>
  <c r="AG31" i="22"/>
  <c r="AH31" i="22" s="1"/>
  <c r="Y33" i="22"/>
  <c r="AD33" i="22" s="1"/>
  <c r="X33" i="22"/>
  <c r="AC33" i="22" s="1"/>
  <c r="R34" i="24"/>
  <c r="AE34" i="24" s="1"/>
  <c r="P35" i="24"/>
  <c r="X33" i="24"/>
  <c r="AC33" i="24" s="1"/>
  <c r="Y33" i="24"/>
  <c r="AD33" i="24" s="1"/>
  <c r="AG31" i="24"/>
  <c r="AH31" i="24" s="1"/>
  <c r="AG32" i="23"/>
  <c r="AH32" i="23" s="1"/>
  <c r="Y33" i="23"/>
  <c r="AD33" i="23" s="1"/>
  <c r="X33" i="23"/>
  <c r="AC33" i="23" s="1"/>
  <c r="P35" i="23"/>
  <c r="R34" i="23"/>
  <c r="AE34" i="23" s="1"/>
  <c r="X33" i="14"/>
  <c r="AC33" i="14" s="1"/>
  <c r="Y33" i="14"/>
  <c r="AD33" i="14" s="1"/>
  <c r="P35" i="14"/>
  <c r="R34" i="14"/>
  <c r="AE34" i="14" s="1"/>
  <c r="P36" i="12"/>
  <c r="R35" i="12"/>
  <c r="AE35" i="12" s="1"/>
  <c r="Y34" i="12"/>
  <c r="AD34" i="12" s="1"/>
  <c r="X34" i="12"/>
  <c r="AC34" i="12" s="1"/>
  <c r="P35" i="10"/>
  <c r="R34" i="10"/>
  <c r="AE34" i="10" s="1"/>
  <c r="AG31" i="10"/>
  <c r="AH31" i="10" s="1"/>
  <c r="Y33" i="10"/>
  <c r="AD33" i="10" s="1"/>
  <c r="X33" i="10"/>
  <c r="AC33" i="10" s="1"/>
  <c r="U37" i="14"/>
  <c r="K37" i="22"/>
  <c r="K37" i="14"/>
  <c r="T37" i="14"/>
  <c r="AA42" i="5"/>
  <c r="U37" i="22"/>
  <c r="T37" i="22"/>
  <c r="T37" i="6"/>
  <c r="U37" i="6"/>
  <c r="U37" i="10"/>
  <c r="T37" i="10"/>
  <c r="T37" i="12"/>
  <c r="U37" i="12"/>
  <c r="U37" i="7"/>
  <c r="T37" i="7"/>
  <c r="E38" i="3"/>
  <c r="K37" i="12"/>
  <c r="K37" i="6"/>
  <c r="K37" i="10"/>
  <c r="K37" i="7"/>
  <c r="K37" i="5"/>
  <c r="T38" i="5" s="1"/>
  <c r="U37" i="5"/>
  <c r="AA43" i="10"/>
  <c r="AA43" i="7"/>
  <c r="AA43" i="6"/>
  <c r="AG37" i="27" l="1"/>
  <c r="AH37" i="27" s="1"/>
  <c r="K38" i="27"/>
  <c r="K38" i="28"/>
  <c r="T38" i="27"/>
  <c r="X38" i="27" s="1"/>
  <c r="AC38" i="27" s="1"/>
  <c r="U38" i="27"/>
  <c r="Y38" i="27" s="1"/>
  <c r="AD38" i="27" s="1"/>
  <c r="T38" i="28"/>
  <c r="X38" i="28" s="1"/>
  <c r="AC38" i="28" s="1"/>
  <c r="U38" i="28"/>
  <c r="Y38" i="28" s="1"/>
  <c r="AD38" i="28" s="1"/>
  <c r="V42" i="7"/>
  <c r="AF42" i="7"/>
  <c r="AE42" i="7"/>
  <c r="U38" i="23"/>
  <c r="T38" i="23"/>
  <c r="V41" i="5"/>
  <c r="AF41" i="5"/>
  <c r="U38" i="24"/>
  <c r="T38" i="24"/>
  <c r="K38" i="23"/>
  <c r="K38" i="24"/>
  <c r="V44" i="10"/>
  <c r="AF44" i="10"/>
  <c r="V42" i="6"/>
  <c r="AF42" i="6"/>
  <c r="AE42" i="6"/>
  <c r="AG33" i="22"/>
  <c r="AH33" i="22" s="1"/>
  <c r="R35" i="22"/>
  <c r="AE35" i="22" s="1"/>
  <c r="P36" i="22"/>
  <c r="AG32" i="22"/>
  <c r="AH32" i="22" s="1"/>
  <c r="Y34" i="22"/>
  <c r="AD34" i="22" s="1"/>
  <c r="X34" i="22"/>
  <c r="AC34" i="22" s="1"/>
  <c r="P36" i="24"/>
  <c r="R35" i="24"/>
  <c r="AE35" i="24" s="1"/>
  <c r="AG32" i="24"/>
  <c r="AH32" i="24" s="1"/>
  <c r="X34" i="24"/>
  <c r="AC34" i="24" s="1"/>
  <c r="Y34" i="24"/>
  <c r="AD34" i="24" s="1"/>
  <c r="X34" i="23"/>
  <c r="AC34" i="23" s="1"/>
  <c r="Y34" i="23"/>
  <c r="AD34" i="23" s="1"/>
  <c r="P36" i="23"/>
  <c r="R35" i="23"/>
  <c r="AE35" i="23" s="1"/>
  <c r="P36" i="14"/>
  <c r="R35" i="14"/>
  <c r="AE35" i="14" s="1"/>
  <c r="X34" i="14"/>
  <c r="AC34" i="14" s="1"/>
  <c r="Y34" i="14"/>
  <c r="AD34" i="14" s="1"/>
  <c r="AG32" i="14"/>
  <c r="AH32" i="14" s="1"/>
  <c r="AG33" i="12"/>
  <c r="AH33" i="12" s="1"/>
  <c r="Y35" i="12"/>
  <c r="AD35" i="12" s="1"/>
  <c r="X35" i="12"/>
  <c r="AC35" i="12" s="1"/>
  <c r="R36" i="12"/>
  <c r="AE36" i="12" s="1"/>
  <c r="P37" i="12"/>
  <c r="P36" i="10"/>
  <c r="R35" i="10"/>
  <c r="AE35" i="10" s="1"/>
  <c r="AG32" i="10"/>
  <c r="AH32" i="10" s="1"/>
  <c r="Y34" i="10"/>
  <c r="AD34" i="10" s="1"/>
  <c r="X34" i="10"/>
  <c r="AC34" i="10" s="1"/>
  <c r="U38" i="14"/>
  <c r="T38" i="22"/>
  <c r="U38" i="22"/>
  <c r="K38" i="22"/>
  <c r="K38" i="14"/>
  <c r="AA43" i="5"/>
  <c r="T38" i="14"/>
  <c r="U38" i="12"/>
  <c r="T38" i="12"/>
  <c r="E39" i="3"/>
  <c r="K38" i="12"/>
  <c r="K38" i="10"/>
  <c r="K38" i="7"/>
  <c r="K38" i="6"/>
  <c r="K38" i="5"/>
  <c r="T39" i="5" s="1"/>
  <c r="U38" i="5"/>
  <c r="T38" i="10"/>
  <c r="U38" i="10"/>
  <c r="T38" i="7"/>
  <c r="U38" i="7"/>
  <c r="T38" i="6"/>
  <c r="U38" i="6"/>
  <c r="AA44" i="10"/>
  <c r="AA44" i="7"/>
  <c r="AA44" i="6"/>
  <c r="AG38" i="28" l="1"/>
  <c r="AH38" i="28" s="1"/>
  <c r="AG38" i="27"/>
  <c r="AH38" i="27" s="1"/>
  <c r="U39" i="28"/>
  <c r="Y39" i="28" s="1"/>
  <c r="AD39" i="28" s="1"/>
  <c r="T39" i="28"/>
  <c r="X39" i="28" s="1"/>
  <c r="AC39" i="28" s="1"/>
  <c r="AG39" i="28" s="1"/>
  <c r="AH39" i="28" s="1"/>
  <c r="T39" i="27"/>
  <c r="X39" i="27" s="1"/>
  <c r="AC39" i="27" s="1"/>
  <c r="U39" i="27"/>
  <c r="Y39" i="27" s="1"/>
  <c r="AD39" i="27" s="1"/>
  <c r="K39" i="28"/>
  <c r="K39" i="27"/>
  <c r="V43" i="6"/>
  <c r="AF43" i="6"/>
  <c r="AE43" i="6"/>
  <c r="V42" i="5"/>
  <c r="AF42" i="5"/>
  <c r="V45" i="10"/>
  <c r="AF45" i="10"/>
  <c r="U39" i="24"/>
  <c r="T39" i="24"/>
  <c r="U39" i="23"/>
  <c r="T39" i="23"/>
  <c r="K39" i="24"/>
  <c r="K39" i="23"/>
  <c r="V43" i="7"/>
  <c r="AF43" i="7"/>
  <c r="AE43" i="7"/>
  <c r="P37" i="22"/>
  <c r="R36" i="22"/>
  <c r="AE36" i="22" s="1"/>
  <c r="Y35" i="22"/>
  <c r="AD35" i="22" s="1"/>
  <c r="X35" i="22"/>
  <c r="AC35" i="22" s="1"/>
  <c r="X35" i="24"/>
  <c r="AC35" i="24" s="1"/>
  <c r="Y35" i="24"/>
  <c r="AD35" i="24" s="1"/>
  <c r="P37" i="24"/>
  <c r="R36" i="24"/>
  <c r="AE36" i="24" s="1"/>
  <c r="AG33" i="24"/>
  <c r="AH33" i="24" s="1"/>
  <c r="AG33" i="23"/>
  <c r="AH33" i="23" s="1"/>
  <c r="P37" i="23"/>
  <c r="R36" i="23"/>
  <c r="AE36" i="23" s="1"/>
  <c r="Y35" i="23"/>
  <c r="AD35" i="23" s="1"/>
  <c r="X35" i="23"/>
  <c r="AC35" i="23" s="1"/>
  <c r="AG33" i="14"/>
  <c r="AH33" i="14" s="1"/>
  <c r="Y35" i="14"/>
  <c r="AD35" i="14" s="1"/>
  <c r="X35" i="14"/>
  <c r="AC35" i="14" s="1"/>
  <c r="P37" i="14"/>
  <c r="R36" i="14"/>
  <c r="AE36" i="14" s="1"/>
  <c r="AG34" i="12"/>
  <c r="AH34" i="12" s="1"/>
  <c r="R37" i="12"/>
  <c r="AE37" i="12" s="1"/>
  <c r="P38" i="12"/>
  <c r="Y36" i="12"/>
  <c r="AD36" i="12" s="1"/>
  <c r="X36" i="12"/>
  <c r="AC36" i="12" s="1"/>
  <c r="AG33" i="10"/>
  <c r="AH33" i="10" s="1"/>
  <c r="Y35" i="10"/>
  <c r="AD35" i="10" s="1"/>
  <c r="X35" i="10"/>
  <c r="AC35" i="10" s="1"/>
  <c r="P37" i="10"/>
  <c r="R36" i="10"/>
  <c r="AE36" i="10" s="1"/>
  <c r="U39" i="14"/>
  <c r="T39" i="14"/>
  <c r="T39" i="22"/>
  <c r="U39" i="22"/>
  <c r="AA44" i="5"/>
  <c r="K39" i="22"/>
  <c r="K39" i="14"/>
  <c r="U39" i="6"/>
  <c r="T39" i="6"/>
  <c r="T39" i="10"/>
  <c r="U39" i="10"/>
  <c r="U39" i="12"/>
  <c r="T39" i="12"/>
  <c r="U39" i="7"/>
  <c r="T39" i="7"/>
  <c r="E40" i="3"/>
  <c r="K39" i="12"/>
  <c r="K39" i="7"/>
  <c r="K39" i="10"/>
  <c r="K39" i="6"/>
  <c r="K39" i="5"/>
  <c r="T40" i="5" s="1"/>
  <c r="U39" i="5"/>
  <c r="AA45" i="10"/>
  <c r="AA45" i="7"/>
  <c r="AA45" i="6"/>
  <c r="T40" i="28" l="1"/>
  <c r="X40" i="28" s="1"/>
  <c r="AC40" i="28" s="1"/>
  <c r="U40" i="28"/>
  <c r="Y40" i="28" s="1"/>
  <c r="AD40" i="28" s="1"/>
  <c r="AG39" i="27"/>
  <c r="AH39" i="27" s="1"/>
  <c r="K40" i="28"/>
  <c r="K40" i="27"/>
  <c r="U40" i="27"/>
  <c r="Y40" i="27" s="1"/>
  <c r="AD40" i="27" s="1"/>
  <c r="T40" i="27"/>
  <c r="X40" i="27" s="1"/>
  <c r="AC40" i="27" s="1"/>
  <c r="AG40" i="27" s="1"/>
  <c r="AH40" i="27" s="1"/>
  <c r="V46" i="10"/>
  <c r="AF46" i="10"/>
  <c r="U40" i="24"/>
  <c r="T40" i="24"/>
  <c r="V44" i="7"/>
  <c r="AF44" i="7"/>
  <c r="AE44" i="7"/>
  <c r="K40" i="23"/>
  <c r="K40" i="24"/>
  <c r="V43" i="5"/>
  <c r="AF43" i="5"/>
  <c r="T40" i="23"/>
  <c r="U40" i="23"/>
  <c r="V44" i="6"/>
  <c r="AF44" i="6"/>
  <c r="AE44" i="6"/>
  <c r="AG34" i="22"/>
  <c r="AH34" i="22" s="1"/>
  <c r="Y36" i="22"/>
  <c r="AD36" i="22" s="1"/>
  <c r="X36" i="22"/>
  <c r="AC36" i="22" s="1"/>
  <c r="P38" i="22"/>
  <c r="R37" i="22"/>
  <c r="AE37" i="22" s="1"/>
  <c r="X36" i="24"/>
  <c r="AC36" i="24" s="1"/>
  <c r="Y36" i="24"/>
  <c r="AD36" i="24" s="1"/>
  <c r="P38" i="24"/>
  <c r="R37" i="24"/>
  <c r="AE37" i="24" s="1"/>
  <c r="AG34" i="24"/>
  <c r="AH34" i="24" s="1"/>
  <c r="AG34" i="23"/>
  <c r="AH34" i="23" s="1"/>
  <c r="Y36" i="23"/>
  <c r="AD36" i="23" s="1"/>
  <c r="X36" i="23"/>
  <c r="AC36" i="23" s="1"/>
  <c r="P38" i="23"/>
  <c r="R37" i="23"/>
  <c r="AE37" i="23" s="1"/>
  <c r="P38" i="14"/>
  <c r="R37" i="14"/>
  <c r="AE37" i="14" s="1"/>
  <c r="AG34" i="14"/>
  <c r="AH34" i="14" s="1"/>
  <c r="X36" i="14"/>
  <c r="AC36" i="14" s="1"/>
  <c r="Y36" i="14"/>
  <c r="AD36" i="14" s="1"/>
  <c r="Y37" i="12"/>
  <c r="AD37" i="12" s="1"/>
  <c r="X37" i="12"/>
  <c r="AC37" i="12" s="1"/>
  <c r="P39" i="12"/>
  <c r="R38" i="12"/>
  <c r="AE38" i="12" s="1"/>
  <c r="AG35" i="12"/>
  <c r="AH35" i="12" s="1"/>
  <c r="AG34" i="10"/>
  <c r="AH34" i="10" s="1"/>
  <c r="Y36" i="10"/>
  <c r="AD36" i="10" s="1"/>
  <c r="X36" i="10"/>
  <c r="AC36" i="10" s="1"/>
  <c r="P38" i="10"/>
  <c r="R37" i="10"/>
  <c r="AE37" i="10" s="1"/>
  <c r="U40" i="14"/>
  <c r="AA45" i="5"/>
  <c r="K40" i="22"/>
  <c r="K40" i="14"/>
  <c r="U40" i="22"/>
  <c r="T40" i="22"/>
  <c r="T40" i="14"/>
  <c r="U40" i="5"/>
  <c r="U40" i="6"/>
  <c r="T40" i="6"/>
  <c r="U40" i="10"/>
  <c r="T40" i="10"/>
  <c r="U40" i="7"/>
  <c r="T40" i="7"/>
  <c r="U40" i="12"/>
  <c r="T40" i="12"/>
  <c r="E41" i="3"/>
  <c r="K40" i="12"/>
  <c r="K40" i="10"/>
  <c r="K40" i="6"/>
  <c r="K40" i="7"/>
  <c r="K40" i="5"/>
  <c r="T41" i="5" s="1"/>
  <c r="AA46" i="10"/>
  <c r="AA46" i="7"/>
  <c r="AA46" i="6"/>
  <c r="K41" i="27" l="1"/>
  <c r="K41" i="28"/>
  <c r="T41" i="27"/>
  <c r="X41" i="27" s="1"/>
  <c r="AC41" i="27" s="1"/>
  <c r="U41" i="27"/>
  <c r="Y41" i="27" s="1"/>
  <c r="AD41" i="27" s="1"/>
  <c r="U41" i="28"/>
  <c r="Y41" i="28" s="1"/>
  <c r="AD41" i="28" s="1"/>
  <c r="T41" i="28"/>
  <c r="X41" i="28" s="1"/>
  <c r="AC41" i="28" s="1"/>
  <c r="AG41" i="28" s="1"/>
  <c r="AH41" i="28" s="1"/>
  <c r="AG40" i="28"/>
  <c r="AH40" i="28" s="1"/>
  <c r="V45" i="6"/>
  <c r="AF45" i="6"/>
  <c r="AE45" i="6"/>
  <c r="V45" i="7"/>
  <c r="AF45" i="7"/>
  <c r="AE45" i="7"/>
  <c r="V44" i="5"/>
  <c r="AF44" i="5"/>
  <c r="T41" i="24"/>
  <c r="U41" i="24"/>
  <c r="K41" i="23"/>
  <c r="K41" i="24"/>
  <c r="T41" i="23"/>
  <c r="U41" i="23"/>
  <c r="V47" i="10"/>
  <c r="AF47" i="10"/>
  <c r="P39" i="22"/>
  <c r="R38" i="22"/>
  <c r="AE38" i="22" s="1"/>
  <c r="AG36" i="22"/>
  <c r="AH36" i="22" s="1"/>
  <c r="Y37" i="22"/>
  <c r="AD37" i="22" s="1"/>
  <c r="X37" i="22"/>
  <c r="AC37" i="22" s="1"/>
  <c r="AG35" i="22"/>
  <c r="AH35" i="22" s="1"/>
  <c r="AG35" i="24"/>
  <c r="AH35" i="24" s="1"/>
  <c r="X37" i="24"/>
  <c r="AC37" i="24" s="1"/>
  <c r="Y37" i="24"/>
  <c r="AD37" i="24" s="1"/>
  <c r="P39" i="24"/>
  <c r="R38" i="24"/>
  <c r="AE38" i="24" s="1"/>
  <c r="AG36" i="24"/>
  <c r="AH36" i="24" s="1"/>
  <c r="P39" i="23"/>
  <c r="R38" i="23"/>
  <c r="AE38" i="23" s="1"/>
  <c r="AG35" i="23"/>
  <c r="AH35" i="23" s="1"/>
  <c r="Y37" i="23"/>
  <c r="AD37" i="23" s="1"/>
  <c r="X37" i="23"/>
  <c r="AC37" i="23" s="1"/>
  <c r="P39" i="14"/>
  <c r="R38" i="14"/>
  <c r="AE38" i="14" s="1"/>
  <c r="AG35" i="14"/>
  <c r="AH35" i="14" s="1"/>
  <c r="X37" i="14"/>
  <c r="AC37" i="14" s="1"/>
  <c r="Y37" i="14"/>
  <c r="AD37" i="14" s="1"/>
  <c r="AG36" i="12"/>
  <c r="AH36" i="12" s="1"/>
  <c r="Y38" i="12"/>
  <c r="AD38" i="12" s="1"/>
  <c r="X38" i="12"/>
  <c r="AC38" i="12" s="1"/>
  <c r="P40" i="12"/>
  <c r="R39" i="12"/>
  <c r="AE39" i="12" s="1"/>
  <c r="P39" i="10"/>
  <c r="R38" i="10"/>
  <c r="AE38" i="10" s="1"/>
  <c r="AG35" i="10"/>
  <c r="AH35" i="10" s="1"/>
  <c r="Y37" i="10"/>
  <c r="AD37" i="10" s="1"/>
  <c r="X37" i="10"/>
  <c r="AC37" i="10" s="1"/>
  <c r="U41" i="14"/>
  <c r="T41" i="14"/>
  <c r="T41" i="22"/>
  <c r="U41" i="22"/>
  <c r="K41" i="22"/>
  <c r="K41" i="14"/>
  <c r="AA46" i="5"/>
  <c r="T41" i="7"/>
  <c r="U41" i="7"/>
  <c r="T41" i="10"/>
  <c r="U41" i="10"/>
  <c r="T41" i="12"/>
  <c r="U41" i="12"/>
  <c r="T41" i="6"/>
  <c r="U41" i="6"/>
  <c r="E42" i="3"/>
  <c r="K41" i="12"/>
  <c r="K41" i="7"/>
  <c r="K41" i="10"/>
  <c r="K41" i="6"/>
  <c r="K41" i="5"/>
  <c r="T42" i="5" s="1"/>
  <c r="U41" i="5"/>
  <c r="AA47" i="10"/>
  <c r="AA47" i="7"/>
  <c r="AA47" i="6"/>
  <c r="K42" i="28" l="1"/>
  <c r="K42" i="27"/>
  <c r="AG41" i="27"/>
  <c r="AH41" i="27" s="1"/>
  <c r="U42" i="28"/>
  <c r="Y42" i="28" s="1"/>
  <c r="AD42" i="28" s="1"/>
  <c r="T42" i="28"/>
  <c r="X42" i="28" s="1"/>
  <c r="AC42" i="28" s="1"/>
  <c r="AG42" i="28" s="1"/>
  <c r="AH42" i="28" s="1"/>
  <c r="T42" i="27"/>
  <c r="X42" i="27" s="1"/>
  <c r="AC42" i="27" s="1"/>
  <c r="AG42" i="27" s="1"/>
  <c r="AH42" i="27" s="1"/>
  <c r="U42" i="27"/>
  <c r="Y42" i="27" s="1"/>
  <c r="AD42" i="27" s="1"/>
  <c r="V48" i="10"/>
  <c r="AF48" i="10"/>
  <c r="V45" i="5"/>
  <c r="AF45" i="5"/>
  <c r="U42" i="24"/>
  <c r="T42" i="24"/>
  <c r="V46" i="7"/>
  <c r="AF46" i="7"/>
  <c r="AE46" i="7"/>
  <c r="T42" i="23"/>
  <c r="U42" i="23"/>
  <c r="K42" i="23"/>
  <c r="K42" i="24"/>
  <c r="V46" i="6"/>
  <c r="AF46" i="6"/>
  <c r="AE46" i="6"/>
  <c r="R39" i="22"/>
  <c r="AE39" i="22" s="1"/>
  <c r="P40" i="22"/>
  <c r="Y38" i="22"/>
  <c r="AD38" i="22" s="1"/>
  <c r="X38" i="22"/>
  <c r="AC38" i="22" s="1"/>
  <c r="P40" i="24"/>
  <c r="R39" i="24"/>
  <c r="AE39" i="24" s="1"/>
  <c r="Y38" i="24"/>
  <c r="AD38" i="24" s="1"/>
  <c r="X38" i="24"/>
  <c r="AC38" i="24" s="1"/>
  <c r="P40" i="23"/>
  <c r="R39" i="23"/>
  <c r="AE39" i="23" s="1"/>
  <c r="AG36" i="23"/>
  <c r="AH36" i="23" s="1"/>
  <c r="X38" i="23"/>
  <c r="AC38" i="23" s="1"/>
  <c r="Y38" i="23"/>
  <c r="AD38" i="23" s="1"/>
  <c r="P40" i="14"/>
  <c r="R39" i="14"/>
  <c r="AE39" i="14" s="1"/>
  <c r="AG36" i="14"/>
  <c r="AH36" i="14" s="1"/>
  <c r="AG37" i="14"/>
  <c r="AH37" i="14" s="1"/>
  <c r="X38" i="14"/>
  <c r="AC38" i="14" s="1"/>
  <c r="Y38" i="14"/>
  <c r="AD38" i="14" s="1"/>
  <c r="P41" i="12"/>
  <c r="R40" i="12"/>
  <c r="AE40" i="12" s="1"/>
  <c r="AG37" i="12"/>
  <c r="AH37" i="12" s="1"/>
  <c r="Y39" i="12"/>
  <c r="AD39" i="12" s="1"/>
  <c r="X39" i="12"/>
  <c r="AC39" i="12" s="1"/>
  <c r="P40" i="10"/>
  <c r="R39" i="10"/>
  <c r="AE39" i="10" s="1"/>
  <c r="AG36" i="10"/>
  <c r="AH36" i="10" s="1"/>
  <c r="AG37" i="10"/>
  <c r="AH37" i="10" s="1"/>
  <c r="Y38" i="10"/>
  <c r="AD38" i="10" s="1"/>
  <c r="X38" i="10"/>
  <c r="AC38" i="10" s="1"/>
  <c r="U42" i="14"/>
  <c r="U42" i="22"/>
  <c r="T42" i="22"/>
  <c r="K42" i="22"/>
  <c r="K42" i="14"/>
  <c r="AA47" i="5"/>
  <c r="T42" i="14"/>
  <c r="E43" i="3"/>
  <c r="K42" i="12"/>
  <c r="K42" i="10"/>
  <c r="K42" i="7"/>
  <c r="K42" i="6"/>
  <c r="K42" i="5"/>
  <c r="T43" i="5" s="1"/>
  <c r="U42" i="5"/>
  <c r="U42" i="12"/>
  <c r="T42" i="12"/>
  <c r="U42" i="6"/>
  <c r="T42" i="6"/>
  <c r="U42" i="10"/>
  <c r="T42" i="10"/>
  <c r="U42" i="7"/>
  <c r="T42" i="7"/>
  <c r="AA48" i="10"/>
  <c r="AA48" i="7"/>
  <c r="AA48" i="6"/>
  <c r="U43" i="27" l="1"/>
  <c r="Y43" i="27" s="1"/>
  <c r="AD43" i="27" s="1"/>
  <c r="T43" i="27"/>
  <c r="X43" i="27" s="1"/>
  <c r="AC43" i="27" s="1"/>
  <c r="AG43" i="27" s="1"/>
  <c r="AH43" i="27" s="1"/>
  <c r="K43" i="27"/>
  <c r="K43" i="28"/>
  <c r="U43" i="28"/>
  <c r="Y43" i="28" s="1"/>
  <c r="AD43" i="28" s="1"/>
  <c r="T43" i="28"/>
  <c r="X43" i="28" s="1"/>
  <c r="AC43" i="28" s="1"/>
  <c r="AG43" i="28" s="1"/>
  <c r="AH43" i="28" s="1"/>
  <c r="V47" i="7"/>
  <c r="AF47" i="7"/>
  <c r="AE47" i="7"/>
  <c r="U43" i="24"/>
  <c r="T43" i="24"/>
  <c r="V47" i="6"/>
  <c r="AF47" i="6"/>
  <c r="AE47" i="6"/>
  <c r="T43" i="23"/>
  <c r="U43" i="23"/>
  <c r="V46" i="5"/>
  <c r="AF46" i="5"/>
  <c r="K43" i="23"/>
  <c r="K43" i="24"/>
  <c r="V49" i="10"/>
  <c r="AF49" i="10"/>
  <c r="Y39" i="22"/>
  <c r="AD39" i="22" s="1"/>
  <c r="X39" i="22"/>
  <c r="AC39" i="22" s="1"/>
  <c r="AG37" i="22"/>
  <c r="AH37" i="22" s="1"/>
  <c r="R40" i="22"/>
  <c r="AE40" i="22" s="1"/>
  <c r="P41" i="22"/>
  <c r="AG38" i="22"/>
  <c r="AH38" i="22" s="1"/>
  <c r="AG37" i="24"/>
  <c r="AH37" i="24" s="1"/>
  <c r="X39" i="24"/>
  <c r="AC39" i="24" s="1"/>
  <c r="Y39" i="24"/>
  <c r="AD39" i="24" s="1"/>
  <c r="R40" i="24"/>
  <c r="AE40" i="24" s="1"/>
  <c r="P41" i="24"/>
  <c r="AG38" i="23"/>
  <c r="AH38" i="23" s="1"/>
  <c r="P41" i="23"/>
  <c r="R40" i="23"/>
  <c r="AE40" i="23" s="1"/>
  <c r="Y39" i="23"/>
  <c r="AD39" i="23" s="1"/>
  <c r="X39" i="23"/>
  <c r="AC39" i="23" s="1"/>
  <c r="AG37" i="23"/>
  <c r="AH37" i="23" s="1"/>
  <c r="Y39" i="14"/>
  <c r="AD39" i="14" s="1"/>
  <c r="X39" i="14"/>
  <c r="AC39" i="14" s="1"/>
  <c r="P41" i="14"/>
  <c r="R40" i="14"/>
  <c r="AE40" i="14" s="1"/>
  <c r="Y40" i="12"/>
  <c r="AD40" i="12" s="1"/>
  <c r="X40" i="12"/>
  <c r="AC40" i="12" s="1"/>
  <c r="AG38" i="12"/>
  <c r="AH38" i="12" s="1"/>
  <c r="P42" i="12"/>
  <c r="R41" i="12"/>
  <c r="AE41" i="12" s="1"/>
  <c r="Y39" i="10"/>
  <c r="AD39" i="10" s="1"/>
  <c r="X39" i="10"/>
  <c r="AC39" i="10" s="1"/>
  <c r="P41" i="10"/>
  <c r="R40" i="10"/>
  <c r="AE40" i="10" s="1"/>
  <c r="U43" i="14"/>
  <c r="AA48" i="5"/>
  <c r="K43" i="22"/>
  <c r="K43" i="14"/>
  <c r="T43" i="14"/>
  <c r="U43" i="22"/>
  <c r="T43" i="22"/>
  <c r="U43" i="6"/>
  <c r="T43" i="6"/>
  <c r="U43" i="7"/>
  <c r="T43" i="7"/>
  <c r="U43" i="12"/>
  <c r="T43" i="12"/>
  <c r="U43" i="5"/>
  <c r="T43" i="10"/>
  <c r="U43" i="10"/>
  <c r="E44" i="3"/>
  <c r="K43" i="12"/>
  <c r="K43" i="10"/>
  <c r="K43" i="6"/>
  <c r="K43" i="7"/>
  <c r="K43" i="5"/>
  <c r="T44" i="5" s="1"/>
  <c r="AA49" i="10"/>
  <c r="AA49" i="7"/>
  <c r="AA49" i="6"/>
  <c r="K44" i="27" l="1"/>
  <c r="K44" i="28"/>
  <c r="T44" i="28"/>
  <c r="X44" i="28" s="1"/>
  <c r="AC44" i="28" s="1"/>
  <c r="U44" i="28"/>
  <c r="Y44" i="28" s="1"/>
  <c r="AD44" i="28" s="1"/>
  <c r="U44" i="27"/>
  <c r="Y44" i="27" s="1"/>
  <c r="AD44" i="27" s="1"/>
  <c r="T44" i="27"/>
  <c r="X44" i="27" s="1"/>
  <c r="AC44" i="27" s="1"/>
  <c r="AG44" i="27" s="1"/>
  <c r="AH44" i="27" s="1"/>
  <c r="U44" i="24"/>
  <c r="T44" i="24"/>
  <c r="V48" i="6"/>
  <c r="AF48" i="6"/>
  <c r="AE48" i="6"/>
  <c r="V50" i="10"/>
  <c r="AF50" i="10"/>
  <c r="U44" i="23"/>
  <c r="T44" i="23"/>
  <c r="V47" i="5"/>
  <c r="AF47" i="5"/>
  <c r="K44" i="23"/>
  <c r="K44" i="24"/>
  <c r="V48" i="7"/>
  <c r="AF48" i="7"/>
  <c r="AE48" i="7"/>
  <c r="P42" i="22"/>
  <c r="R41" i="22"/>
  <c r="AE41" i="22" s="1"/>
  <c r="Y40" i="22"/>
  <c r="AD40" i="22" s="1"/>
  <c r="X40" i="22"/>
  <c r="AC40" i="22" s="1"/>
  <c r="AG39" i="22"/>
  <c r="AH39" i="22" s="1"/>
  <c r="AG38" i="24"/>
  <c r="AH38" i="24" s="1"/>
  <c r="Y40" i="24"/>
  <c r="AD40" i="24" s="1"/>
  <c r="X40" i="24"/>
  <c r="AC40" i="24" s="1"/>
  <c r="P42" i="24"/>
  <c r="R41" i="24"/>
  <c r="AE41" i="24" s="1"/>
  <c r="X40" i="23"/>
  <c r="AC40" i="23" s="1"/>
  <c r="Y40" i="23"/>
  <c r="AD40" i="23" s="1"/>
  <c r="P42" i="23"/>
  <c r="R41" i="23"/>
  <c r="AE41" i="23" s="1"/>
  <c r="Y40" i="14"/>
  <c r="AD40" i="14" s="1"/>
  <c r="X40" i="14"/>
  <c r="AC40" i="14" s="1"/>
  <c r="P42" i="14"/>
  <c r="R41" i="14"/>
  <c r="AE41" i="14" s="1"/>
  <c r="AG38" i="14"/>
  <c r="AH38" i="14" s="1"/>
  <c r="AG39" i="12"/>
  <c r="AH39" i="12" s="1"/>
  <c r="Y41" i="12"/>
  <c r="AD41" i="12" s="1"/>
  <c r="X41" i="12"/>
  <c r="AC41" i="12" s="1"/>
  <c r="R42" i="12"/>
  <c r="AE42" i="12" s="1"/>
  <c r="P43" i="12"/>
  <c r="P42" i="10"/>
  <c r="R41" i="10"/>
  <c r="AE41" i="10" s="1"/>
  <c r="Y40" i="10"/>
  <c r="AD40" i="10" s="1"/>
  <c r="X40" i="10"/>
  <c r="AC40" i="10" s="1"/>
  <c r="AG39" i="10"/>
  <c r="AH39" i="10" s="1"/>
  <c r="AG38" i="10"/>
  <c r="AH38" i="10" s="1"/>
  <c r="U44" i="14"/>
  <c r="K44" i="22"/>
  <c r="K44" i="14"/>
  <c r="U44" i="22"/>
  <c r="T44" i="22"/>
  <c r="AA49" i="5"/>
  <c r="T44" i="14"/>
  <c r="U44" i="5"/>
  <c r="T44" i="6"/>
  <c r="U44" i="6"/>
  <c r="U44" i="10"/>
  <c r="T44" i="10"/>
  <c r="T44" i="12"/>
  <c r="U44" i="12"/>
  <c r="T44" i="7"/>
  <c r="U44" i="7"/>
  <c r="E45" i="3"/>
  <c r="K44" i="12"/>
  <c r="K44" i="7"/>
  <c r="K44" i="6"/>
  <c r="K44" i="10"/>
  <c r="K44" i="5"/>
  <c r="T45" i="5" s="1"/>
  <c r="AA50" i="10"/>
  <c r="AA50" i="7"/>
  <c r="AA50" i="6"/>
  <c r="AG44" i="28" l="1"/>
  <c r="AH44" i="28" s="1"/>
  <c r="U45" i="28"/>
  <c r="Y45" i="28" s="1"/>
  <c r="AD45" i="28" s="1"/>
  <c r="T45" i="28"/>
  <c r="X45" i="28" s="1"/>
  <c r="AC45" i="28" s="1"/>
  <c r="K45" i="28"/>
  <c r="K45" i="27"/>
  <c r="T45" i="27"/>
  <c r="X45" i="27" s="1"/>
  <c r="AC45" i="27" s="1"/>
  <c r="AG45" i="27" s="1"/>
  <c r="AH45" i="27" s="1"/>
  <c r="U45" i="27"/>
  <c r="Y45" i="27" s="1"/>
  <c r="AD45" i="27" s="1"/>
  <c r="U45" i="24"/>
  <c r="T45" i="24"/>
  <c r="V51" i="10"/>
  <c r="AF51" i="10"/>
  <c r="V49" i="7"/>
  <c r="AF49" i="7"/>
  <c r="AE49" i="7"/>
  <c r="T45" i="23"/>
  <c r="U45" i="23"/>
  <c r="V48" i="5"/>
  <c r="AF48" i="5"/>
  <c r="V49" i="6"/>
  <c r="AF49" i="6"/>
  <c r="AE49" i="6"/>
  <c r="K45" i="24"/>
  <c r="K45" i="23"/>
  <c r="Y41" i="22"/>
  <c r="AD41" i="22" s="1"/>
  <c r="X41" i="22"/>
  <c r="AC41" i="22" s="1"/>
  <c r="R42" i="22"/>
  <c r="AE42" i="22" s="1"/>
  <c r="P43" i="22"/>
  <c r="AG39" i="24"/>
  <c r="AH39" i="24" s="1"/>
  <c r="R42" i="24"/>
  <c r="AE42" i="24" s="1"/>
  <c r="P43" i="24"/>
  <c r="X41" i="24"/>
  <c r="AC41" i="24" s="1"/>
  <c r="Y41" i="24"/>
  <c r="AD41" i="24" s="1"/>
  <c r="X41" i="23"/>
  <c r="AC41" i="23" s="1"/>
  <c r="Y41" i="23"/>
  <c r="AD41" i="23" s="1"/>
  <c r="P43" i="23"/>
  <c r="R42" i="23"/>
  <c r="AE42" i="23" s="1"/>
  <c r="AG39" i="23"/>
  <c r="AH39" i="23" s="1"/>
  <c r="AG39" i="14"/>
  <c r="AH39" i="14" s="1"/>
  <c r="Y41" i="14"/>
  <c r="AD41" i="14" s="1"/>
  <c r="X41" i="14"/>
  <c r="AC41" i="14" s="1"/>
  <c r="P43" i="14"/>
  <c r="R42" i="14"/>
  <c r="AE42" i="14" s="1"/>
  <c r="R43" i="12"/>
  <c r="AE43" i="12" s="1"/>
  <c r="P44" i="12"/>
  <c r="Y42" i="12"/>
  <c r="AD42" i="12" s="1"/>
  <c r="X42" i="12"/>
  <c r="AC42" i="12" s="1"/>
  <c r="AG40" i="12"/>
  <c r="AH40" i="12" s="1"/>
  <c r="P43" i="10"/>
  <c r="R42" i="10"/>
  <c r="AE42" i="10" s="1"/>
  <c r="Y41" i="10"/>
  <c r="AD41" i="10" s="1"/>
  <c r="X41" i="10"/>
  <c r="AC41" i="10" s="1"/>
  <c r="U45" i="14"/>
  <c r="T45" i="14"/>
  <c r="AA50" i="5"/>
  <c r="K45" i="22"/>
  <c r="K45" i="14"/>
  <c r="T45" i="22"/>
  <c r="U45" i="22"/>
  <c r="U45" i="5"/>
  <c r="T45" i="6"/>
  <c r="U45" i="6"/>
  <c r="E46" i="3"/>
  <c r="K45" i="12"/>
  <c r="K45" i="7"/>
  <c r="K45" i="6"/>
  <c r="K45" i="10"/>
  <c r="K45" i="5"/>
  <c r="T46" i="5" s="1"/>
  <c r="U45" i="10"/>
  <c r="T45" i="10"/>
  <c r="T45" i="7"/>
  <c r="U45" i="7"/>
  <c r="U45" i="12"/>
  <c r="T45" i="12"/>
  <c r="AA51" i="10"/>
  <c r="AA51" i="7"/>
  <c r="AA51" i="6"/>
  <c r="U46" i="27" l="1"/>
  <c r="Y46" i="27" s="1"/>
  <c r="AD46" i="27" s="1"/>
  <c r="T46" i="27"/>
  <c r="X46" i="27" s="1"/>
  <c r="AC46" i="27" s="1"/>
  <c r="AG46" i="27" s="1"/>
  <c r="AH46" i="27" s="1"/>
  <c r="U46" i="28"/>
  <c r="Y46" i="28" s="1"/>
  <c r="AD46" i="28" s="1"/>
  <c r="T46" i="28"/>
  <c r="X46" i="28" s="1"/>
  <c r="AC46" i="28" s="1"/>
  <c r="AG46" i="28" s="1"/>
  <c r="AH46" i="28" s="1"/>
  <c r="AG45" i="28"/>
  <c r="AH45" i="28" s="1"/>
  <c r="K46" i="27"/>
  <c r="K46" i="28"/>
  <c r="U46" i="24"/>
  <c r="T46" i="24"/>
  <c r="V50" i="7"/>
  <c r="AF50" i="7"/>
  <c r="AE50" i="7"/>
  <c r="V50" i="6"/>
  <c r="AF50" i="6"/>
  <c r="AE50" i="6"/>
  <c r="V49" i="5"/>
  <c r="AF49" i="5"/>
  <c r="V52" i="10"/>
  <c r="AF52" i="10"/>
  <c r="K46" i="23"/>
  <c r="K46" i="24"/>
  <c r="T46" i="23"/>
  <c r="U46" i="23"/>
  <c r="Y42" i="22"/>
  <c r="AD42" i="22" s="1"/>
  <c r="X42" i="22"/>
  <c r="AC42" i="22" s="1"/>
  <c r="AG40" i="22"/>
  <c r="AH40" i="22" s="1"/>
  <c r="R43" i="22"/>
  <c r="AE43" i="22" s="1"/>
  <c r="P44" i="22"/>
  <c r="AG40" i="24"/>
  <c r="AH40" i="24" s="1"/>
  <c r="R43" i="24"/>
  <c r="AE43" i="24" s="1"/>
  <c r="P44" i="24"/>
  <c r="Y42" i="24"/>
  <c r="AD42" i="24" s="1"/>
  <c r="X42" i="24"/>
  <c r="AC42" i="24" s="1"/>
  <c r="X42" i="23"/>
  <c r="AC42" i="23" s="1"/>
  <c r="Y42" i="23"/>
  <c r="AD42" i="23" s="1"/>
  <c r="AG40" i="23"/>
  <c r="AH40" i="23" s="1"/>
  <c r="P44" i="23"/>
  <c r="R43" i="23"/>
  <c r="AE43" i="23" s="1"/>
  <c r="P44" i="14"/>
  <c r="R43" i="14"/>
  <c r="AE43" i="14" s="1"/>
  <c r="AG40" i="14"/>
  <c r="AH40" i="14" s="1"/>
  <c r="X42" i="14"/>
  <c r="AC42" i="14" s="1"/>
  <c r="Y42" i="14"/>
  <c r="AD42" i="14" s="1"/>
  <c r="Y43" i="12"/>
  <c r="AD43" i="12" s="1"/>
  <c r="X43" i="12"/>
  <c r="AC43" i="12" s="1"/>
  <c r="AG41" i="12"/>
  <c r="AH41" i="12" s="1"/>
  <c r="P45" i="12"/>
  <c r="R44" i="12"/>
  <c r="AE44" i="12" s="1"/>
  <c r="AG40" i="10"/>
  <c r="AH40" i="10" s="1"/>
  <c r="Y42" i="10"/>
  <c r="AD42" i="10" s="1"/>
  <c r="X42" i="10"/>
  <c r="AC42" i="10" s="1"/>
  <c r="AG41" i="10"/>
  <c r="AH41" i="10" s="1"/>
  <c r="P44" i="10"/>
  <c r="R43" i="10"/>
  <c r="AE43" i="10" s="1"/>
  <c r="U46" i="14"/>
  <c r="AA51" i="5"/>
  <c r="K46" i="22"/>
  <c r="K46" i="14"/>
  <c r="T46" i="14"/>
  <c r="T46" i="22"/>
  <c r="U46" i="22"/>
  <c r="T46" i="6"/>
  <c r="U46" i="6"/>
  <c r="E47" i="3"/>
  <c r="K46" i="12"/>
  <c r="K46" i="10"/>
  <c r="K46" i="7"/>
  <c r="K46" i="6"/>
  <c r="K46" i="5"/>
  <c r="T47" i="5" s="1"/>
  <c r="T46" i="7"/>
  <c r="U46" i="7"/>
  <c r="T46" i="12"/>
  <c r="U46" i="12"/>
  <c r="U46" i="5"/>
  <c r="T46" i="10"/>
  <c r="U46" i="10"/>
  <c r="AA52" i="10"/>
  <c r="AA52" i="7"/>
  <c r="AA52" i="6"/>
  <c r="K47" i="27" l="1"/>
  <c r="K47" i="28"/>
  <c r="U47" i="28"/>
  <c r="Y47" i="28" s="1"/>
  <c r="AD47" i="28" s="1"/>
  <c r="T47" i="28"/>
  <c r="X47" i="28" s="1"/>
  <c r="AC47" i="28" s="1"/>
  <c r="U47" i="27"/>
  <c r="Y47" i="27" s="1"/>
  <c r="AD47" i="27" s="1"/>
  <c r="T47" i="27"/>
  <c r="X47" i="27" s="1"/>
  <c r="AC47" i="27" s="1"/>
  <c r="AG47" i="27" s="1"/>
  <c r="AH47" i="27" s="1"/>
  <c r="T47" i="23"/>
  <c r="U47" i="23"/>
  <c r="V51" i="6"/>
  <c r="AF51" i="6"/>
  <c r="AE51" i="6"/>
  <c r="T47" i="24"/>
  <c r="U47" i="24"/>
  <c r="V53" i="10"/>
  <c r="AF53" i="10"/>
  <c r="V51" i="7"/>
  <c r="AF51" i="7"/>
  <c r="AE51" i="7"/>
  <c r="K47" i="24"/>
  <c r="K47" i="23"/>
  <c r="V50" i="5"/>
  <c r="AF50" i="5"/>
  <c r="P45" i="22"/>
  <c r="R44" i="22"/>
  <c r="AE44" i="22" s="1"/>
  <c r="AG41" i="22"/>
  <c r="AH41" i="22" s="1"/>
  <c r="Y43" i="22"/>
  <c r="AD43" i="22" s="1"/>
  <c r="X43" i="22"/>
  <c r="AC43" i="22" s="1"/>
  <c r="P45" i="24"/>
  <c r="R44" i="24"/>
  <c r="AE44" i="24" s="1"/>
  <c r="Y43" i="24"/>
  <c r="AD43" i="24" s="1"/>
  <c r="X43" i="24"/>
  <c r="AC43" i="24" s="1"/>
  <c r="AG41" i="24"/>
  <c r="AH41" i="24" s="1"/>
  <c r="P45" i="23"/>
  <c r="R44" i="23"/>
  <c r="AE44" i="23" s="1"/>
  <c r="Y43" i="23"/>
  <c r="AD43" i="23" s="1"/>
  <c r="X43" i="23"/>
  <c r="AC43" i="23" s="1"/>
  <c r="AG41" i="23"/>
  <c r="AH41" i="23" s="1"/>
  <c r="AG42" i="23"/>
  <c r="AH42" i="23" s="1"/>
  <c r="AG42" i="14"/>
  <c r="AH42" i="14" s="1"/>
  <c r="AG41" i="14"/>
  <c r="AH41" i="14" s="1"/>
  <c r="Y43" i="14"/>
  <c r="AD43" i="14" s="1"/>
  <c r="X43" i="14"/>
  <c r="AC43" i="14" s="1"/>
  <c r="P45" i="14"/>
  <c r="R44" i="14"/>
  <c r="AE44" i="14" s="1"/>
  <c r="Y44" i="12"/>
  <c r="AD44" i="12" s="1"/>
  <c r="X44" i="12"/>
  <c r="AC44" i="12" s="1"/>
  <c r="R45" i="12"/>
  <c r="AE45" i="12" s="1"/>
  <c r="P46" i="12"/>
  <c r="AG43" i="12"/>
  <c r="AH43" i="12" s="1"/>
  <c r="AG42" i="12"/>
  <c r="AH42" i="12" s="1"/>
  <c r="AG42" i="10"/>
  <c r="AH42" i="10" s="1"/>
  <c r="Y43" i="10"/>
  <c r="AD43" i="10" s="1"/>
  <c r="X43" i="10"/>
  <c r="AC43" i="10" s="1"/>
  <c r="P45" i="10"/>
  <c r="R44" i="10"/>
  <c r="AE44" i="10" s="1"/>
  <c r="U47" i="14"/>
  <c r="U47" i="22"/>
  <c r="T47" i="22"/>
  <c r="K47" i="22"/>
  <c r="K47" i="14"/>
  <c r="T47" i="14"/>
  <c r="AA52" i="5"/>
  <c r="T47" i="10"/>
  <c r="U47" i="10"/>
  <c r="U47" i="12"/>
  <c r="T47" i="12"/>
  <c r="U47" i="5"/>
  <c r="E48" i="3"/>
  <c r="K47" i="12"/>
  <c r="K47" i="10"/>
  <c r="K47" i="7"/>
  <c r="K47" i="6"/>
  <c r="K47" i="5"/>
  <c r="T48" i="5" s="1"/>
  <c r="U47" i="6"/>
  <c r="T47" i="6"/>
  <c r="T47" i="7"/>
  <c r="U47" i="7"/>
  <c r="AA53" i="10"/>
  <c r="AA53" i="7"/>
  <c r="AA53" i="6"/>
  <c r="AG47" i="28" l="1"/>
  <c r="AH47" i="28" s="1"/>
  <c r="K48" i="28"/>
  <c r="K48" i="27"/>
  <c r="T48" i="28"/>
  <c r="X48" i="28" s="1"/>
  <c r="AC48" i="28" s="1"/>
  <c r="U48" i="28"/>
  <c r="Y48" i="28" s="1"/>
  <c r="AD48" i="28" s="1"/>
  <c r="U48" i="27"/>
  <c r="Y48" i="27" s="1"/>
  <c r="AD48" i="27" s="1"/>
  <c r="T48" i="27"/>
  <c r="X48" i="27" s="1"/>
  <c r="AC48" i="27" s="1"/>
  <c r="AG48" i="27" s="1"/>
  <c r="AH48" i="27" s="1"/>
  <c r="V51" i="5"/>
  <c r="AF51" i="5"/>
  <c r="V52" i="7"/>
  <c r="AF52" i="7"/>
  <c r="AE52" i="7"/>
  <c r="V52" i="6"/>
  <c r="AF52" i="6"/>
  <c r="AE52" i="6"/>
  <c r="U48" i="24"/>
  <c r="T48" i="24"/>
  <c r="K48" i="23"/>
  <c r="K48" i="24"/>
  <c r="U48" i="23"/>
  <c r="T48" i="23"/>
  <c r="AG42" i="22"/>
  <c r="AH42" i="22" s="1"/>
  <c r="Y44" i="22"/>
  <c r="AD44" i="22" s="1"/>
  <c r="X44" i="22"/>
  <c r="AC44" i="22" s="1"/>
  <c r="R45" i="22"/>
  <c r="AE45" i="22" s="1"/>
  <c r="P46" i="22"/>
  <c r="AG42" i="24"/>
  <c r="AH42" i="24" s="1"/>
  <c r="Y44" i="24"/>
  <c r="AD44" i="24" s="1"/>
  <c r="X44" i="24"/>
  <c r="AC44" i="24" s="1"/>
  <c r="R45" i="24"/>
  <c r="AE45" i="24" s="1"/>
  <c r="P46" i="24"/>
  <c r="Y44" i="23"/>
  <c r="AD44" i="23" s="1"/>
  <c r="X44" i="23"/>
  <c r="AC44" i="23" s="1"/>
  <c r="P46" i="23"/>
  <c r="R45" i="23"/>
  <c r="AE45" i="23" s="1"/>
  <c r="P46" i="14"/>
  <c r="R45" i="14"/>
  <c r="AE45" i="14" s="1"/>
  <c r="Y44" i="14"/>
  <c r="AD44" i="14" s="1"/>
  <c r="X44" i="14"/>
  <c r="AC44" i="14" s="1"/>
  <c r="R46" i="12"/>
  <c r="AE46" i="12" s="1"/>
  <c r="P47" i="12"/>
  <c r="Y45" i="12"/>
  <c r="AD45" i="12" s="1"/>
  <c r="X45" i="12"/>
  <c r="AC45" i="12" s="1"/>
  <c r="AG44" i="12"/>
  <c r="AH44" i="12" s="1"/>
  <c r="P46" i="10"/>
  <c r="R45" i="10"/>
  <c r="AE45" i="10" s="1"/>
  <c r="Y44" i="10"/>
  <c r="AD44" i="10" s="1"/>
  <c r="X44" i="10"/>
  <c r="AC44" i="10" s="1"/>
  <c r="U48" i="14"/>
  <c r="AA53" i="5"/>
  <c r="T48" i="14"/>
  <c r="T48" i="22"/>
  <c r="U48" i="22"/>
  <c r="K48" i="22"/>
  <c r="K48" i="14"/>
  <c r="T48" i="12"/>
  <c r="U48" i="12"/>
  <c r="U48" i="10"/>
  <c r="T48" i="10"/>
  <c r="E49" i="3"/>
  <c r="K48" i="12"/>
  <c r="K48" i="7"/>
  <c r="K48" i="6"/>
  <c r="K48" i="10"/>
  <c r="K48" i="5"/>
  <c r="T49" i="5" s="1"/>
  <c r="U48" i="5"/>
  <c r="U48" i="6"/>
  <c r="T48" i="6"/>
  <c r="T48" i="7"/>
  <c r="U48" i="7"/>
  <c r="K49" i="27" l="1"/>
  <c r="K49" i="28"/>
  <c r="AG48" i="28"/>
  <c r="AH48" i="28" s="1"/>
  <c r="T49" i="27"/>
  <c r="X49" i="27" s="1"/>
  <c r="AC49" i="27" s="1"/>
  <c r="U49" i="27"/>
  <c r="Y49" i="27" s="1"/>
  <c r="AD49" i="27" s="1"/>
  <c r="U49" i="28"/>
  <c r="Y49" i="28" s="1"/>
  <c r="AD49" i="28" s="1"/>
  <c r="T49" i="28"/>
  <c r="X49" i="28" s="1"/>
  <c r="AC49" i="28" s="1"/>
  <c r="V53" i="6"/>
  <c r="AF53" i="6"/>
  <c r="AE53" i="6"/>
  <c r="K49" i="23"/>
  <c r="K49" i="24"/>
  <c r="U49" i="24"/>
  <c r="T49" i="24"/>
  <c r="U49" i="23"/>
  <c r="T49" i="23"/>
  <c r="V53" i="7"/>
  <c r="AF53" i="7"/>
  <c r="AE53" i="7"/>
  <c r="V52" i="5"/>
  <c r="AF52" i="5"/>
  <c r="AG43" i="22"/>
  <c r="AH43" i="22" s="1"/>
  <c r="P47" i="22"/>
  <c r="R46" i="22"/>
  <c r="AE46" i="22" s="1"/>
  <c r="Y45" i="22"/>
  <c r="AD45" i="22" s="1"/>
  <c r="X45" i="22"/>
  <c r="AC45" i="22" s="1"/>
  <c r="X45" i="24"/>
  <c r="AC45" i="24" s="1"/>
  <c r="Y45" i="24"/>
  <c r="AD45" i="24" s="1"/>
  <c r="P47" i="24"/>
  <c r="R46" i="24"/>
  <c r="AE46" i="24" s="1"/>
  <c r="AG43" i="24"/>
  <c r="AH43" i="24" s="1"/>
  <c r="X45" i="23"/>
  <c r="AC45" i="23" s="1"/>
  <c r="Y45" i="23"/>
  <c r="AD45" i="23" s="1"/>
  <c r="P47" i="23"/>
  <c r="R46" i="23"/>
  <c r="AE46" i="23" s="1"/>
  <c r="AG43" i="23"/>
  <c r="AH43" i="23" s="1"/>
  <c r="Y45" i="14"/>
  <c r="AD45" i="14" s="1"/>
  <c r="X45" i="14"/>
  <c r="AC45" i="14" s="1"/>
  <c r="P47" i="14"/>
  <c r="R46" i="14"/>
  <c r="AE46" i="14" s="1"/>
  <c r="AG43" i="14"/>
  <c r="AH43" i="14" s="1"/>
  <c r="AG45" i="12"/>
  <c r="AH45" i="12" s="1"/>
  <c r="R47" i="12"/>
  <c r="AE47" i="12" s="1"/>
  <c r="P48" i="12"/>
  <c r="Y46" i="12"/>
  <c r="AD46" i="12" s="1"/>
  <c r="X46" i="12"/>
  <c r="AC46" i="12" s="1"/>
  <c r="AG43" i="10"/>
  <c r="AH43" i="10" s="1"/>
  <c r="P47" i="10"/>
  <c r="R46" i="10"/>
  <c r="AE46" i="10" s="1"/>
  <c r="Y45" i="10"/>
  <c r="AD45" i="10" s="1"/>
  <c r="X45" i="10"/>
  <c r="AC45" i="10" s="1"/>
  <c r="U49" i="14"/>
  <c r="T49" i="14"/>
  <c r="K49" i="22"/>
  <c r="K49" i="14"/>
  <c r="T49" i="22"/>
  <c r="U49" i="22"/>
  <c r="E50" i="3"/>
  <c r="K49" i="12"/>
  <c r="K49" i="10"/>
  <c r="K49" i="6"/>
  <c r="K49" i="7"/>
  <c r="K49" i="5"/>
  <c r="T50" i="5" s="1"/>
  <c r="T49" i="6"/>
  <c r="U49" i="6"/>
  <c r="U49" i="7"/>
  <c r="T49" i="7"/>
  <c r="U49" i="5"/>
  <c r="T49" i="10"/>
  <c r="U49" i="10"/>
  <c r="U49" i="12"/>
  <c r="T49" i="12"/>
  <c r="AG49" i="28" l="1"/>
  <c r="AH49" i="28" s="1"/>
  <c r="AG49" i="27"/>
  <c r="AH49" i="27" s="1"/>
  <c r="T50" i="28"/>
  <c r="X50" i="28" s="1"/>
  <c r="AC50" i="28" s="1"/>
  <c r="U50" i="28"/>
  <c r="Y50" i="28" s="1"/>
  <c r="AD50" i="28" s="1"/>
  <c r="K50" i="28"/>
  <c r="K50" i="27"/>
  <c r="U50" i="27"/>
  <c r="Y50" i="27" s="1"/>
  <c r="AD50" i="27" s="1"/>
  <c r="T50" i="27"/>
  <c r="X50" i="27" s="1"/>
  <c r="AC50" i="27" s="1"/>
  <c r="AG50" i="27" s="1"/>
  <c r="AH50" i="27" s="1"/>
  <c r="V53" i="5"/>
  <c r="AF53" i="5"/>
  <c r="AF56" i="5" s="1"/>
  <c r="T50" i="24"/>
  <c r="U50" i="24"/>
  <c r="T50" i="23"/>
  <c r="U50" i="23"/>
  <c r="K50" i="23"/>
  <c r="K50" i="24"/>
  <c r="P48" i="22"/>
  <c r="R47" i="22"/>
  <c r="AE47" i="22" s="1"/>
  <c r="Y46" i="22"/>
  <c r="AD46" i="22" s="1"/>
  <c r="X46" i="22"/>
  <c r="AC46" i="22" s="1"/>
  <c r="AG44" i="22"/>
  <c r="AH44" i="22" s="1"/>
  <c r="X46" i="24"/>
  <c r="AC46" i="24" s="1"/>
  <c r="Y46" i="24"/>
  <c r="AD46" i="24" s="1"/>
  <c r="R47" i="24"/>
  <c r="AE47" i="24" s="1"/>
  <c r="P48" i="24"/>
  <c r="AG45" i="24"/>
  <c r="AH45" i="24" s="1"/>
  <c r="AG44" i="24"/>
  <c r="AH44" i="24" s="1"/>
  <c r="AG44" i="23"/>
  <c r="AH44" i="23" s="1"/>
  <c r="P48" i="23"/>
  <c r="R47" i="23"/>
  <c r="AE47" i="23" s="1"/>
  <c r="Y46" i="23"/>
  <c r="AD46" i="23" s="1"/>
  <c r="X46" i="23"/>
  <c r="AC46" i="23" s="1"/>
  <c r="P48" i="14"/>
  <c r="R47" i="14"/>
  <c r="AE47" i="14" s="1"/>
  <c r="AG44" i="14"/>
  <c r="AH44" i="14" s="1"/>
  <c r="Y46" i="14"/>
  <c r="AD46" i="14" s="1"/>
  <c r="X46" i="14"/>
  <c r="AC46" i="14" s="1"/>
  <c r="AG45" i="14"/>
  <c r="AH45" i="14" s="1"/>
  <c r="P49" i="12"/>
  <c r="R48" i="12"/>
  <c r="AE48" i="12" s="1"/>
  <c r="Y47" i="12"/>
  <c r="AD47" i="12" s="1"/>
  <c r="X47" i="12"/>
  <c r="AC47" i="12" s="1"/>
  <c r="AG44" i="10"/>
  <c r="AH44" i="10" s="1"/>
  <c r="Y46" i="10"/>
  <c r="AD46" i="10" s="1"/>
  <c r="X46" i="10"/>
  <c r="AC46" i="10" s="1"/>
  <c r="P48" i="10"/>
  <c r="R47" i="10"/>
  <c r="AE47" i="10" s="1"/>
  <c r="AG45" i="10"/>
  <c r="AH45" i="10" s="1"/>
  <c r="U50" i="14"/>
  <c r="K50" i="22"/>
  <c r="K50" i="14"/>
  <c r="T50" i="22"/>
  <c r="U50" i="22"/>
  <c r="T50" i="14"/>
  <c r="U50" i="5"/>
  <c r="U50" i="7"/>
  <c r="T50" i="7"/>
  <c r="T50" i="6"/>
  <c r="U50" i="6"/>
  <c r="E51" i="3"/>
  <c r="K50" i="12"/>
  <c r="K50" i="7"/>
  <c r="K50" i="6"/>
  <c r="K50" i="10"/>
  <c r="K50" i="5"/>
  <c r="T51" i="5" s="1"/>
  <c r="T50" i="10"/>
  <c r="U50" i="10"/>
  <c r="U50" i="12"/>
  <c r="T50" i="12"/>
  <c r="AT3" i="5" l="1"/>
  <c r="U51" i="27"/>
  <c r="Y51" i="27" s="1"/>
  <c r="AD51" i="27" s="1"/>
  <c r="T51" i="27"/>
  <c r="X51" i="27" s="1"/>
  <c r="AC51" i="27" s="1"/>
  <c r="AG51" i="27" s="1"/>
  <c r="AH51" i="27" s="1"/>
  <c r="T51" i="28"/>
  <c r="X51" i="28" s="1"/>
  <c r="AC51" i="28" s="1"/>
  <c r="U51" i="28"/>
  <c r="Y51" i="28" s="1"/>
  <c r="AD51" i="28" s="1"/>
  <c r="AG50" i="28"/>
  <c r="AH50" i="28" s="1"/>
  <c r="K51" i="27"/>
  <c r="K51" i="28"/>
  <c r="U51" i="24"/>
  <c r="T51" i="24"/>
  <c r="K51" i="23"/>
  <c r="K51" i="24"/>
  <c r="U51" i="23"/>
  <c r="T51" i="23"/>
  <c r="AG45" i="22"/>
  <c r="AH45" i="22" s="1"/>
  <c r="Y47" i="22"/>
  <c r="AD47" i="22" s="1"/>
  <c r="X47" i="22"/>
  <c r="AC47" i="22" s="1"/>
  <c r="P49" i="22"/>
  <c r="R48" i="22"/>
  <c r="AE48" i="22" s="1"/>
  <c r="P49" i="24"/>
  <c r="R48" i="24"/>
  <c r="AE48" i="24" s="1"/>
  <c r="X47" i="24"/>
  <c r="AC47" i="24" s="1"/>
  <c r="Y47" i="24"/>
  <c r="AD47" i="24" s="1"/>
  <c r="AG45" i="23"/>
  <c r="AH45" i="23" s="1"/>
  <c r="Y47" i="23"/>
  <c r="AD47" i="23" s="1"/>
  <c r="X47" i="23"/>
  <c r="AC47" i="23" s="1"/>
  <c r="P49" i="23"/>
  <c r="R48" i="23"/>
  <c r="AE48" i="23" s="1"/>
  <c r="X47" i="14"/>
  <c r="AC47" i="14" s="1"/>
  <c r="Y47" i="14"/>
  <c r="AD47" i="14" s="1"/>
  <c r="AG46" i="14"/>
  <c r="AH46" i="14" s="1"/>
  <c r="P49" i="14"/>
  <c r="R48" i="14"/>
  <c r="AE48" i="14" s="1"/>
  <c r="AG46" i="12"/>
  <c r="AH46" i="12" s="1"/>
  <c r="Y48" i="12"/>
  <c r="AD48" i="12" s="1"/>
  <c r="X48" i="12"/>
  <c r="AC48" i="12" s="1"/>
  <c r="P50" i="12"/>
  <c r="R49" i="12"/>
  <c r="AE49" i="12" s="1"/>
  <c r="AG46" i="10"/>
  <c r="AH46" i="10" s="1"/>
  <c r="Y47" i="10"/>
  <c r="AD47" i="10" s="1"/>
  <c r="X47" i="10"/>
  <c r="AC47" i="10" s="1"/>
  <c r="P49" i="10"/>
  <c r="R48" i="10"/>
  <c r="AE48" i="10" s="1"/>
  <c r="U51" i="14"/>
  <c r="T51" i="14"/>
  <c r="T51" i="22"/>
  <c r="U51" i="22"/>
  <c r="K51" i="22"/>
  <c r="K51" i="14"/>
  <c r="U51" i="10"/>
  <c r="T51" i="10"/>
  <c r="U51" i="5"/>
  <c r="U51" i="6"/>
  <c r="T51" i="6"/>
  <c r="T51" i="7"/>
  <c r="U51" i="7"/>
  <c r="U51" i="12"/>
  <c r="T51" i="12"/>
  <c r="E52" i="3"/>
  <c r="K51" i="12"/>
  <c r="K51" i="10"/>
  <c r="K51" i="7"/>
  <c r="K51" i="6"/>
  <c r="K51" i="5"/>
  <c r="T52" i="5" s="1"/>
  <c r="U52" i="27" l="1"/>
  <c r="Y52" i="27" s="1"/>
  <c r="AD52" i="27" s="1"/>
  <c r="T52" i="27"/>
  <c r="X52" i="27" s="1"/>
  <c r="AC52" i="27" s="1"/>
  <c r="AG52" i="27" s="1"/>
  <c r="AH52" i="27" s="1"/>
  <c r="AG51" i="28"/>
  <c r="AH51" i="28" s="1"/>
  <c r="K52" i="27"/>
  <c r="K52" i="28"/>
  <c r="U52" i="28"/>
  <c r="Y52" i="28" s="1"/>
  <c r="AD52" i="28" s="1"/>
  <c r="T52" i="28"/>
  <c r="X52" i="28" s="1"/>
  <c r="AC52" i="28" s="1"/>
  <c r="AG52" i="28" s="1"/>
  <c r="AH52" i="28" s="1"/>
  <c r="T52" i="24"/>
  <c r="U52" i="24"/>
  <c r="T52" i="23"/>
  <c r="U52" i="23"/>
  <c r="K52" i="23"/>
  <c r="K52" i="24"/>
  <c r="AG47" i="22"/>
  <c r="AH47" i="22" s="1"/>
  <c r="AG46" i="22"/>
  <c r="AH46" i="22" s="1"/>
  <c r="Y48" i="22"/>
  <c r="AD48" i="22" s="1"/>
  <c r="X48" i="22"/>
  <c r="AC48" i="22" s="1"/>
  <c r="P50" i="22"/>
  <c r="R49" i="22"/>
  <c r="AE49" i="22" s="1"/>
  <c r="AG46" i="24"/>
  <c r="AH46" i="24" s="1"/>
  <c r="Y48" i="24"/>
  <c r="AD48" i="24" s="1"/>
  <c r="X48" i="24"/>
  <c r="AC48" i="24" s="1"/>
  <c r="P50" i="24"/>
  <c r="R49" i="24"/>
  <c r="AE49" i="24" s="1"/>
  <c r="P50" i="23"/>
  <c r="R49" i="23"/>
  <c r="AE49" i="23" s="1"/>
  <c r="AG46" i="23"/>
  <c r="AH46" i="23" s="1"/>
  <c r="Y48" i="23"/>
  <c r="AD48" i="23" s="1"/>
  <c r="X48" i="23"/>
  <c r="AC48" i="23" s="1"/>
  <c r="P50" i="14"/>
  <c r="R49" i="14"/>
  <c r="AE49" i="14" s="1"/>
  <c r="Y48" i="14"/>
  <c r="AD48" i="14" s="1"/>
  <c r="X48" i="14"/>
  <c r="AC48" i="14" s="1"/>
  <c r="Y49" i="12"/>
  <c r="AD49" i="12" s="1"/>
  <c r="X49" i="12"/>
  <c r="AC49" i="12" s="1"/>
  <c r="AG47" i="12"/>
  <c r="AH47" i="12" s="1"/>
  <c r="P51" i="12"/>
  <c r="R50" i="12"/>
  <c r="AE50" i="12" s="1"/>
  <c r="Y48" i="10"/>
  <c r="AD48" i="10" s="1"/>
  <c r="X48" i="10"/>
  <c r="AC48" i="10" s="1"/>
  <c r="P50" i="10"/>
  <c r="R49" i="10"/>
  <c r="AE49" i="10" s="1"/>
  <c r="U52" i="14"/>
  <c r="T52" i="14"/>
  <c r="U52" i="22"/>
  <c r="T52" i="22"/>
  <c r="K52" i="22"/>
  <c r="AF56" i="22" s="1"/>
  <c r="K52" i="14"/>
  <c r="U52" i="12"/>
  <c r="T52" i="12"/>
  <c r="E53" i="3"/>
  <c r="K52" i="12"/>
  <c r="AF56" i="12" s="1"/>
  <c r="K52" i="7"/>
  <c r="AF56" i="7" s="1"/>
  <c r="K52" i="6"/>
  <c r="AF56" i="6" s="1"/>
  <c r="K52" i="10"/>
  <c r="AF56" i="10" s="1"/>
  <c r="K52" i="5"/>
  <c r="T53" i="5" s="1"/>
  <c r="U52" i="10"/>
  <c r="T52" i="10"/>
  <c r="U52" i="5"/>
  <c r="T52" i="6"/>
  <c r="U52" i="6"/>
  <c r="T52" i="7"/>
  <c r="U52" i="7"/>
  <c r="T53" i="28" l="1"/>
  <c r="X53" i="28" s="1"/>
  <c r="AC53" i="28" s="1"/>
  <c r="U53" i="28"/>
  <c r="Y53" i="28" s="1"/>
  <c r="AD53" i="28" s="1"/>
  <c r="AD56" i="28" s="1"/>
  <c r="U53" i="27"/>
  <c r="Y53" i="27" s="1"/>
  <c r="AD53" i="27" s="1"/>
  <c r="AD56" i="27" s="1"/>
  <c r="T53" i="27"/>
  <c r="X53" i="27" s="1"/>
  <c r="AC53" i="27" s="1"/>
  <c r="K53" i="28"/>
  <c r="K53" i="27"/>
  <c r="U53" i="24"/>
  <c r="T53" i="24"/>
  <c r="U53" i="23"/>
  <c r="T53" i="23"/>
  <c r="K53" i="24"/>
  <c r="K53" i="23"/>
  <c r="Y49" i="22"/>
  <c r="AD49" i="22" s="1"/>
  <c r="X49" i="22"/>
  <c r="AC49" i="22" s="1"/>
  <c r="P51" i="22"/>
  <c r="R50" i="22"/>
  <c r="AE50" i="22" s="1"/>
  <c r="R50" i="24"/>
  <c r="AE50" i="24" s="1"/>
  <c r="P51" i="24"/>
  <c r="AG47" i="24"/>
  <c r="AH47" i="24" s="1"/>
  <c r="Y49" i="24"/>
  <c r="AD49" i="24" s="1"/>
  <c r="X49" i="24"/>
  <c r="AC49" i="24" s="1"/>
  <c r="AG47" i="23"/>
  <c r="AH47" i="23" s="1"/>
  <c r="X49" i="23"/>
  <c r="AC49" i="23" s="1"/>
  <c r="Y49" i="23"/>
  <c r="AD49" i="23" s="1"/>
  <c r="AG48" i="23"/>
  <c r="AH48" i="23" s="1"/>
  <c r="P51" i="23"/>
  <c r="R50" i="23"/>
  <c r="AE50" i="23" s="1"/>
  <c r="Y49" i="14"/>
  <c r="AD49" i="14" s="1"/>
  <c r="X49" i="14"/>
  <c r="AC49" i="14" s="1"/>
  <c r="AG47" i="14"/>
  <c r="AH47" i="14" s="1"/>
  <c r="P51" i="14"/>
  <c r="R50" i="14"/>
  <c r="AE50" i="14" s="1"/>
  <c r="P52" i="12"/>
  <c r="R51" i="12"/>
  <c r="AE51" i="12" s="1"/>
  <c r="AG49" i="12"/>
  <c r="AH49" i="12" s="1"/>
  <c r="Y50" i="12"/>
  <c r="AD50" i="12" s="1"/>
  <c r="X50" i="12"/>
  <c r="AC50" i="12" s="1"/>
  <c r="AG48" i="12"/>
  <c r="AH48" i="12" s="1"/>
  <c r="Y49" i="10"/>
  <c r="AD49" i="10" s="1"/>
  <c r="X49" i="10"/>
  <c r="AC49" i="10" s="1"/>
  <c r="P51" i="10"/>
  <c r="R50" i="10"/>
  <c r="AE50" i="10" s="1"/>
  <c r="AG47" i="10"/>
  <c r="AH47" i="10" s="1"/>
  <c r="AG48" i="10"/>
  <c r="AH48" i="10" s="1"/>
  <c r="U53" i="14"/>
  <c r="AF56" i="14"/>
  <c r="K53" i="22"/>
  <c r="K53" i="14"/>
  <c r="T53" i="14"/>
  <c r="T53" i="22"/>
  <c r="U53" i="22"/>
  <c r="T53" i="6"/>
  <c r="U53" i="6"/>
  <c r="T53" i="7"/>
  <c r="U53" i="7"/>
  <c r="U53" i="10"/>
  <c r="T53" i="10"/>
  <c r="T53" i="12"/>
  <c r="U53" i="12"/>
  <c r="E54" i="3"/>
  <c r="K53" i="12"/>
  <c r="K53" i="10"/>
  <c r="K53" i="6"/>
  <c r="K53" i="7"/>
  <c r="K53" i="5"/>
  <c r="U53" i="5"/>
  <c r="AG53" i="27" l="1"/>
  <c r="AH53" i="27" s="1"/>
  <c r="AC56" i="27"/>
  <c r="AC59" i="27" s="1"/>
  <c r="K54" i="27"/>
  <c r="K54" i="28"/>
  <c r="AG53" i="28"/>
  <c r="AH53" i="28" s="1"/>
  <c r="AC56" i="28"/>
  <c r="AC59" i="28" s="1"/>
  <c r="K54" i="23"/>
  <c r="K54" i="24"/>
  <c r="AG49" i="22"/>
  <c r="AH49" i="22" s="1"/>
  <c r="AG48" i="22"/>
  <c r="AH48" i="22" s="1"/>
  <c r="R51" i="22"/>
  <c r="AE51" i="22" s="1"/>
  <c r="P52" i="22"/>
  <c r="Y50" i="22"/>
  <c r="AD50" i="22" s="1"/>
  <c r="X50" i="22"/>
  <c r="AC50" i="22" s="1"/>
  <c r="P52" i="24"/>
  <c r="R51" i="24"/>
  <c r="AE51" i="24" s="1"/>
  <c r="AG48" i="24"/>
  <c r="AH48" i="24" s="1"/>
  <c r="Y50" i="24"/>
  <c r="AD50" i="24" s="1"/>
  <c r="X50" i="24"/>
  <c r="AC50" i="24" s="1"/>
  <c r="P52" i="23"/>
  <c r="R51" i="23"/>
  <c r="AE51" i="23" s="1"/>
  <c r="Y50" i="23"/>
  <c r="AD50" i="23" s="1"/>
  <c r="X50" i="23"/>
  <c r="AC50" i="23" s="1"/>
  <c r="X50" i="14"/>
  <c r="AC50" i="14" s="1"/>
  <c r="Y50" i="14"/>
  <c r="AD50" i="14" s="1"/>
  <c r="P52" i="14"/>
  <c r="R51" i="14"/>
  <c r="AE51" i="14" s="1"/>
  <c r="AG48" i="14"/>
  <c r="AH48" i="14" s="1"/>
  <c r="Y51" i="12"/>
  <c r="AD51" i="12" s="1"/>
  <c r="X51" i="12"/>
  <c r="AC51" i="12" s="1"/>
  <c r="AG50" i="12"/>
  <c r="AH50" i="12" s="1"/>
  <c r="P53" i="12"/>
  <c r="R53" i="12" s="1"/>
  <c r="R52" i="12"/>
  <c r="AE52" i="12" s="1"/>
  <c r="Y50" i="10"/>
  <c r="AD50" i="10" s="1"/>
  <c r="X50" i="10"/>
  <c r="AC50" i="10" s="1"/>
  <c r="P52" i="10"/>
  <c r="R51" i="10"/>
  <c r="AE51" i="10" s="1"/>
  <c r="K54" i="22"/>
  <c r="K54" i="14"/>
  <c r="E55" i="3"/>
  <c r="K54" i="12"/>
  <c r="K54" i="10"/>
  <c r="K54" i="6"/>
  <c r="K54" i="7"/>
  <c r="K54" i="5"/>
  <c r="AI3" i="28" l="1"/>
  <c r="AL2" i="28"/>
  <c r="AI3" i="27"/>
  <c r="AL2" i="27"/>
  <c r="K55" i="27"/>
  <c r="K55" i="28"/>
  <c r="Y53" i="12"/>
  <c r="AD53" i="12" s="1"/>
  <c r="AE53" i="12"/>
  <c r="K55" i="24"/>
  <c r="K55" i="23"/>
  <c r="P53" i="22"/>
  <c r="R53" i="22" s="1"/>
  <c r="AE53" i="22" s="1"/>
  <c r="R52" i="22"/>
  <c r="AE52" i="22" s="1"/>
  <c r="Y51" i="22"/>
  <c r="AD51" i="22" s="1"/>
  <c r="X51" i="22"/>
  <c r="AC51" i="22" s="1"/>
  <c r="AG49" i="24"/>
  <c r="AH49" i="24" s="1"/>
  <c r="Y51" i="24"/>
  <c r="AD51" i="24" s="1"/>
  <c r="X51" i="24"/>
  <c r="AC51" i="24" s="1"/>
  <c r="P53" i="24"/>
  <c r="R53" i="24" s="1"/>
  <c r="AE53" i="24" s="1"/>
  <c r="R52" i="24"/>
  <c r="AE52" i="24" s="1"/>
  <c r="AG49" i="23"/>
  <c r="AH49" i="23" s="1"/>
  <c r="Y51" i="23"/>
  <c r="AD51" i="23" s="1"/>
  <c r="X51" i="23"/>
  <c r="AC51" i="23" s="1"/>
  <c r="P53" i="23"/>
  <c r="R53" i="23" s="1"/>
  <c r="AE53" i="23" s="1"/>
  <c r="R52" i="23"/>
  <c r="AE52" i="23" s="1"/>
  <c r="Y51" i="14"/>
  <c r="AD51" i="14" s="1"/>
  <c r="X51" i="14"/>
  <c r="AC51" i="14" s="1"/>
  <c r="AG49" i="14"/>
  <c r="AH49" i="14" s="1"/>
  <c r="P53" i="14"/>
  <c r="R53" i="14" s="1"/>
  <c r="AE53" i="14" s="1"/>
  <c r="R52" i="14"/>
  <c r="AE52" i="14" s="1"/>
  <c r="Y52" i="12"/>
  <c r="AD52" i="12" s="1"/>
  <c r="X52" i="12"/>
  <c r="AC52" i="12" s="1"/>
  <c r="X53" i="12"/>
  <c r="AC53" i="12" s="1"/>
  <c r="Y51" i="10"/>
  <c r="AD51" i="10" s="1"/>
  <c r="X51" i="10"/>
  <c r="AC51" i="10" s="1"/>
  <c r="P53" i="10"/>
  <c r="R53" i="10" s="1"/>
  <c r="AE53" i="10" s="1"/>
  <c r="R52" i="10"/>
  <c r="AE52" i="10" s="1"/>
  <c r="AG49" i="10"/>
  <c r="AH49" i="10" s="1"/>
  <c r="K55" i="22"/>
  <c r="K55" i="14"/>
  <c r="E56" i="3"/>
  <c r="K55" i="12"/>
  <c r="K55" i="6"/>
  <c r="K55" i="7"/>
  <c r="K55" i="10"/>
  <c r="K55" i="5"/>
  <c r="K56" i="28" l="1"/>
  <c r="K56" i="27"/>
  <c r="K56" i="23"/>
  <c r="K56" i="24"/>
  <c r="AG50" i="22"/>
  <c r="AH50" i="22" s="1"/>
  <c r="Y52" i="22"/>
  <c r="AD52" i="22" s="1"/>
  <c r="X52" i="22"/>
  <c r="AC52" i="22" s="1"/>
  <c r="Y53" i="22"/>
  <c r="AD53" i="22" s="1"/>
  <c r="X53" i="22"/>
  <c r="AC53" i="22" s="1"/>
  <c r="Y53" i="24"/>
  <c r="AD53" i="24" s="1"/>
  <c r="X53" i="24"/>
  <c r="AC53" i="24" s="1"/>
  <c r="AG50" i="24"/>
  <c r="AH50" i="24" s="1"/>
  <c r="X52" i="24"/>
  <c r="AC52" i="24" s="1"/>
  <c r="Y52" i="24"/>
  <c r="AD52" i="24" s="1"/>
  <c r="X53" i="23"/>
  <c r="AC53" i="23" s="1"/>
  <c r="Y53" i="23"/>
  <c r="AD53" i="23" s="1"/>
  <c r="Y52" i="23"/>
  <c r="AD52" i="23" s="1"/>
  <c r="X52" i="23"/>
  <c r="AC52" i="23" s="1"/>
  <c r="AG50" i="23"/>
  <c r="AH50" i="23" s="1"/>
  <c r="X53" i="14"/>
  <c r="AC53" i="14" s="1"/>
  <c r="Y53" i="14"/>
  <c r="AD53" i="14" s="1"/>
  <c r="X52" i="14"/>
  <c r="AC52" i="14" s="1"/>
  <c r="Y52" i="14"/>
  <c r="AD52" i="14" s="1"/>
  <c r="AG50" i="14"/>
  <c r="AH50" i="14" s="1"/>
  <c r="AG51" i="12"/>
  <c r="AH51" i="12" s="1"/>
  <c r="AD56" i="12"/>
  <c r="AE56" i="12"/>
  <c r="AG50" i="10"/>
  <c r="AH50" i="10" s="1"/>
  <c r="Y52" i="10"/>
  <c r="AD52" i="10" s="1"/>
  <c r="X52" i="10"/>
  <c r="AC52" i="10" s="1"/>
  <c r="Y53" i="10"/>
  <c r="AD53" i="10" s="1"/>
  <c r="X53" i="10"/>
  <c r="AC53" i="10" s="1"/>
  <c r="K56" i="22"/>
  <c r="K56" i="14"/>
  <c r="E57" i="3"/>
  <c r="K56" i="12"/>
  <c r="K56" i="10"/>
  <c r="K56" i="7"/>
  <c r="K56" i="6"/>
  <c r="K56" i="5"/>
  <c r="K57" i="27" l="1"/>
  <c r="K57" i="28"/>
  <c r="K57" i="23"/>
  <c r="K57" i="24"/>
  <c r="AC56" i="22"/>
  <c r="AE56" i="22"/>
  <c r="AG51" i="22"/>
  <c r="AH51" i="22" s="1"/>
  <c r="AG51" i="24"/>
  <c r="AH51" i="24" s="1"/>
  <c r="AD56" i="24"/>
  <c r="AD56" i="23"/>
  <c r="AE56" i="23"/>
  <c r="AG51" i="23"/>
  <c r="AH51" i="23" s="1"/>
  <c r="AG51" i="14"/>
  <c r="AH51" i="14" s="1"/>
  <c r="AC56" i="14"/>
  <c r="AD56" i="14"/>
  <c r="AG53" i="12"/>
  <c r="AH53" i="12" s="1"/>
  <c r="AC56" i="12"/>
  <c r="AG52" i="12"/>
  <c r="AH52" i="12" s="1"/>
  <c r="AG51" i="10"/>
  <c r="AH51" i="10" s="1"/>
  <c r="AD56" i="10"/>
  <c r="AG52" i="10"/>
  <c r="AH52" i="10" s="1"/>
  <c r="K57" i="22"/>
  <c r="K57" i="14"/>
  <c r="E58" i="3"/>
  <c r="K57" i="12"/>
  <c r="K57" i="10"/>
  <c r="K57" i="7"/>
  <c r="K57" i="6"/>
  <c r="K57" i="5"/>
  <c r="K58" i="28" l="1"/>
  <c r="K58" i="27"/>
  <c r="AC59" i="12"/>
  <c r="AL2" i="12" s="1"/>
  <c r="D6" i="26" s="1"/>
  <c r="C6" i="26"/>
  <c r="K58" i="23"/>
  <c r="K58" i="24"/>
  <c r="AG53" i="22"/>
  <c r="AH53" i="22" s="1"/>
  <c r="AD56" i="22"/>
  <c r="AC59" i="22" s="1"/>
  <c r="AL2" i="22" s="1"/>
  <c r="D12" i="26" s="1"/>
  <c r="AG52" i="22"/>
  <c r="AH52" i="22" s="1"/>
  <c r="AG53" i="24"/>
  <c r="AH53" i="24" s="1"/>
  <c r="AC56" i="24"/>
  <c r="AE56" i="24"/>
  <c r="AG52" i="24"/>
  <c r="AH52" i="24" s="1"/>
  <c r="AG53" i="23"/>
  <c r="AH53" i="23" s="1"/>
  <c r="AC56" i="23"/>
  <c r="AG52" i="23"/>
  <c r="AH52" i="23" s="1"/>
  <c r="AE56" i="14"/>
  <c r="AC59" i="14" s="1"/>
  <c r="AL2" i="14" s="1"/>
  <c r="D8" i="26" s="1"/>
  <c r="AG53" i="14"/>
  <c r="AH53" i="14" s="1"/>
  <c r="AG52" i="14"/>
  <c r="AH52" i="14" s="1"/>
  <c r="AC56" i="10"/>
  <c r="AE56" i="10"/>
  <c r="AG53" i="10"/>
  <c r="AH53" i="10" s="1"/>
  <c r="K58" i="22"/>
  <c r="K58" i="14"/>
  <c r="E59" i="3"/>
  <c r="K58" i="12"/>
  <c r="K58" i="6"/>
  <c r="K58" i="7"/>
  <c r="K58" i="10"/>
  <c r="K58" i="5"/>
  <c r="K59" i="27" l="1"/>
  <c r="K59" i="28"/>
  <c r="C8" i="26"/>
  <c r="AI3" i="12"/>
  <c r="F6" i="26" s="1"/>
  <c r="AC59" i="23"/>
  <c r="AL2" i="23" s="1"/>
  <c r="D9" i="26" s="1"/>
  <c r="C9" i="26"/>
  <c r="C10" i="26"/>
  <c r="K59" i="23"/>
  <c r="K59" i="24"/>
  <c r="C5" i="26"/>
  <c r="C12" i="26"/>
  <c r="AI3" i="22"/>
  <c r="F12" i="26" s="1"/>
  <c r="AC59" i="24"/>
  <c r="AL2" i="24" s="1"/>
  <c r="D10" i="26" s="1"/>
  <c r="AI3" i="24"/>
  <c r="F10" i="26" s="1"/>
  <c r="AI3" i="23"/>
  <c r="F9" i="26" s="1"/>
  <c r="AI3" i="14"/>
  <c r="F8" i="26" s="1"/>
  <c r="AC59" i="10"/>
  <c r="AL2" i="10" s="1"/>
  <c r="D5" i="26" s="1"/>
  <c r="K59" i="22"/>
  <c r="K59" i="14"/>
  <c r="E60" i="3"/>
  <c r="K59" i="12"/>
  <c r="K59" i="10"/>
  <c r="K59" i="6"/>
  <c r="K59" i="7"/>
  <c r="K59" i="5"/>
  <c r="K60" i="27" l="1"/>
  <c r="K60" i="28"/>
  <c r="K60" i="23"/>
  <c r="K60" i="24"/>
  <c r="AI3" i="10"/>
  <c r="F5" i="26" s="1"/>
  <c r="K60" i="22"/>
  <c r="K60" i="14"/>
  <c r="E61" i="3"/>
  <c r="K60" i="12"/>
  <c r="K60" i="7"/>
  <c r="K60" i="10"/>
  <c r="K60" i="6"/>
  <c r="K60" i="5"/>
  <c r="K61" i="28" l="1"/>
  <c r="K61" i="27"/>
  <c r="K61" i="24"/>
  <c r="K61" i="23"/>
  <c r="K61" i="22"/>
  <c r="K61" i="14"/>
  <c r="E62" i="3"/>
  <c r="K61" i="12"/>
  <c r="K61" i="6"/>
  <c r="K61" i="7"/>
  <c r="K61" i="10"/>
  <c r="K61" i="5"/>
  <c r="K62" i="27" l="1"/>
  <c r="K62" i="28"/>
  <c r="K62" i="23"/>
  <c r="K62" i="24"/>
  <c r="K62" i="22"/>
  <c r="K62" i="14"/>
  <c r="K62" i="12"/>
  <c r="K62" i="10"/>
  <c r="K62" i="6"/>
  <c r="K62" i="7"/>
  <c r="K62" i="5"/>
  <c r="D3" i="4"/>
  <c r="N3" i="5" s="1"/>
  <c r="Q3" i="5" s="1"/>
  <c r="Q4" i="5" s="1"/>
  <c r="N4" i="7"/>
  <c r="N4" i="13"/>
  <c r="N4" i="6"/>
  <c r="N4" i="20"/>
  <c r="B3" i="4"/>
  <c r="N4" i="5"/>
  <c r="B2" i="26" l="1"/>
  <c r="Q5" i="5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N2" i="13"/>
  <c r="N2" i="7"/>
  <c r="N2" i="20"/>
  <c r="N2" i="6"/>
  <c r="P3" i="6" s="1"/>
  <c r="N2" i="5"/>
  <c r="P3" i="5" s="1"/>
  <c r="P4" i="5" s="1"/>
  <c r="P5" i="5" s="1"/>
  <c r="N3" i="13"/>
  <c r="N3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N3" i="7"/>
  <c r="N3" i="20"/>
  <c r="R3" i="6" l="1"/>
  <c r="P4" i="6"/>
  <c r="R3" i="5"/>
  <c r="Q3" i="20"/>
  <c r="Q4" i="20" s="1"/>
  <c r="Q5" i="20" s="1"/>
  <c r="Q3" i="7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2" i="7" s="1"/>
  <c r="Q43" i="7" s="1"/>
  <c r="Q44" i="7" s="1"/>
  <c r="Q45" i="7" s="1"/>
  <c r="Q46" i="7" s="1"/>
  <c r="Q47" i="7" s="1"/>
  <c r="Q48" i="7" s="1"/>
  <c r="Q49" i="7" s="1"/>
  <c r="Q50" i="7" s="1"/>
  <c r="Q51" i="7" s="1"/>
  <c r="Q52" i="7" s="1"/>
  <c r="Q53" i="7" s="1"/>
  <c r="Q3" i="13"/>
  <c r="Q4" i="13" s="1"/>
  <c r="Q5" i="13" s="1"/>
  <c r="P3" i="20"/>
  <c r="P3" i="7"/>
  <c r="P3" i="13"/>
  <c r="X3" i="5" l="1"/>
  <c r="AC3" i="5" s="1"/>
  <c r="Y3" i="5"/>
  <c r="Q6" i="20"/>
  <c r="Q7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Q23" i="20" s="1"/>
  <c r="Q24" i="20" s="1"/>
  <c r="Q25" i="20" s="1"/>
  <c r="Q26" i="20" s="1"/>
  <c r="Q27" i="20" s="1"/>
  <c r="Q28" i="20" s="1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R3" i="20"/>
  <c r="P4" i="20"/>
  <c r="P4" i="13"/>
  <c r="R3" i="13"/>
  <c r="Q6" i="13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P4" i="7"/>
  <c r="R3" i="7"/>
  <c r="X3" i="7" s="1"/>
  <c r="AC3" i="7" s="1"/>
  <c r="X3" i="6"/>
  <c r="AD3" i="6"/>
  <c r="P5" i="6"/>
  <c r="R4" i="6"/>
  <c r="AD3" i="5"/>
  <c r="R4" i="5"/>
  <c r="AG3" i="5" l="1"/>
  <c r="AH3" i="5" s="1"/>
  <c r="AN4" i="5"/>
  <c r="AE4" i="5"/>
  <c r="R4" i="20"/>
  <c r="AE4" i="20" s="1"/>
  <c r="P5" i="20"/>
  <c r="X3" i="20"/>
  <c r="AC3" i="20" s="1"/>
  <c r="Y3" i="20"/>
  <c r="AD3" i="20" s="1"/>
  <c r="P5" i="13"/>
  <c r="R4" i="13"/>
  <c r="AE4" i="13" s="1"/>
  <c r="X3" i="13"/>
  <c r="AC3" i="13" s="1"/>
  <c r="Y3" i="13"/>
  <c r="AD3" i="13" s="1"/>
  <c r="Y3" i="7"/>
  <c r="AD3" i="7" s="1"/>
  <c r="P5" i="7"/>
  <c r="R4" i="7"/>
  <c r="AC3" i="6"/>
  <c r="X4" i="6"/>
  <c r="AD4" i="6"/>
  <c r="P6" i="6"/>
  <c r="R5" i="6"/>
  <c r="AO4" i="5"/>
  <c r="R5" i="5"/>
  <c r="AE5" i="5" s="1"/>
  <c r="X4" i="5"/>
  <c r="AC4" i="5" s="1"/>
  <c r="Y4" i="5"/>
  <c r="AD4" i="5" s="1"/>
  <c r="P6" i="5"/>
  <c r="P6" i="20" l="1"/>
  <c r="R5" i="20"/>
  <c r="AE5" i="20" s="1"/>
  <c r="X4" i="20"/>
  <c r="AC4" i="20" s="1"/>
  <c r="Y4" i="20"/>
  <c r="AD4" i="20" s="1"/>
  <c r="P6" i="13"/>
  <c r="R5" i="13"/>
  <c r="AE5" i="13" s="1"/>
  <c r="X4" i="13"/>
  <c r="AC4" i="13" s="1"/>
  <c r="Y4" i="13"/>
  <c r="AD4" i="13" s="1"/>
  <c r="X4" i="7"/>
  <c r="AC4" i="7" s="1"/>
  <c r="Y4" i="7"/>
  <c r="AD4" i="7" s="1"/>
  <c r="P6" i="7"/>
  <c r="R5" i="7"/>
  <c r="P7" i="6"/>
  <c r="R6" i="6"/>
  <c r="AC4" i="6"/>
  <c r="AG3" i="6"/>
  <c r="AH3" i="6" s="1"/>
  <c r="X5" i="6"/>
  <c r="Y5" i="6"/>
  <c r="AP4" i="5"/>
  <c r="AN5" i="5"/>
  <c r="AO5" i="5"/>
  <c r="R6" i="5"/>
  <c r="P7" i="5"/>
  <c r="X5" i="5"/>
  <c r="AC5" i="5" s="1"/>
  <c r="Y5" i="5"/>
  <c r="AD5" i="5" s="1"/>
  <c r="AG4" i="20" l="1"/>
  <c r="AH4" i="20" s="1"/>
  <c r="X5" i="20"/>
  <c r="AC5" i="20" s="1"/>
  <c r="Y5" i="20"/>
  <c r="AD5" i="20" s="1"/>
  <c r="P7" i="20"/>
  <c r="R6" i="20"/>
  <c r="AE6" i="20" s="1"/>
  <c r="AG3" i="20"/>
  <c r="AH3" i="20" s="1"/>
  <c r="P7" i="13"/>
  <c r="R6" i="13"/>
  <c r="AE6" i="13" s="1"/>
  <c r="AG3" i="13"/>
  <c r="AH3" i="13" s="1"/>
  <c r="X5" i="13"/>
  <c r="AC5" i="13" s="1"/>
  <c r="Y5" i="13"/>
  <c r="AD5" i="13" s="1"/>
  <c r="AG3" i="7"/>
  <c r="AH3" i="7" s="1"/>
  <c r="P7" i="7"/>
  <c r="R6" i="7"/>
  <c r="X5" i="7"/>
  <c r="AC5" i="7" s="1"/>
  <c r="Y5" i="7"/>
  <c r="AD5" i="7" s="1"/>
  <c r="P8" i="6"/>
  <c r="R7" i="6"/>
  <c r="AD5" i="6"/>
  <c r="AC5" i="6"/>
  <c r="AG4" i="6"/>
  <c r="AH4" i="6" s="1"/>
  <c r="Y6" i="6"/>
  <c r="X6" i="6"/>
  <c r="AN6" i="5"/>
  <c r="AE6" i="5"/>
  <c r="AP5" i="5"/>
  <c r="R7" i="5"/>
  <c r="P8" i="5"/>
  <c r="X6" i="5"/>
  <c r="AC6" i="5" s="1"/>
  <c r="Y6" i="5"/>
  <c r="AD6" i="5" s="1"/>
  <c r="AG4" i="5"/>
  <c r="AH4" i="5" s="1"/>
  <c r="AO6" i="5" l="1"/>
  <c r="AP6" i="5" s="1"/>
  <c r="P8" i="20"/>
  <c r="R7" i="20"/>
  <c r="AE7" i="20" s="1"/>
  <c r="Y6" i="20"/>
  <c r="AD6" i="20" s="1"/>
  <c r="X6" i="20"/>
  <c r="AC6" i="20" s="1"/>
  <c r="AG5" i="20"/>
  <c r="AH5" i="20" s="1"/>
  <c r="P8" i="13"/>
  <c r="R7" i="13"/>
  <c r="AE7" i="13" s="1"/>
  <c r="Y6" i="13"/>
  <c r="AD6" i="13" s="1"/>
  <c r="X6" i="13"/>
  <c r="AC6" i="13" s="1"/>
  <c r="AG4" i="13"/>
  <c r="AH4" i="13" s="1"/>
  <c r="X6" i="7"/>
  <c r="AC6" i="7" s="1"/>
  <c r="Y6" i="7"/>
  <c r="AD6" i="7" s="1"/>
  <c r="P8" i="7"/>
  <c r="R7" i="7"/>
  <c r="AG4" i="7"/>
  <c r="AH4" i="7" s="1"/>
  <c r="AG5" i="7"/>
  <c r="AH5" i="7" s="1"/>
  <c r="AG5" i="6"/>
  <c r="AH5" i="6" s="1"/>
  <c r="AC6" i="6"/>
  <c r="AD6" i="6"/>
  <c r="X7" i="6"/>
  <c r="Y7" i="6"/>
  <c r="P9" i="6"/>
  <c r="R8" i="6"/>
  <c r="AN7" i="5"/>
  <c r="AE7" i="5"/>
  <c r="AO7" i="5" s="1"/>
  <c r="R8" i="5"/>
  <c r="P9" i="5"/>
  <c r="X7" i="5"/>
  <c r="AC7" i="5" s="1"/>
  <c r="Y7" i="5"/>
  <c r="AD7" i="5" s="1"/>
  <c r="AG5" i="5"/>
  <c r="AH5" i="5" s="1"/>
  <c r="AG6" i="20" l="1"/>
  <c r="AH6" i="20" s="1"/>
  <c r="X7" i="20"/>
  <c r="AC7" i="20" s="1"/>
  <c r="Y7" i="20"/>
  <c r="AD7" i="20" s="1"/>
  <c r="R8" i="20"/>
  <c r="AE8" i="20" s="1"/>
  <c r="P9" i="20"/>
  <c r="AG6" i="13"/>
  <c r="AH6" i="13" s="1"/>
  <c r="AG5" i="13"/>
  <c r="AH5" i="13" s="1"/>
  <c r="X7" i="13"/>
  <c r="AC7" i="13" s="1"/>
  <c r="Y7" i="13"/>
  <c r="AD7" i="13" s="1"/>
  <c r="P9" i="13"/>
  <c r="R8" i="13"/>
  <c r="AE8" i="13" s="1"/>
  <c r="P9" i="7"/>
  <c r="R8" i="7"/>
  <c r="X7" i="7"/>
  <c r="AC7" i="7" s="1"/>
  <c r="Y7" i="7"/>
  <c r="AD7" i="7" s="1"/>
  <c r="AD7" i="6"/>
  <c r="AC7" i="6"/>
  <c r="X8" i="6"/>
  <c r="Y8" i="6"/>
  <c r="AG6" i="6"/>
  <c r="AH6" i="6" s="1"/>
  <c r="P10" i="6"/>
  <c r="R9" i="6"/>
  <c r="AN8" i="5"/>
  <c r="AE8" i="5"/>
  <c r="AO8" i="5" s="1"/>
  <c r="AP7" i="5"/>
  <c r="R9" i="5"/>
  <c r="AG6" i="5"/>
  <c r="AH6" i="5" s="1"/>
  <c r="P10" i="5"/>
  <c r="X8" i="5"/>
  <c r="AC8" i="5" s="1"/>
  <c r="Y8" i="5"/>
  <c r="AD8" i="5" s="1"/>
  <c r="P10" i="20" l="1"/>
  <c r="R9" i="20"/>
  <c r="AE9" i="20" s="1"/>
  <c r="X8" i="20"/>
  <c r="AC8" i="20" s="1"/>
  <c r="Y8" i="20"/>
  <c r="AD8" i="20" s="1"/>
  <c r="X8" i="13"/>
  <c r="AC8" i="13" s="1"/>
  <c r="Y8" i="13"/>
  <c r="AD8" i="13" s="1"/>
  <c r="P10" i="13"/>
  <c r="R9" i="13"/>
  <c r="AE9" i="13" s="1"/>
  <c r="X8" i="7"/>
  <c r="AC8" i="7" s="1"/>
  <c r="Y8" i="7"/>
  <c r="AD8" i="7" s="1"/>
  <c r="P10" i="7"/>
  <c r="R9" i="7"/>
  <c r="AG6" i="7"/>
  <c r="AH6" i="7" s="1"/>
  <c r="AD8" i="6"/>
  <c r="AC8" i="6"/>
  <c r="X9" i="6"/>
  <c r="Y9" i="6"/>
  <c r="AG7" i="6"/>
  <c r="AH7" i="6" s="1"/>
  <c r="P11" i="6"/>
  <c r="R10" i="6"/>
  <c r="AN9" i="5"/>
  <c r="AE9" i="5"/>
  <c r="AO9" i="5" s="1"/>
  <c r="AP8" i="5"/>
  <c r="R10" i="5"/>
  <c r="P11" i="5"/>
  <c r="X9" i="5"/>
  <c r="AC9" i="5" s="1"/>
  <c r="Y9" i="5"/>
  <c r="AD9" i="5" s="1"/>
  <c r="AG7" i="5"/>
  <c r="AH7" i="5" s="1"/>
  <c r="R10" i="20" l="1"/>
  <c r="AE10" i="20" s="1"/>
  <c r="P11" i="20"/>
  <c r="AG7" i="20"/>
  <c r="AH7" i="20" s="1"/>
  <c r="X9" i="20"/>
  <c r="AC9" i="20" s="1"/>
  <c r="Y9" i="20"/>
  <c r="AD9" i="20" s="1"/>
  <c r="X9" i="13"/>
  <c r="AC9" i="13" s="1"/>
  <c r="Y9" i="13"/>
  <c r="AD9" i="13" s="1"/>
  <c r="R10" i="13"/>
  <c r="AE10" i="13" s="1"/>
  <c r="P11" i="13"/>
  <c r="AG7" i="13"/>
  <c r="AH7" i="13" s="1"/>
  <c r="AG8" i="13"/>
  <c r="AH8" i="13" s="1"/>
  <c r="P11" i="7"/>
  <c r="R10" i="7"/>
  <c r="X9" i="7"/>
  <c r="AC9" i="7" s="1"/>
  <c r="Y9" i="7"/>
  <c r="AD9" i="7" s="1"/>
  <c r="AG7" i="7"/>
  <c r="AH7" i="7" s="1"/>
  <c r="X10" i="6"/>
  <c r="Y10" i="6"/>
  <c r="P12" i="6"/>
  <c r="R11" i="6"/>
  <c r="AD9" i="6"/>
  <c r="AC9" i="6"/>
  <c r="AG8" i="6"/>
  <c r="AH8" i="6" s="1"/>
  <c r="AN10" i="5"/>
  <c r="AE10" i="5"/>
  <c r="AO10" i="5" s="1"/>
  <c r="AP9" i="5"/>
  <c r="R11" i="5"/>
  <c r="P12" i="5"/>
  <c r="X10" i="5"/>
  <c r="AC10" i="5" s="1"/>
  <c r="Y10" i="5"/>
  <c r="AD10" i="5" s="1"/>
  <c r="AG8" i="5"/>
  <c r="AH8" i="5" s="1"/>
  <c r="X10" i="20" l="1"/>
  <c r="AC10" i="20" s="1"/>
  <c r="Y10" i="20"/>
  <c r="AD10" i="20" s="1"/>
  <c r="R11" i="20"/>
  <c r="AE11" i="20" s="1"/>
  <c r="P12" i="20"/>
  <c r="AG8" i="20"/>
  <c r="AH8" i="20" s="1"/>
  <c r="AG9" i="13"/>
  <c r="AH9" i="13" s="1"/>
  <c r="P12" i="13"/>
  <c r="R11" i="13"/>
  <c r="AE11" i="13" s="1"/>
  <c r="X10" i="13"/>
  <c r="AC10" i="13" s="1"/>
  <c r="Y10" i="13"/>
  <c r="AD10" i="13" s="1"/>
  <c r="AG9" i="7"/>
  <c r="AH9" i="7" s="1"/>
  <c r="AG8" i="7"/>
  <c r="AH8" i="7" s="1"/>
  <c r="X10" i="7"/>
  <c r="AC10" i="7" s="1"/>
  <c r="Y10" i="7"/>
  <c r="AD10" i="7" s="1"/>
  <c r="P12" i="7"/>
  <c r="R11" i="7"/>
  <c r="AG9" i="6"/>
  <c r="AH9" i="6" s="1"/>
  <c r="P13" i="6"/>
  <c r="R12" i="6"/>
  <c r="AD10" i="6"/>
  <c r="Y11" i="6"/>
  <c r="X11" i="6"/>
  <c r="AC10" i="6"/>
  <c r="AN11" i="5"/>
  <c r="AE11" i="5"/>
  <c r="AO11" i="5" s="1"/>
  <c r="AP10" i="5"/>
  <c r="R12" i="5"/>
  <c r="AG9" i="5"/>
  <c r="AH9" i="5" s="1"/>
  <c r="P13" i="5"/>
  <c r="X11" i="5"/>
  <c r="AC11" i="5" s="1"/>
  <c r="Y11" i="5"/>
  <c r="AD11" i="5" s="1"/>
  <c r="P13" i="20" l="1"/>
  <c r="R12" i="20"/>
  <c r="AE12" i="20" s="1"/>
  <c r="X11" i="20"/>
  <c r="AC11" i="20" s="1"/>
  <c r="Y11" i="20"/>
  <c r="AD11" i="20" s="1"/>
  <c r="AG9" i="20"/>
  <c r="AH9" i="20" s="1"/>
  <c r="P13" i="13"/>
  <c r="R12" i="13"/>
  <c r="AE12" i="13" s="1"/>
  <c r="X11" i="13"/>
  <c r="AC11" i="13" s="1"/>
  <c r="Y11" i="13"/>
  <c r="AD11" i="13" s="1"/>
  <c r="P13" i="7"/>
  <c r="R12" i="7"/>
  <c r="X11" i="7"/>
  <c r="AC11" i="7" s="1"/>
  <c r="Y11" i="7"/>
  <c r="AD11" i="7" s="1"/>
  <c r="AG10" i="6"/>
  <c r="AH10" i="6" s="1"/>
  <c r="AC11" i="6"/>
  <c r="AD11" i="6"/>
  <c r="X12" i="6"/>
  <c r="Y12" i="6"/>
  <c r="P14" i="6"/>
  <c r="R13" i="6"/>
  <c r="AN12" i="5"/>
  <c r="AE12" i="5"/>
  <c r="AO12" i="5" s="1"/>
  <c r="AP11" i="5"/>
  <c r="R13" i="5"/>
  <c r="AG11" i="5"/>
  <c r="AH11" i="5" s="1"/>
  <c r="P14" i="5"/>
  <c r="AG10" i="5"/>
  <c r="AH10" i="5" s="1"/>
  <c r="X12" i="5"/>
  <c r="AC12" i="5" s="1"/>
  <c r="Y12" i="5"/>
  <c r="AD12" i="5" s="1"/>
  <c r="AG11" i="20" l="1"/>
  <c r="AH11" i="20" s="1"/>
  <c r="X12" i="20"/>
  <c r="AC12" i="20" s="1"/>
  <c r="Y12" i="20"/>
  <c r="AD12" i="20" s="1"/>
  <c r="AG10" i="20"/>
  <c r="AH10" i="20" s="1"/>
  <c r="P14" i="20"/>
  <c r="R13" i="20"/>
  <c r="AE13" i="20" s="1"/>
  <c r="R13" i="13"/>
  <c r="AE13" i="13" s="1"/>
  <c r="P14" i="13"/>
  <c r="AG11" i="13"/>
  <c r="AH11" i="13" s="1"/>
  <c r="X12" i="13"/>
  <c r="AC12" i="13" s="1"/>
  <c r="Y12" i="13"/>
  <c r="AD12" i="13" s="1"/>
  <c r="AG10" i="13"/>
  <c r="AH10" i="13" s="1"/>
  <c r="P14" i="7"/>
  <c r="R13" i="7"/>
  <c r="AG11" i="7"/>
  <c r="AH11" i="7" s="1"/>
  <c r="X12" i="7"/>
  <c r="AC12" i="7" s="1"/>
  <c r="Y12" i="7"/>
  <c r="AD12" i="7" s="1"/>
  <c r="AG10" i="7"/>
  <c r="AH10" i="7" s="1"/>
  <c r="X13" i="6"/>
  <c r="Y13" i="6"/>
  <c r="P15" i="6"/>
  <c r="R14" i="6"/>
  <c r="AD12" i="6"/>
  <c r="AC12" i="6"/>
  <c r="AG11" i="6"/>
  <c r="AH11" i="6" s="1"/>
  <c r="AN13" i="5"/>
  <c r="AE13" i="5"/>
  <c r="AO13" i="5" s="1"/>
  <c r="AP12" i="5"/>
  <c r="R14" i="5"/>
  <c r="P15" i="5"/>
  <c r="X13" i="5"/>
  <c r="AC13" i="5" s="1"/>
  <c r="Y13" i="5"/>
  <c r="AD13" i="5" s="1"/>
  <c r="P15" i="20" l="1"/>
  <c r="R14" i="20"/>
  <c r="AE14" i="20" s="1"/>
  <c r="X13" i="20"/>
  <c r="AC13" i="20" s="1"/>
  <c r="Y13" i="20"/>
  <c r="AD13" i="20" s="1"/>
  <c r="R14" i="13"/>
  <c r="AE14" i="13" s="1"/>
  <c r="P15" i="13"/>
  <c r="Y13" i="13"/>
  <c r="AD13" i="13" s="1"/>
  <c r="X13" i="13"/>
  <c r="AC13" i="13" s="1"/>
  <c r="AG12" i="7"/>
  <c r="AH12" i="7" s="1"/>
  <c r="X13" i="7"/>
  <c r="AC13" i="7" s="1"/>
  <c r="Y13" i="7"/>
  <c r="AD13" i="7" s="1"/>
  <c r="P15" i="7"/>
  <c r="R14" i="7"/>
  <c r="AG12" i="6"/>
  <c r="AH12" i="6" s="1"/>
  <c r="X14" i="6"/>
  <c r="Y14" i="6"/>
  <c r="P16" i="6"/>
  <c r="R15" i="6"/>
  <c r="AD13" i="6"/>
  <c r="AC13" i="6"/>
  <c r="AN14" i="5"/>
  <c r="AE14" i="5"/>
  <c r="AO14" i="5" s="1"/>
  <c r="AP13" i="5"/>
  <c r="R15" i="5"/>
  <c r="AG12" i="5"/>
  <c r="AH12" i="5" s="1"/>
  <c r="P16" i="5"/>
  <c r="X14" i="5"/>
  <c r="AC14" i="5" s="1"/>
  <c r="Y14" i="5"/>
  <c r="AD14" i="5" s="1"/>
  <c r="P16" i="20" l="1"/>
  <c r="R15" i="20"/>
  <c r="AE15" i="20" s="1"/>
  <c r="AG12" i="20"/>
  <c r="AH12" i="20" s="1"/>
  <c r="X14" i="20"/>
  <c r="AC14" i="20" s="1"/>
  <c r="Y14" i="20"/>
  <c r="AD14" i="20" s="1"/>
  <c r="P16" i="13"/>
  <c r="R15" i="13"/>
  <c r="AE15" i="13" s="1"/>
  <c r="X14" i="13"/>
  <c r="AC14" i="13" s="1"/>
  <c r="Y14" i="13"/>
  <c r="AD14" i="13" s="1"/>
  <c r="AG12" i="13"/>
  <c r="AH12" i="13" s="1"/>
  <c r="AG13" i="13"/>
  <c r="AH13" i="13" s="1"/>
  <c r="P16" i="7"/>
  <c r="R15" i="7"/>
  <c r="AG13" i="7"/>
  <c r="AH13" i="7" s="1"/>
  <c r="X14" i="7"/>
  <c r="AC14" i="7" s="1"/>
  <c r="Y14" i="7"/>
  <c r="AD14" i="7" s="1"/>
  <c r="AG13" i="6"/>
  <c r="AH13" i="6" s="1"/>
  <c r="X15" i="6"/>
  <c r="Y15" i="6"/>
  <c r="P17" i="6"/>
  <c r="R16" i="6"/>
  <c r="AD14" i="6"/>
  <c r="AC14" i="6"/>
  <c r="AN15" i="5"/>
  <c r="AE15" i="5"/>
  <c r="AO15" i="5" s="1"/>
  <c r="AP14" i="5"/>
  <c r="R16" i="5"/>
  <c r="P17" i="5"/>
  <c r="X15" i="5"/>
  <c r="AC15" i="5" s="1"/>
  <c r="Y15" i="5"/>
  <c r="AD15" i="5" s="1"/>
  <c r="AG13" i="5"/>
  <c r="AH13" i="5" s="1"/>
  <c r="P17" i="20" l="1"/>
  <c r="R16" i="20"/>
  <c r="AE16" i="20" s="1"/>
  <c r="AG13" i="20"/>
  <c r="AH13" i="20" s="1"/>
  <c r="X15" i="20"/>
  <c r="AC15" i="20" s="1"/>
  <c r="Y15" i="20"/>
  <c r="AD15" i="20" s="1"/>
  <c r="AG14" i="13"/>
  <c r="AH14" i="13" s="1"/>
  <c r="X15" i="13"/>
  <c r="AC15" i="13" s="1"/>
  <c r="Y15" i="13"/>
  <c r="AD15" i="13" s="1"/>
  <c r="P17" i="13"/>
  <c r="R16" i="13"/>
  <c r="AE16" i="13" s="1"/>
  <c r="X15" i="7"/>
  <c r="AC15" i="7" s="1"/>
  <c r="Y15" i="7"/>
  <c r="AD15" i="7" s="1"/>
  <c r="P17" i="7"/>
  <c r="R16" i="7"/>
  <c r="AG14" i="6"/>
  <c r="AH14" i="6" s="1"/>
  <c r="X16" i="6"/>
  <c r="Y16" i="6"/>
  <c r="P18" i="6"/>
  <c r="R17" i="6"/>
  <c r="AD15" i="6"/>
  <c r="AC15" i="6"/>
  <c r="AG15" i="6" s="1"/>
  <c r="AH15" i="6" s="1"/>
  <c r="AN16" i="5"/>
  <c r="AE16" i="5"/>
  <c r="AO16" i="5" s="1"/>
  <c r="AP15" i="5"/>
  <c r="R17" i="5"/>
  <c r="AG14" i="5"/>
  <c r="AH14" i="5" s="1"/>
  <c r="X16" i="5"/>
  <c r="AC16" i="5" s="1"/>
  <c r="Y16" i="5"/>
  <c r="AD16" i="5" s="1"/>
  <c r="AG15" i="5"/>
  <c r="AH15" i="5" s="1"/>
  <c r="P18" i="5"/>
  <c r="R17" i="20" l="1"/>
  <c r="AE17" i="20" s="1"/>
  <c r="P18" i="20"/>
  <c r="AG15" i="20"/>
  <c r="AH15" i="20" s="1"/>
  <c r="AG14" i="20"/>
  <c r="AH14" i="20" s="1"/>
  <c r="Y16" i="20"/>
  <c r="AD16" i="20" s="1"/>
  <c r="X16" i="20"/>
  <c r="AC16" i="20" s="1"/>
  <c r="X16" i="13"/>
  <c r="AC16" i="13" s="1"/>
  <c r="Y16" i="13"/>
  <c r="AD16" i="13" s="1"/>
  <c r="P18" i="13"/>
  <c r="R17" i="13"/>
  <c r="AE17" i="13" s="1"/>
  <c r="P18" i="7"/>
  <c r="R17" i="7"/>
  <c r="X16" i="7"/>
  <c r="AC16" i="7" s="1"/>
  <c r="Y16" i="7"/>
  <c r="AD16" i="7" s="1"/>
  <c r="AG14" i="7"/>
  <c r="AH14" i="7" s="1"/>
  <c r="Y17" i="6"/>
  <c r="X17" i="6"/>
  <c r="P19" i="6"/>
  <c r="R18" i="6"/>
  <c r="AD16" i="6"/>
  <c r="AC16" i="6"/>
  <c r="AN17" i="5"/>
  <c r="AE17" i="5"/>
  <c r="AO17" i="5" s="1"/>
  <c r="AP16" i="5"/>
  <c r="R18" i="5"/>
  <c r="P19" i="5"/>
  <c r="X17" i="5"/>
  <c r="AC17" i="5" s="1"/>
  <c r="Y17" i="5"/>
  <c r="AD17" i="5" s="1"/>
  <c r="P19" i="20" l="1"/>
  <c r="R18" i="20"/>
  <c r="AE18" i="20" s="1"/>
  <c r="X17" i="20"/>
  <c r="AC17" i="20" s="1"/>
  <c r="Y17" i="20"/>
  <c r="AD17" i="20" s="1"/>
  <c r="AG16" i="20"/>
  <c r="AH16" i="20" s="1"/>
  <c r="P19" i="13"/>
  <c r="R18" i="13"/>
  <c r="AE18" i="13" s="1"/>
  <c r="AG15" i="13"/>
  <c r="AH15" i="13" s="1"/>
  <c r="Y17" i="13"/>
  <c r="AD17" i="13" s="1"/>
  <c r="X17" i="13"/>
  <c r="AC17" i="13" s="1"/>
  <c r="AG16" i="7"/>
  <c r="AH16" i="7" s="1"/>
  <c r="AG15" i="7"/>
  <c r="AH15" i="7" s="1"/>
  <c r="X17" i="7"/>
  <c r="AC17" i="7" s="1"/>
  <c r="Y17" i="7"/>
  <c r="AD17" i="7" s="1"/>
  <c r="P19" i="7"/>
  <c r="R18" i="7"/>
  <c r="AG16" i="6"/>
  <c r="AH16" i="6" s="1"/>
  <c r="X18" i="6"/>
  <c r="Y18" i="6"/>
  <c r="P20" i="6"/>
  <c r="R19" i="6"/>
  <c r="AC17" i="6"/>
  <c r="AD17" i="6"/>
  <c r="AN18" i="5"/>
  <c r="AE18" i="5"/>
  <c r="AO18" i="5" s="1"/>
  <c r="AP17" i="5"/>
  <c r="R19" i="5"/>
  <c r="AG16" i="5"/>
  <c r="AH16" i="5" s="1"/>
  <c r="P20" i="5"/>
  <c r="X18" i="5"/>
  <c r="AC18" i="5" s="1"/>
  <c r="Y18" i="5"/>
  <c r="AD18" i="5" s="1"/>
  <c r="AG17" i="5"/>
  <c r="AH17" i="5" s="1"/>
  <c r="AG17" i="20" l="1"/>
  <c r="AH17" i="20" s="1"/>
  <c r="R19" i="20"/>
  <c r="AE19" i="20" s="1"/>
  <c r="P20" i="20"/>
  <c r="X18" i="20"/>
  <c r="AC18" i="20" s="1"/>
  <c r="Y18" i="20"/>
  <c r="AD18" i="20" s="1"/>
  <c r="Y18" i="13"/>
  <c r="AD18" i="13" s="1"/>
  <c r="X18" i="13"/>
  <c r="AC18" i="13" s="1"/>
  <c r="AG16" i="13"/>
  <c r="AH16" i="13" s="1"/>
  <c r="R19" i="13"/>
  <c r="AE19" i="13" s="1"/>
  <c r="P20" i="13"/>
  <c r="P20" i="7"/>
  <c r="R19" i="7"/>
  <c r="AG17" i="7"/>
  <c r="AH17" i="7" s="1"/>
  <c r="Y18" i="7"/>
  <c r="AD18" i="7" s="1"/>
  <c r="X18" i="7"/>
  <c r="AC18" i="7" s="1"/>
  <c r="X19" i="6"/>
  <c r="Y19" i="6"/>
  <c r="AG17" i="6"/>
  <c r="AH17" i="6" s="1"/>
  <c r="P21" i="6"/>
  <c r="R20" i="6"/>
  <c r="AD18" i="6"/>
  <c r="AC18" i="6"/>
  <c r="AN19" i="5"/>
  <c r="AE19" i="5"/>
  <c r="AO19" i="5" s="1"/>
  <c r="AP18" i="5"/>
  <c r="R20" i="5"/>
  <c r="P21" i="5"/>
  <c r="X19" i="5"/>
  <c r="AC19" i="5" s="1"/>
  <c r="Y19" i="5"/>
  <c r="AD19" i="5" s="1"/>
  <c r="P21" i="20" l="1"/>
  <c r="R20" i="20"/>
  <c r="AE20" i="20" s="1"/>
  <c r="X19" i="20"/>
  <c r="AC19" i="20" s="1"/>
  <c r="Y19" i="20"/>
  <c r="AD19" i="20" s="1"/>
  <c r="X19" i="13"/>
  <c r="AC19" i="13" s="1"/>
  <c r="Y19" i="13"/>
  <c r="AD19" i="13" s="1"/>
  <c r="AG17" i="13"/>
  <c r="AH17" i="13" s="1"/>
  <c r="R20" i="13"/>
  <c r="AE20" i="13" s="1"/>
  <c r="P21" i="13"/>
  <c r="X19" i="7"/>
  <c r="AC19" i="7" s="1"/>
  <c r="Y19" i="7"/>
  <c r="AD19" i="7" s="1"/>
  <c r="P21" i="7"/>
  <c r="R20" i="7"/>
  <c r="AG18" i="6"/>
  <c r="AH18" i="6" s="1"/>
  <c r="Y20" i="6"/>
  <c r="X20" i="6"/>
  <c r="P22" i="6"/>
  <c r="R21" i="6"/>
  <c r="AD19" i="6"/>
  <c r="AC19" i="6"/>
  <c r="AN20" i="5"/>
  <c r="AE20" i="5"/>
  <c r="AO20" i="5" s="1"/>
  <c r="AP19" i="5"/>
  <c r="R21" i="5"/>
  <c r="AG18" i="5"/>
  <c r="AH18" i="5" s="1"/>
  <c r="P22" i="5"/>
  <c r="X20" i="5"/>
  <c r="AC20" i="5" s="1"/>
  <c r="Y20" i="5"/>
  <c r="AD20" i="5" s="1"/>
  <c r="AG19" i="20" l="1"/>
  <c r="AH19" i="20" s="1"/>
  <c r="X20" i="20"/>
  <c r="AC20" i="20" s="1"/>
  <c r="Y20" i="20"/>
  <c r="AD20" i="20" s="1"/>
  <c r="P22" i="20"/>
  <c r="R21" i="20"/>
  <c r="AE21" i="20" s="1"/>
  <c r="AG18" i="20"/>
  <c r="AH18" i="20" s="1"/>
  <c r="X20" i="13"/>
  <c r="AC20" i="13" s="1"/>
  <c r="Y20" i="13"/>
  <c r="AD20" i="13" s="1"/>
  <c r="AG18" i="13"/>
  <c r="AH18" i="13" s="1"/>
  <c r="P22" i="13"/>
  <c r="R21" i="13"/>
  <c r="AE21" i="13" s="1"/>
  <c r="X20" i="7"/>
  <c r="AC20" i="7" s="1"/>
  <c r="Y20" i="7"/>
  <c r="AD20" i="7" s="1"/>
  <c r="P22" i="7"/>
  <c r="R21" i="7"/>
  <c r="AG19" i="7"/>
  <c r="AH19" i="7" s="1"/>
  <c r="AG18" i="7"/>
  <c r="AH18" i="7" s="1"/>
  <c r="AG19" i="6"/>
  <c r="AH19" i="6" s="1"/>
  <c r="X21" i="6"/>
  <c r="Y21" i="6"/>
  <c r="P23" i="6"/>
  <c r="R22" i="6"/>
  <c r="AC20" i="6"/>
  <c r="AD20" i="6"/>
  <c r="AN21" i="5"/>
  <c r="AE21" i="5"/>
  <c r="AO21" i="5" s="1"/>
  <c r="AP20" i="5"/>
  <c r="R22" i="5"/>
  <c r="P23" i="5"/>
  <c r="X21" i="5"/>
  <c r="AC21" i="5" s="1"/>
  <c r="Y21" i="5"/>
  <c r="AD21" i="5" s="1"/>
  <c r="AG19" i="5"/>
  <c r="AH19" i="5" s="1"/>
  <c r="X21" i="20" l="1"/>
  <c r="AC21" i="20" s="1"/>
  <c r="Y21" i="20"/>
  <c r="AD21" i="20" s="1"/>
  <c r="R22" i="20"/>
  <c r="AE22" i="20" s="1"/>
  <c r="P23" i="20"/>
  <c r="R22" i="13"/>
  <c r="AE22" i="13" s="1"/>
  <c r="P23" i="13"/>
  <c r="X21" i="13"/>
  <c r="AC21" i="13" s="1"/>
  <c r="Y21" i="13"/>
  <c r="AD21" i="13" s="1"/>
  <c r="AG19" i="13"/>
  <c r="AH19" i="13" s="1"/>
  <c r="AG20" i="13"/>
  <c r="AH20" i="13" s="1"/>
  <c r="X21" i="7"/>
  <c r="AC21" i="7" s="1"/>
  <c r="Y21" i="7"/>
  <c r="AD21" i="7" s="1"/>
  <c r="P23" i="7"/>
  <c r="R22" i="7"/>
  <c r="AG20" i="7"/>
  <c r="AH20" i="7" s="1"/>
  <c r="AG20" i="6"/>
  <c r="AH20" i="6" s="1"/>
  <c r="X22" i="6"/>
  <c r="Y22" i="6"/>
  <c r="P24" i="6"/>
  <c r="R23" i="6"/>
  <c r="AD21" i="6"/>
  <c r="AC21" i="6"/>
  <c r="AN22" i="5"/>
  <c r="AE22" i="5"/>
  <c r="AO22" i="5" s="1"/>
  <c r="AP21" i="5"/>
  <c r="R23" i="5"/>
  <c r="X22" i="5"/>
  <c r="AC22" i="5" s="1"/>
  <c r="Y22" i="5"/>
  <c r="AD22" i="5" s="1"/>
  <c r="P24" i="5"/>
  <c r="AG20" i="5"/>
  <c r="AH20" i="5" s="1"/>
  <c r="AG20" i="20" l="1"/>
  <c r="AH20" i="20" s="1"/>
  <c r="R23" i="20"/>
  <c r="AE23" i="20" s="1"/>
  <c r="P24" i="20"/>
  <c r="Y22" i="20"/>
  <c r="AD22" i="20" s="1"/>
  <c r="X22" i="20"/>
  <c r="AC22" i="20" s="1"/>
  <c r="P24" i="13"/>
  <c r="R23" i="13"/>
  <c r="AE23" i="13" s="1"/>
  <c r="X22" i="13"/>
  <c r="AC22" i="13" s="1"/>
  <c r="Y22" i="13"/>
  <c r="AD22" i="13" s="1"/>
  <c r="X22" i="7"/>
  <c r="AC22" i="7" s="1"/>
  <c r="Y22" i="7"/>
  <c r="AD22" i="7" s="1"/>
  <c r="P24" i="7"/>
  <c r="R23" i="7"/>
  <c r="AG21" i="7"/>
  <c r="AH21" i="7" s="1"/>
  <c r="AG21" i="6"/>
  <c r="AH21" i="6" s="1"/>
  <c r="X23" i="6"/>
  <c r="Y23" i="6"/>
  <c r="P25" i="6"/>
  <c r="R24" i="6"/>
  <c r="AD22" i="6"/>
  <c r="AC22" i="6"/>
  <c r="AN23" i="5"/>
  <c r="AE23" i="5"/>
  <c r="AO23" i="5" s="1"/>
  <c r="AP22" i="5"/>
  <c r="R24" i="5"/>
  <c r="P25" i="5"/>
  <c r="X23" i="5"/>
  <c r="AC23" i="5" s="1"/>
  <c r="Y23" i="5"/>
  <c r="AD23" i="5" s="1"/>
  <c r="AG21" i="5"/>
  <c r="AH21" i="5" s="1"/>
  <c r="P25" i="20" l="1"/>
  <c r="R24" i="20"/>
  <c r="AE24" i="20" s="1"/>
  <c r="X23" i="20"/>
  <c r="AC23" i="20" s="1"/>
  <c r="Y23" i="20"/>
  <c r="AD23" i="20" s="1"/>
  <c r="AG21" i="20"/>
  <c r="AH21" i="20" s="1"/>
  <c r="AG22" i="13"/>
  <c r="AH22" i="13" s="1"/>
  <c r="AG21" i="13"/>
  <c r="AH21" i="13" s="1"/>
  <c r="X23" i="13"/>
  <c r="AC23" i="13" s="1"/>
  <c r="Y23" i="13"/>
  <c r="AD23" i="13" s="1"/>
  <c r="P25" i="13"/>
  <c r="R24" i="13"/>
  <c r="AE24" i="13" s="1"/>
  <c r="X23" i="7"/>
  <c r="AC23" i="7" s="1"/>
  <c r="Y23" i="7"/>
  <c r="AD23" i="7" s="1"/>
  <c r="P25" i="7"/>
  <c r="R24" i="7"/>
  <c r="AG22" i="7"/>
  <c r="AH22" i="7" s="1"/>
  <c r="AG22" i="6"/>
  <c r="AH22" i="6" s="1"/>
  <c r="X24" i="6"/>
  <c r="Y24" i="6"/>
  <c r="P26" i="6"/>
  <c r="R25" i="6"/>
  <c r="AD23" i="6"/>
  <c r="AC23" i="6"/>
  <c r="AN24" i="5"/>
  <c r="AE24" i="5"/>
  <c r="AO24" i="5" s="1"/>
  <c r="AP23" i="5"/>
  <c r="R25" i="5"/>
  <c r="AG22" i="5"/>
  <c r="AH22" i="5" s="1"/>
  <c r="AG23" i="5"/>
  <c r="AH23" i="5" s="1"/>
  <c r="X24" i="5"/>
  <c r="AC24" i="5" s="1"/>
  <c r="Y24" i="5"/>
  <c r="AD24" i="5" s="1"/>
  <c r="P26" i="5"/>
  <c r="AG22" i="20" l="1"/>
  <c r="AH22" i="20" s="1"/>
  <c r="X24" i="20"/>
  <c r="AC24" i="20" s="1"/>
  <c r="Y24" i="20"/>
  <c r="AD24" i="20" s="1"/>
  <c r="P26" i="20"/>
  <c r="R25" i="20"/>
  <c r="AE25" i="20" s="1"/>
  <c r="P26" i="13"/>
  <c r="R25" i="13"/>
  <c r="AE25" i="13" s="1"/>
  <c r="AG23" i="13"/>
  <c r="AH23" i="13" s="1"/>
  <c r="X24" i="13"/>
  <c r="AC24" i="13" s="1"/>
  <c r="Y24" i="13"/>
  <c r="AD24" i="13" s="1"/>
  <c r="X24" i="7"/>
  <c r="AC24" i="7" s="1"/>
  <c r="Y24" i="7"/>
  <c r="AD24" i="7" s="1"/>
  <c r="P26" i="7"/>
  <c r="R25" i="7"/>
  <c r="AG23" i="6"/>
  <c r="AH23" i="6" s="1"/>
  <c r="X25" i="6"/>
  <c r="Y25" i="6"/>
  <c r="P27" i="6"/>
  <c r="R26" i="6"/>
  <c r="AD24" i="6"/>
  <c r="AC24" i="6"/>
  <c r="AN25" i="5"/>
  <c r="AE25" i="5"/>
  <c r="AO25" i="5" s="1"/>
  <c r="AP24" i="5"/>
  <c r="R26" i="5"/>
  <c r="AG24" i="5"/>
  <c r="AH24" i="5" s="1"/>
  <c r="X25" i="5"/>
  <c r="AC25" i="5" s="1"/>
  <c r="Y25" i="5"/>
  <c r="AD25" i="5" s="1"/>
  <c r="P27" i="5"/>
  <c r="R26" i="20" l="1"/>
  <c r="AE26" i="20" s="1"/>
  <c r="P27" i="20"/>
  <c r="AG23" i="20"/>
  <c r="AH23" i="20" s="1"/>
  <c r="X25" i="20"/>
  <c r="AC25" i="20" s="1"/>
  <c r="Y25" i="20"/>
  <c r="AD25" i="20" s="1"/>
  <c r="X25" i="13"/>
  <c r="AC25" i="13" s="1"/>
  <c r="Y25" i="13"/>
  <c r="AD25" i="13" s="1"/>
  <c r="P27" i="13"/>
  <c r="R26" i="13"/>
  <c r="AE26" i="13" s="1"/>
  <c r="AG23" i="7"/>
  <c r="AH23" i="7" s="1"/>
  <c r="X25" i="7"/>
  <c r="AC25" i="7" s="1"/>
  <c r="Y25" i="7"/>
  <c r="AD25" i="7" s="1"/>
  <c r="P27" i="7"/>
  <c r="R26" i="7"/>
  <c r="AG24" i="6"/>
  <c r="AH24" i="6" s="1"/>
  <c r="X26" i="6"/>
  <c r="Y26" i="6"/>
  <c r="P28" i="6"/>
  <c r="R27" i="6"/>
  <c r="AD25" i="6"/>
  <c r="AC25" i="6"/>
  <c r="AN26" i="5"/>
  <c r="AE26" i="5"/>
  <c r="AO26" i="5" s="1"/>
  <c r="AP25" i="5"/>
  <c r="R27" i="5"/>
  <c r="P28" i="5"/>
  <c r="X26" i="5"/>
  <c r="AC26" i="5" s="1"/>
  <c r="Y26" i="5"/>
  <c r="AD26" i="5" s="1"/>
  <c r="R27" i="20" l="1"/>
  <c r="AE27" i="20" s="1"/>
  <c r="P28" i="20"/>
  <c r="X26" i="20"/>
  <c r="AC26" i="20" s="1"/>
  <c r="Y26" i="20"/>
  <c r="AD26" i="20" s="1"/>
  <c r="AG24" i="20"/>
  <c r="AH24" i="20" s="1"/>
  <c r="X26" i="13"/>
  <c r="AC26" i="13" s="1"/>
  <c r="Y26" i="13"/>
  <c r="AD26" i="13" s="1"/>
  <c r="P28" i="13"/>
  <c r="R27" i="13"/>
  <c r="AE27" i="13" s="1"/>
  <c r="AG24" i="13"/>
  <c r="AH24" i="13" s="1"/>
  <c r="X26" i="7"/>
  <c r="AC26" i="7" s="1"/>
  <c r="Y26" i="7"/>
  <c r="AD26" i="7" s="1"/>
  <c r="P28" i="7"/>
  <c r="R27" i="7"/>
  <c r="AG25" i="7"/>
  <c r="AH25" i="7" s="1"/>
  <c r="AG24" i="7"/>
  <c r="AH24" i="7" s="1"/>
  <c r="AG25" i="6"/>
  <c r="AH25" i="6" s="1"/>
  <c r="X27" i="6"/>
  <c r="Y27" i="6"/>
  <c r="P29" i="6"/>
  <c r="R28" i="6"/>
  <c r="AD26" i="6"/>
  <c r="AC26" i="6"/>
  <c r="AG26" i="6" s="1"/>
  <c r="AH26" i="6" s="1"/>
  <c r="AN27" i="5"/>
  <c r="AE27" i="5"/>
  <c r="AO27" i="5" s="1"/>
  <c r="AP26" i="5"/>
  <c r="R28" i="5"/>
  <c r="AG25" i="5"/>
  <c r="AH25" i="5" s="1"/>
  <c r="P29" i="5"/>
  <c r="X27" i="5"/>
  <c r="AC27" i="5" s="1"/>
  <c r="Y27" i="5"/>
  <c r="AD27" i="5" s="1"/>
  <c r="AG25" i="20" l="1"/>
  <c r="AH25" i="20" s="1"/>
  <c r="P29" i="20"/>
  <c r="R28" i="20"/>
  <c r="AE28" i="20" s="1"/>
  <c r="X27" i="20"/>
  <c r="AC27" i="20" s="1"/>
  <c r="Y27" i="20"/>
  <c r="AD27" i="20" s="1"/>
  <c r="X27" i="13"/>
  <c r="AC27" i="13" s="1"/>
  <c r="Y27" i="13"/>
  <c r="AD27" i="13" s="1"/>
  <c r="P29" i="13"/>
  <c r="R28" i="13"/>
  <c r="AE28" i="13" s="1"/>
  <c r="AG25" i="13"/>
  <c r="AH25" i="13" s="1"/>
  <c r="X27" i="7"/>
  <c r="AC27" i="7" s="1"/>
  <c r="Y27" i="7"/>
  <c r="AD27" i="7" s="1"/>
  <c r="P29" i="7"/>
  <c r="R28" i="7"/>
  <c r="AG26" i="7"/>
  <c r="AH26" i="7" s="1"/>
  <c r="X28" i="6"/>
  <c r="Y28" i="6"/>
  <c r="P30" i="6"/>
  <c r="R29" i="6"/>
  <c r="AD27" i="6"/>
  <c r="AC27" i="6"/>
  <c r="AG27" i="6" s="1"/>
  <c r="AH27" i="6" s="1"/>
  <c r="AN28" i="5"/>
  <c r="AE28" i="5"/>
  <c r="AO28" i="5" s="1"/>
  <c r="AP27" i="5"/>
  <c r="R29" i="5"/>
  <c r="P30" i="5"/>
  <c r="AG26" i="5"/>
  <c r="AH26" i="5" s="1"/>
  <c r="X28" i="5"/>
  <c r="AC28" i="5" s="1"/>
  <c r="Y28" i="5"/>
  <c r="AD28" i="5" s="1"/>
  <c r="Y28" i="20" l="1"/>
  <c r="AD28" i="20" s="1"/>
  <c r="X28" i="20"/>
  <c r="AC28" i="20" s="1"/>
  <c r="P30" i="20"/>
  <c r="R29" i="20"/>
  <c r="AE29" i="20" s="1"/>
  <c r="AG26" i="20"/>
  <c r="AH26" i="20" s="1"/>
  <c r="X28" i="13"/>
  <c r="AC28" i="13" s="1"/>
  <c r="Y28" i="13"/>
  <c r="AD28" i="13" s="1"/>
  <c r="R29" i="13"/>
  <c r="AE29" i="13" s="1"/>
  <c r="P30" i="13"/>
  <c r="AG26" i="13"/>
  <c r="AH26" i="13" s="1"/>
  <c r="P30" i="7"/>
  <c r="R29" i="7"/>
  <c r="X28" i="7"/>
  <c r="AC28" i="7" s="1"/>
  <c r="Y28" i="7"/>
  <c r="AD28" i="7" s="1"/>
  <c r="AG27" i="7"/>
  <c r="AH27" i="7" s="1"/>
  <c r="X29" i="6"/>
  <c r="Y29" i="6"/>
  <c r="P31" i="6"/>
  <c r="R30" i="6"/>
  <c r="AD28" i="6"/>
  <c r="AC28" i="6"/>
  <c r="AN29" i="5"/>
  <c r="AE29" i="5"/>
  <c r="AO29" i="5" s="1"/>
  <c r="AP28" i="5"/>
  <c r="R30" i="5"/>
  <c r="P31" i="5"/>
  <c r="AG27" i="5"/>
  <c r="AH27" i="5" s="1"/>
  <c r="X29" i="5"/>
  <c r="AC29" i="5" s="1"/>
  <c r="Y29" i="5"/>
  <c r="AD29" i="5" s="1"/>
  <c r="X29" i="20" l="1"/>
  <c r="AC29" i="20" s="1"/>
  <c r="Y29" i="20"/>
  <c r="AD29" i="20" s="1"/>
  <c r="P31" i="20"/>
  <c r="R30" i="20"/>
  <c r="AE30" i="20" s="1"/>
  <c r="AG27" i="20"/>
  <c r="AH27" i="20" s="1"/>
  <c r="P31" i="13"/>
  <c r="R30" i="13"/>
  <c r="AE30" i="13" s="1"/>
  <c r="AG27" i="13"/>
  <c r="AH27" i="13" s="1"/>
  <c r="X29" i="13"/>
  <c r="AC29" i="13" s="1"/>
  <c r="Y29" i="13"/>
  <c r="AD29" i="13" s="1"/>
  <c r="X29" i="7"/>
  <c r="AC29" i="7" s="1"/>
  <c r="Y29" i="7"/>
  <c r="AD29" i="7" s="1"/>
  <c r="P31" i="7"/>
  <c r="R30" i="7"/>
  <c r="AG28" i="6"/>
  <c r="AH28" i="6" s="1"/>
  <c r="X30" i="6"/>
  <c r="Y30" i="6"/>
  <c r="P32" i="6"/>
  <c r="R31" i="6"/>
  <c r="AD29" i="6"/>
  <c r="AC29" i="6"/>
  <c r="AN30" i="5"/>
  <c r="AE30" i="5"/>
  <c r="AO30" i="5" s="1"/>
  <c r="AP29" i="5"/>
  <c r="R31" i="5"/>
  <c r="AG28" i="5"/>
  <c r="AH28" i="5" s="1"/>
  <c r="P32" i="5"/>
  <c r="X30" i="5"/>
  <c r="AC30" i="5" s="1"/>
  <c r="Y30" i="5"/>
  <c r="AD30" i="5" s="1"/>
  <c r="X30" i="20" l="1"/>
  <c r="AC30" i="20" s="1"/>
  <c r="Y30" i="20"/>
  <c r="AD30" i="20" s="1"/>
  <c r="R31" i="20"/>
  <c r="AE31" i="20" s="1"/>
  <c r="P32" i="20"/>
  <c r="AG28" i="20"/>
  <c r="AH28" i="20" s="1"/>
  <c r="X30" i="13"/>
  <c r="AC30" i="13" s="1"/>
  <c r="Y30" i="13"/>
  <c r="AD30" i="13" s="1"/>
  <c r="AG29" i="13"/>
  <c r="AH29" i="13" s="1"/>
  <c r="AG28" i="13"/>
  <c r="AH28" i="13" s="1"/>
  <c r="P32" i="13"/>
  <c r="R31" i="13"/>
  <c r="AE31" i="13" s="1"/>
  <c r="P32" i="7"/>
  <c r="R31" i="7"/>
  <c r="Y30" i="7"/>
  <c r="AD30" i="7" s="1"/>
  <c r="X30" i="7"/>
  <c r="AC30" i="7" s="1"/>
  <c r="AG29" i="7"/>
  <c r="AH29" i="7" s="1"/>
  <c r="AG28" i="7"/>
  <c r="AH28" i="7" s="1"/>
  <c r="AG29" i="6"/>
  <c r="AH29" i="6" s="1"/>
  <c r="X31" i="6"/>
  <c r="Y31" i="6"/>
  <c r="P33" i="6"/>
  <c r="R32" i="6"/>
  <c r="AD30" i="6"/>
  <c r="AC30" i="6"/>
  <c r="AN31" i="5"/>
  <c r="AE31" i="5"/>
  <c r="AO31" i="5" s="1"/>
  <c r="AP30" i="5"/>
  <c r="R32" i="5"/>
  <c r="X31" i="5"/>
  <c r="AC31" i="5" s="1"/>
  <c r="Y31" i="5"/>
  <c r="AD31" i="5" s="1"/>
  <c r="P33" i="5"/>
  <c r="AG29" i="5"/>
  <c r="AH29" i="5" s="1"/>
  <c r="P33" i="20" l="1"/>
  <c r="R32" i="20"/>
  <c r="AE32" i="20" s="1"/>
  <c r="X31" i="20"/>
  <c r="AC31" i="20" s="1"/>
  <c r="Y31" i="20"/>
  <c r="AD31" i="20" s="1"/>
  <c r="AG29" i="20"/>
  <c r="AH29" i="20" s="1"/>
  <c r="R32" i="13"/>
  <c r="AE32" i="13" s="1"/>
  <c r="P33" i="13"/>
  <c r="AG30" i="13"/>
  <c r="AH30" i="13" s="1"/>
  <c r="Y31" i="13"/>
  <c r="AD31" i="13" s="1"/>
  <c r="X31" i="13"/>
  <c r="AC31" i="13" s="1"/>
  <c r="X31" i="7"/>
  <c r="AC31" i="7" s="1"/>
  <c r="Y31" i="7"/>
  <c r="AD31" i="7" s="1"/>
  <c r="P33" i="7"/>
  <c r="R32" i="7"/>
  <c r="AG30" i="6"/>
  <c r="AH30" i="6" s="1"/>
  <c r="X32" i="6"/>
  <c r="Y32" i="6"/>
  <c r="P34" i="6"/>
  <c r="R33" i="6"/>
  <c r="AD31" i="6"/>
  <c r="AC31" i="6"/>
  <c r="AN32" i="5"/>
  <c r="AE32" i="5"/>
  <c r="AO32" i="5" s="1"/>
  <c r="AP31" i="5"/>
  <c r="R33" i="5"/>
  <c r="P34" i="5"/>
  <c r="X32" i="5"/>
  <c r="AC32" i="5" s="1"/>
  <c r="Y32" i="5"/>
  <c r="AD32" i="5" s="1"/>
  <c r="AG30" i="5"/>
  <c r="AH30" i="5" s="1"/>
  <c r="AG30" i="20" l="1"/>
  <c r="AH30" i="20" s="1"/>
  <c r="R33" i="20"/>
  <c r="AE33" i="20" s="1"/>
  <c r="P34" i="20"/>
  <c r="X32" i="20"/>
  <c r="AC32" i="20" s="1"/>
  <c r="Y32" i="20"/>
  <c r="AD32" i="20" s="1"/>
  <c r="AG31" i="13"/>
  <c r="AH31" i="13" s="1"/>
  <c r="P34" i="13"/>
  <c r="R33" i="13"/>
  <c r="AE33" i="13" s="1"/>
  <c r="X32" i="13"/>
  <c r="AC32" i="13" s="1"/>
  <c r="Y32" i="13"/>
  <c r="AD32" i="13" s="1"/>
  <c r="X32" i="7"/>
  <c r="AC32" i="7" s="1"/>
  <c r="Y32" i="7"/>
  <c r="AD32" i="7" s="1"/>
  <c r="P34" i="7"/>
  <c r="R33" i="7"/>
  <c r="AG30" i="7"/>
  <c r="AH30" i="7" s="1"/>
  <c r="AG31" i="6"/>
  <c r="AH31" i="6" s="1"/>
  <c r="X33" i="6"/>
  <c r="Y33" i="6"/>
  <c r="P35" i="6"/>
  <c r="R34" i="6"/>
  <c r="AD32" i="6"/>
  <c r="AC32" i="6"/>
  <c r="AN33" i="5"/>
  <c r="AE33" i="5"/>
  <c r="AO33" i="5" s="1"/>
  <c r="AP32" i="5"/>
  <c r="R34" i="5"/>
  <c r="AG32" i="5"/>
  <c r="AH32" i="5" s="1"/>
  <c r="X33" i="5"/>
  <c r="AC33" i="5" s="1"/>
  <c r="Y33" i="5"/>
  <c r="AD33" i="5" s="1"/>
  <c r="AG31" i="5"/>
  <c r="AH31" i="5" s="1"/>
  <c r="P35" i="5"/>
  <c r="X33" i="20" l="1"/>
  <c r="AC33" i="20" s="1"/>
  <c r="Y33" i="20"/>
  <c r="AD33" i="20" s="1"/>
  <c r="AG32" i="20"/>
  <c r="AH32" i="20" s="1"/>
  <c r="AG31" i="20"/>
  <c r="AH31" i="20" s="1"/>
  <c r="R34" i="20"/>
  <c r="AE34" i="20" s="1"/>
  <c r="P35" i="20"/>
  <c r="P35" i="13"/>
  <c r="R34" i="13"/>
  <c r="AE34" i="13" s="1"/>
  <c r="X33" i="13"/>
  <c r="AC33" i="13" s="1"/>
  <c r="Y33" i="13"/>
  <c r="AD33" i="13" s="1"/>
  <c r="AG31" i="7"/>
  <c r="AH31" i="7" s="1"/>
  <c r="X33" i="7"/>
  <c r="AC33" i="7" s="1"/>
  <c r="Y33" i="7"/>
  <c r="AD33" i="7" s="1"/>
  <c r="P35" i="7"/>
  <c r="R34" i="7"/>
  <c r="AG32" i="7"/>
  <c r="AH32" i="7" s="1"/>
  <c r="AG32" i="6"/>
  <c r="AH32" i="6" s="1"/>
  <c r="X34" i="6"/>
  <c r="Y34" i="6"/>
  <c r="P36" i="6"/>
  <c r="R35" i="6"/>
  <c r="AD33" i="6"/>
  <c r="AC33" i="6"/>
  <c r="AN34" i="5"/>
  <c r="AE34" i="5"/>
  <c r="AO34" i="5" s="1"/>
  <c r="AP33" i="5"/>
  <c r="R35" i="5"/>
  <c r="X34" i="5"/>
  <c r="AC34" i="5" s="1"/>
  <c r="Y34" i="5"/>
  <c r="AD34" i="5" s="1"/>
  <c r="P36" i="5"/>
  <c r="AG33" i="5"/>
  <c r="AH33" i="5" s="1"/>
  <c r="R35" i="20" l="1"/>
  <c r="AE35" i="20" s="1"/>
  <c r="P36" i="20"/>
  <c r="AG33" i="20"/>
  <c r="AH33" i="20" s="1"/>
  <c r="Y34" i="20"/>
  <c r="AD34" i="20" s="1"/>
  <c r="X34" i="20"/>
  <c r="AC34" i="20" s="1"/>
  <c r="X34" i="13"/>
  <c r="AC34" i="13" s="1"/>
  <c r="Y34" i="13"/>
  <c r="AD34" i="13" s="1"/>
  <c r="R35" i="13"/>
  <c r="AE35" i="13" s="1"/>
  <c r="P36" i="13"/>
  <c r="AG32" i="13"/>
  <c r="AH32" i="13" s="1"/>
  <c r="X34" i="7"/>
  <c r="AC34" i="7" s="1"/>
  <c r="Y34" i="7"/>
  <c r="AD34" i="7" s="1"/>
  <c r="P36" i="7"/>
  <c r="R35" i="7"/>
  <c r="AG33" i="7"/>
  <c r="AH33" i="7" s="1"/>
  <c r="AC34" i="6"/>
  <c r="AG33" i="6"/>
  <c r="AH33" i="6" s="1"/>
  <c r="X35" i="6"/>
  <c r="Y35" i="6"/>
  <c r="P37" i="6"/>
  <c r="R36" i="6"/>
  <c r="AD34" i="6"/>
  <c r="AN35" i="5"/>
  <c r="AE35" i="5"/>
  <c r="AO35" i="5" s="1"/>
  <c r="AP34" i="5"/>
  <c r="R36" i="5"/>
  <c r="X35" i="5"/>
  <c r="AC35" i="5" s="1"/>
  <c r="Y35" i="5"/>
  <c r="AD35" i="5" s="1"/>
  <c r="P37" i="5"/>
  <c r="P37" i="20" l="1"/>
  <c r="R36" i="20"/>
  <c r="AE36" i="20" s="1"/>
  <c r="X35" i="20"/>
  <c r="AC35" i="20" s="1"/>
  <c r="Y35" i="20"/>
  <c r="AD35" i="20" s="1"/>
  <c r="R36" i="13"/>
  <c r="AE36" i="13" s="1"/>
  <c r="P37" i="13"/>
  <c r="X35" i="13"/>
  <c r="AC35" i="13" s="1"/>
  <c r="Y35" i="13"/>
  <c r="AD35" i="13" s="1"/>
  <c r="AG33" i="13"/>
  <c r="AH33" i="13" s="1"/>
  <c r="X35" i="7"/>
  <c r="AC35" i="7" s="1"/>
  <c r="Y35" i="7"/>
  <c r="AD35" i="7" s="1"/>
  <c r="P37" i="7"/>
  <c r="R36" i="7"/>
  <c r="P38" i="6"/>
  <c r="R37" i="6"/>
  <c r="AC35" i="6"/>
  <c r="X36" i="6"/>
  <c r="Y36" i="6"/>
  <c r="AD35" i="6"/>
  <c r="AG34" i="6"/>
  <c r="AH34" i="6" s="1"/>
  <c r="AN36" i="5"/>
  <c r="AE36" i="5"/>
  <c r="AO36" i="5" s="1"/>
  <c r="AP35" i="5"/>
  <c r="R37" i="5"/>
  <c r="X36" i="5"/>
  <c r="AC36" i="5" s="1"/>
  <c r="Y36" i="5"/>
  <c r="AD36" i="5" s="1"/>
  <c r="AG34" i="5"/>
  <c r="AH34" i="5" s="1"/>
  <c r="P38" i="5"/>
  <c r="AG34" i="20" l="1"/>
  <c r="AH34" i="20" s="1"/>
  <c r="R37" i="20"/>
  <c r="AE37" i="20" s="1"/>
  <c r="P38" i="20"/>
  <c r="X36" i="20"/>
  <c r="AC36" i="20" s="1"/>
  <c r="Y36" i="20"/>
  <c r="AD36" i="20" s="1"/>
  <c r="R37" i="13"/>
  <c r="AE37" i="13" s="1"/>
  <c r="P38" i="13"/>
  <c r="AG34" i="13"/>
  <c r="AH34" i="13" s="1"/>
  <c r="X36" i="13"/>
  <c r="AC36" i="13" s="1"/>
  <c r="Y36" i="13"/>
  <c r="AD36" i="13" s="1"/>
  <c r="AG34" i="7"/>
  <c r="AH34" i="7" s="1"/>
  <c r="X36" i="7"/>
  <c r="AC36" i="7" s="1"/>
  <c r="Y36" i="7"/>
  <c r="AD36" i="7" s="1"/>
  <c r="P38" i="7"/>
  <c r="R37" i="7"/>
  <c r="P39" i="6"/>
  <c r="R38" i="6"/>
  <c r="AD36" i="6"/>
  <c r="AC36" i="6"/>
  <c r="AG35" i="6"/>
  <c r="AH35" i="6" s="1"/>
  <c r="X37" i="6"/>
  <c r="Y37" i="6"/>
  <c r="AN37" i="5"/>
  <c r="AE37" i="5"/>
  <c r="AO37" i="5" s="1"/>
  <c r="AP36" i="5"/>
  <c r="R38" i="5"/>
  <c r="X37" i="5"/>
  <c r="AC37" i="5" s="1"/>
  <c r="Y37" i="5"/>
  <c r="AD37" i="5" s="1"/>
  <c r="P39" i="5"/>
  <c r="AG35" i="5"/>
  <c r="AH35" i="5" s="1"/>
  <c r="AG35" i="20" l="1"/>
  <c r="AH35" i="20" s="1"/>
  <c r="R38" i="20"/>
  <c r="AE38" i="20" s="1"/>
  <c r="P39" i="20"/>
  <c r="Y37" i="20"/>
  <c r="AD37" i="20" s="1"/>
  <c r="X37" i="20"/>
  <c r="AC37" i="20" s="1"/>
  <c r="R38" i="13"/>
  <c r="AE38" i="13" s="1"/>
  <c r="P39" i="13"/>
  <c r="AG35" i="13"/>
  <c r="AH35" i="13" s="1"/>
  <c r="AG36" i="13"/>
  <c r="AH36" i="13" s="1"/>
  <c r="X37" i="13"/>
  <c r="AC37" i="13" s="1"/>
  <c r="Y37" i="13"/>
  <c r="AD37" i="13" s="1"/>
  <c r="X37" i="7"/>
  <c r="AC37" i="7" s="1"/>
  <c r="Y37" i="7"/>
  <c r="AD37" i="7" s="1"/>
  <c r="AG36" i="7"/>
  <c r="AH36" i="7" s="1"/>
  <c r="P39" i="7"/>
  <c r="R38" i="7"/>
  <c r="AG35" i="7"/>
  <c r="AH35" i="7" s="1"/>
  <c r="AD37" i="6"/>
  <c r="AC37" i="6"/>
  <c r="P40" i="6"/>
  <c r="R39" i="6"/>
  <c r="AG36" i="6"/>
  <c r="AH36" i="6" s="1"/>
  <c r="X38" i="6"/>
  <c r="Y38" i="6"/>
  <c r="AN38" i="5"/>
  <c r="AE38" i="5"/>
  <c r="AO38" i="5" s="1"/>
  <c r="AP37" i="5"/>
  <c r="R39" i="5"/>
  <c r="X38" i="5"/>
  <c r="AC38" i="5" s="1"/>
  <c r="Y38" i="5"/>
  <c r="AD38" i="5" s="1"/>
  <c r="P40" i="5"/>
  <c r="AG36" i="5"/>
  <c r="AH36" i="5" s="1"/>
  <c r="X38" i="20" l="1"/>
  <c r="AC38" i="20" s="1"/>
  <c r="Y38" i="20"/>
  <c r="AD38" i="20" s="1"/>
  <c r="AG36" i="20"/>
  <c r="AH36" i="20" s="1"/>
  <c r="R39" i="20"/>
  <c r="AE39" i="20" s="1"/>
  <c r="P40" i="20"/>
  <c r="P40" i="13"/>
  <c r="R39" i="13"/>
  <c r="AE39" i="13" s="1"/>
  <c r="AG37" i="13"/>
  <c r="AH37" i="13" s="1"/>
  <c r="X38" i="13"/>
  <c r="AC38" i="13" s="1"/>
  <c r="Y38" i="13"/>
  <c r="AD38" i="13" s="1"/>
  <c r="X38" i="7"/>
  <c r="AC38" i="7" s="1"/>
  <c r="Y38" i="7"/>
  <c r="AD38" i="7" s="1"/>
  <c r="P40" i="7"/>
  <c r="R39" i="7"/>
  <c r="AG37" i="7"/>
  <c r="AH37" i="7" s="1"/>
  <c r="AD38" i="6"/>
  <c r="AC38" i="6"/>
  <c r="X39" i="6"/>
  <c r="Y39" i="6"/>
  <c r="P41" i="6"/>
  <c r="R40" i="6"/>
  <c r="AG37" i="6"/>
  <c r="AH37" i="6" s="1"/>
  <c r="AN39" i="5"/>
  <c r="AE39" i="5"/>
  <c r="AO39" i="5" s="1"/>
  <c r="AP38" i="5"/>
  <c r="R40" i="5"/>
  <c r="AG37" i="5"/>
  <c r="AH37" i="5" s="1"/>
  <c r="X39" i="5"/>
  <c r="AC39" i="5" s="1"/>
  <c r="Y39" i="5"/>
  <c r="AD39" i="5" s="1"/>
  <c r="P41" i="5"/>
  <c r="AG37" i="20" l="1"/>
  <c r="AH37" i="20" s="1"/>
  <c r="X39" i="20"/>
  <c r="AC39" i="20" s="1"/>
  <c r="Y39" i="20"/>
  <c r="AD39" i="20" s="1"/>
  <c r="P41" i="20"/>
  <c r="R40" i="20"/>
  <c r="AE40" i="20" s="1"/>
  <c r="Y39" i="13"/>
  <c r="AD39" i="13" s="1"/>
  <c r="X39" i="13"/>
  <c r="AC39" i="13" s="1"/>
  <c r="P41" i="13"/>
  <c r="R40" i="13"/>
  <c r="AE40" i="13" s="1"/>
  <c r="X39" i="7"/>
  <c r="AC39" i="7" s="1"/>
  <c r="Y39" i="7"/>
  <c r="AD39" i="7" s="1"/>
  <c r="P41" i="7"/>
  <c r="R40" i="7"/>
  <c r="AD39" i="6"/>
  <c r="X40" i="6"/>
  <c r="Y40" i="6"/>
  <c r="P42" i="6"/>
  <c r="R41" i="6"/>
  <c r="AC39" i="6"/>
  <c r="AG38" i="6"/>
  <c r="AH38" i="6" s="1"/>
  <c r="AN40" i="5"/>
  <c r="AE40" i="5"/>
  <c r="AO40" i="5" s="1"/>
  <c r="AP39" i="5"/>
  <c r="R41" i="5"/>
  <c r="AG38" i="5"/>
  <c r="AH38" i="5" s="1"/>
  <c r="X40" i="5"/>
  <c r="AC40" i="5" s="1"/>
  <c r="Y40" i="5"/>
  <c r="AD40" i="5" s="1"/>
  <c r="P42" i="5"/>
  <c r="R41" i="20" l="1"/>
  <c r="AE41" i="20" s="1"/>
  <c r="P42" i="20"/>
  <c r="Y40" i="20"/>
  <c r="AD40" i="20" s="1"/>
  <c r="X40" i="20"/>
  <c r="AC40" i="20" s="1"/>
  <c r="AG38" i="20"/>
  <c r="AH38" i="20" s="1"/>
  <c r="X40" i="13"/>
  <c r="AC40" i="13" s="1"/>
  <c r="Y40" i="13"/>
  <c r="AD40" i="13" s="1"/>
  <c r="P42" i="13"/>
  <c r="R41" i="13"/>
  <c r="AE41" i="13" s="1"/>
  <c r="AG38" i="13"/>
  <c r="AH38" i="13" s="1"/>
  <c r="AG38" i="7"/>
  <c r="AH38" i="7" s="1"/>
  <c r="X40" i="7"/>
  <c r="AC40" i="7" s="1"/>
  <c r="Y40" i="7"/>
  <c r="AD40" i="7" s="1"/>
  <c r="P42" i="7"/>
  <c r="R41" i="7"/>
  <c r="AG39" i="6"/>
  <c r="AH39" i="6" s="1"/>
  <c r="X41" i="6"/>
  <c r="Y41" i="6"/>
  <c r="P43" i="6"/>
  <c r="R42" i="6"/>
  <c r="AD40" i="6"/>
  <c r="AC40" i="6"/>
  <c r="AN41" i="5"/>
  <c r="AE41" i="5"/>
  <c r="AO41" i="5" s="1"/>
  <c r="AP40" i="5"/>
  <c r="R42" i="5"/>
  <c r="P43" i="5"/>
  <c r="X41" i="5"/>
  <c r="AC41" i="5" s="1"/>
  <c r="Y41" i="5"/>
  <c r="AD41" i="5" s="1"/>
  <c r="AG39" i="5"/>
  <c r="AH39" i="5" s="1"/>
  <c r="AG39" i="20" l="1"/>
  <c r="AH39" i="20" s="1"/>
  <c r="X41" i="20"/>
  <c r="AC41" i="20" s="1"/>
  <c r="Y41" i="20"/>
  <c r="AD41" i="20" s="1"/>
  <c r="R42" i="20"/>
  <c r="AE42" i="20" s="1"/>
  <c r="P43" i="20"/>
  <c r="X41" i="13"/>
  <c r="AC41" i="13" s="1"/>
  <c r="Y41" i="13"/>
  <c r="AD41" i="13" s="1"/>
  <c r="P43" i="13"/>
  <c r="R42" i="13"/>
  <c r="AE42" i="13" s="1"/>
  <c r="AG39" i="13"/>
  <c r="AH39" i="13" s="1"/>
  <c r="P43" i="7"/>
  <c r="R42" i="7"/>
  <c r="X41" i="7"/>
  <c r="AC41" i="7" s="1"/>
  <c r="Y41" i="7"/>
  <c r="AD41" i="7" s="1"/>
  <c r="AG39" i="7"/>
  <c r="AH39" i="7" s="1"/>
  <c r="AG40" i="6"/>
  <c r="AH40" i="6" s="1"/>
  <c r="X42" i="6"/>
  <c r="Y42" i="6"/>
  <c r="P44" i="6"/>
  <c r="R43" i="6"/>
  <c r="AD41" i="6"/>
  <c r="AC41" i="6"/>
  <c r="AN42" i="5"/>
  <c r="AE42" i="5"/>
  <c r="AO42" i="5" s="1"/>
  <c r="AP41" i="5"/>
  <c r="R43" i="5"/>
  <c r="AG40" i="5"/>
  <c r="AH40" i="5" s="1"/>
  <c r="X42" i="5"/>
  <c r="AC42" i="5" s="1"/>
  <c r="Y42" i="5"/>
  <c r="AD42" i="5" s="1"/>
  <c r="P44" i="5"/>
  <c r="R43" i="20" l="1"/>
  <c r="AE43" i="20" s="1"/>
  <c r="P44" i="20"/>
  <c r="X42" i="20"/>
  <c r="AC42" i="20" s="1"/>
  <c r="Y42" i="20"/>
  <c r="AD42" i="20" s="1"/>
  <c r="AG40" i="20"/>
  <c r="AH40" i="20" s="1"/>
  <c r="X42" i="13"/>
  <c r="AC42" i="13" s="1"/>
  <c r="Y42" i="13"/>
  <c r="AD42" i="13" s="1"/>
  <c r="P44" i="13"/>
  <c r="R43" i="13"/>
  <c r="AE43" i="13" s="1"/>
  <c r="AG40" i="13"/>
  <c r="AH40" i="13" s="1"/>
  <c r="AG40" i="7"/>
  <c r="AH40" i="7" s="1"/>
  <c r="X42" i="7"/>
  <c r="AC42" i="7" s="1"/>
  <c r="Y42" i="7"/>
  <c r="AD42" i="7" s="1"/>
  <c r="P44" i="7"/>
  <c r="R43" i="7"/>
  <c r="AC42" i="6"/>
  <c r="AG41" i="6"/>
  <c r="AH41" i="6" s="1"/>
  <c r="X43" i="6"/>
  <c r="Y43" i="6"/>
  <c r="P45" i="6"/>
  <c r="R44" i="6"/>
  <c r="AD42" i="6"/>
  <c r="AN43" i="5"/>
  <c r="AE43" i="5"/>
  <c r="AO43" i="5" s="1"/>
  <c r="AP42" i="5"/>
  <c r="R44" i="5"/>
  <c r="AG41" i="5"/>
  <c r="AH41" i="5" s="1"/>
  <c r="P45" i="5"/>
  <c r="X43" i="5"/>
  <c r="AC43" i="5" s="1"/>
  <c r="Y43" i="5"/>
  <c r="AD43" i="5" s="1"/>
  <c r="P45" i="20" l="1"/>
  <c r="R44" i="20"/>
  <c r="AE44" i="20" s="1"/>
  <c r="AG41" i="20"/>
  <c r="AH41" i="20" s="1"/>
  <c r="Y43" i="20"/>
  <c r="AD43" i="20" s="1"/>
  <c r="X43" i="20"/>
  <c r="AC43" i="20" s="1"/>
  <c r="X43" i="13"/>
  <c r="AC43" i="13" s="1"/>
  <c r="Y43" i="13"/>
  <c r="AD43" i="13" s="1"/>
  <c r="P45" i="13"/>
  <c r="R44" i="13"/>
  <c r="AE44" i="13" s="1"/>
  <c r="AG41" i="13"/>
  <c r="AH41" i="13" s="1"/>
  <c r="AG42" i="13"/>
  <c r="AH42" i="13" s="1"/>
  <c r="X43" i="7"/>
  <c r="AC43" i="7" s="1"/>
  <c r="Y43" i="7"/>
  <c r="AD43" i="7" s="1"/>
  <c r="P45" i="7"/>
  <c r="R44" i="7"/>
  <c r="AG41" i="7"/>
  <c r="AH41" i="7" s="1"/>
  <c r="AD43" i="6"/>
  <c r="X44" i="6"/>
  <c r="Y44" i="6"/>
  <c r="P46" i="6"/>
  <c r="R45" i="6"/>
  <c r="AC43" i="6"/>
  <c r="AG42" i="6"/>
  <c r="AH42" i="6" s="1"/>
  <c r="AN44" i="5"/>
  <c r="AE44" i="5"/>
  <c r="AO44" i="5" s="1"/>
  <c r="AP43" i="5"/>
  <c r="R45" i="5"/>
  <c r="P46" i="5"/>
  <c r="AG43" i="5"/>
  <c r="AH43" i="5" s="1"/>
  <c r="X44" i="5"/>
  <c r="AC44" i="5" s="1"/>
  <c r="Y44" i="5"/>
  <c r="AD44" i="5" s="1"/>
  <c r="AG42" i="5"/>
  <c r="AH42" i="5" s="1"/>
  <c r="P46" i="20" l="1"/>
  <c r="R45" i="20"/>
  <c r="AE45" i="20" s="1"/>
  <c r="AG42" i="20"/>
  <c r="AH42" i="20" s="1"/>
  <c r="X44" i="20"/>
  <c r="AC44" i="20" s="1"/>
  <c r="Y44" i="20"/>
  <c r="AD44" i="20" s="1"/>
  <c r="AG43" i="20"/>
  <c r="AH43" i="20" s="1"/>
  <c r="X44" i="13"/>
  <c r="AC44" i="13" s="1"/>
  <c r="Y44" i="13"/>
  <c r="AD44" i="13" s="1"/>
  <c r="P46" i="13"/>
  <c r="R45" i="13"/>
  <c r="AE45" i="13" s="1"/>
  <c r="AG42" i="7"/>
  <c r="AH42" i="7" s="1"/>
  <c r="X44" i="7"/>
  <c r="AC44" i="7" s="1"/>
  <c r="Y44" i="7"/>
  <c r="AD44" i="7" s="1"/>
  <c r="P46" i="7"/>
  <c r="R45" i="7"/>
  <c r="X45" i="6"/>
  <c r="Y45" i="6"/>
  <c r="AG43" i="6"/>
  <c r="AH43" i="6" s="1"/>
  <c r="P47" i="6"/>
  <c r="R46" i="6"/>
  <c r="AD44" i="6"/>
  <c r="AC44" i="6"/>
  <c r="AG44" i="6" s="1"/>
  <c r="AH44" i="6" s="1"/>
  <c r="AN45" i="5"/>
  <c r="AE45" i="5"/>
  <c r="AO45" i="5" s="1"/>
  <c r="AP44" i="5"/>
  <c r="R46" i="5"/>
  <c r="P47" i="5"/>
  <c r="X45" i="5"/>
  <c r="AC45" i="5" s="1"/>
  <c r="Y45" i="5"/>
  <c r="AD45" i="5" s="1"/>
  <c r="R46" i="20" l="1"/>
  <c r="AE46" i="20" s="1"/>
  <c r="P47" i="20"/>
  <c r="AG44" i="20"/>
  <c r="AH44" i="20" s="1"/>
  <c r="Y45" i="20"/>
  <c r="AD45" i="20" s="1"/>
  <c r="X45" i="20"/>
  <c r="AC45" i="20" s="1"/>
  <c r="AG43" i="13"/>
  <c r="AH43" i="13" s="1"/>
  <c r="Y45" i="13"/>
  <c r="AD45" i="13" s="1"/>
  <c r="X45" i="13"/>
  <c r="AC45" i="13" s="1"/>
  <c r="R46" i="13"/>
  <c r="AE46" i="13" s="1"/>
  <c r="P47" i="13"/>
  <c r="P47" i="7"/>
  <c r="R46" i="7"/>
  <c r="X45" i="7"/>
  <c r="AC45" i="7" s="1"/>
  <c r="Y45" i="7"/>
  <c r="AD45" i="7" s="1"/>
  <c r="AG43" i="7"/>
  <c r="AH43" i="7" s="1"/>
  <c r="X46" i="6"/>
  <c r="Y46" i="6"/>
  <c r="P48" i="6"/>
  <c r="R47" i="6"/>
  <c r="AD45" i="6"/>
  <c r="AC45" i="6"/>
  <c r="AN46" i="5"/>
  <c r="AE46" i="5"/>
  <c r="AO46" i="5" s="1"/>
  <c r="AP45" i="5"/>
  <c r="R47" i="5"/>
  <c r="AG44" i="5"/>
  <c r="AH44" i="5" s="1"/>
  <c r="AG45" i="5"/>
  <c r="AH45" i="5" s="1"/>
  <c r="P48" i="5"/>
  <c r="X46" i="5"/>
  <c r="AC46" i="5" s="1"/>
  <c r="Y46" i="5"/>
  <c r="AD46" i="5" s="1"/>
  <c r="P48" i="20" l="1"/>
  <c r="R47" i="20"/>
  <c r="AE47" i="20" s="1"/>
  <c r="AG45" i="20"/>
  <c r="AH45" i="20" s="1"/>
  <c r="X46" i="20"/>
  <c r="AC46" i="20" s="1"/>
  <c r="Y46" i="20"/>
  <c r="AD46" i="20" s="1"/>
  <c r="P48" i="13"/>
  <c r="R47" i="13"/>
  <c r="AE47" i="13" s="1"/>
  <c r="X46" i="13"/>
  <c r="AC46" i="13" s="1"/>
  <c r="Y46" i="13"/>
  <c r="AD46" i="13" s="1"/>
  <c r="AG44" i="13"/>
  <c r="AH44" i="13" s="1"/>
  <c r="X46" i="7"/>
  <c r="AC46" i="7" s="1"/>
  <c r="Y46" i="7"/>
  <c r="AD46" i="7" s="1"/>
  <c r="AG44" i="7"/>
  <c r="AH44" i="7" s="1"/>
  <c r="P48" i="7"/>
  <c r="R47" i="7"/>
  <c r="AC46" i="6"/>
  <c r="AG45" i="6"/>
  <c r="AH45" i="6" s="1"/>
  <c r="X47" i="6"/>
  <c r="Y47" i="6"/>
  <c r="P49" i="6"/>
  <c r="R48" i="6"/>
  <c r="AD46" i="6"/>
  <c r="AN47" i="5"/>
  <c r="AE47" i="5"/>
  <c r="AO47" i="5" s="1"/>
  <c r="AP46" i="5"/>
  <c r="R48" i="5"/>
  <c r="P49" i="5"/>
  <c r="AG46" i="5"/>
  <c r="AH46" i="5" s="1"/>
  <c r="X47" i="5"/>
  <c r="AC47" i="5" s="1"/>
  <c r="Y47" i="5"/>
  <c r="AD47" i="5" s="1"/>
  <c r="X47" i="20" l="1"/>
  <c r="AC47" i="20" s="1"/>
  <c r="Y47" i="20"/>
  <c r="AD47" i="20" s="1"/>
  <c r="P49" i="20"/>
  <c r="R48" i="20"/>
  <c r="AE48" i="20" s="1"/>
  <c r="X47" i="13"/>
  <c r="AC47" i="13" s="1"/>
  <c r="Y47" i="13"/>
  <c r="AD47" i="13" s="1"/>
  <c r="R48" i="13"/>
  <c r="AE48" i="13" s="1"/>
  <c r="P49" i="13"/>
  <c r="AG45" i="13"/>
  <c r="AH45" i="13" s="1"/>
  <c r="P49" i="7"/>
  <c r="R48" i="7"/>
  <c r="AG46" i="7"/>
  <c r="AH46" i="7" s="1"/>
  <c r="AG45" i="7"/>
  <c r="AH45" i="7" s="1"/>
  <c r="X47" i="7"/>
  <c r="AC47" i="7" s="1"/>
  <c r="Y47" i="7"/>
  <c r="AD47" i="7" s="1"/>
  <c r="P50" i="6"/>
  <c r="R49" i="6"/>
  <c r="X48" i="6"/>
  <c r="Y48" i="6"/>
  <c r="AD47" i="6"/>
  <c r="AC47" i="6"/>
  <c r="AG46" i="6"/>
  <c r="AH46" i="6" s="1"/>
  <c r="AN48" i="5"/>
  <c r="AE48" i="5"/>
  <c r="AO48" i="5" s="1"/>
  <c r="AP47" i="5"/>
  <c r="R49" i="5"/>
  <c r="P50" i="5"/>
  <c r="X48" i="5"/>
  <c r="AC48" i="5" s="1"/>
  <c r="Y48" i="5"/>
  <c r="AD48" i="5" s="1"/>
  <c r="Y48" i="20" l="1"/>
  <c r="AD48" i="20" s="1"/>
  <c r="X48" i="20"/>
  <c r="AC48" i="20" s="1"/>
  <c r="R49" i="20"/>
  <c r="AE49" i="20" s="1"/>
  <c r="P50" i="20"/>
  <c r="AG47" i="20"/>
  <c r="AH47" i="20" s="1"/>
  <c r="AG46" i="20"/>
  <c r="AH46" i="20" s="1"/>
  <c r="Y48" i="13"/>
  <c r="AD48" i="13" s="1"/>
  <c r="X48" i="13"/>
  <c r="AC48" i="13" s="1"/>
  <c r="P50" i="13"/>
  <c r="R49" i="13"/>
  <c r="AE49" i="13" s="1"/>
  <c r="AG47" i="13"/>
  <c r="AH47" i="13" s="1"/>
  <c r="AG46" i="13"/>
  <c r="AH46" i="13" s="1"/>
  <c r="X48" i="7"/>
  <c r="AC48" i="7" s="1"/>
  <c r="Y48" i="7"/>
  <c r="AD48" i="7" s="1"/>
  <c r="P50" i="7"/>
  <c r="R49" i="7"/>
  <c r="P51" i="6"/>
  <c r="R50" i="6"/>
  <c r="AG47" i="6"/>
  <c r="AH47" i="6" s="1"/>
  <c r="AD48" i="6"/>
  <c r="AC48" i="6"/>
  <c r="X49" i="6"/>
  <c r="Y49" i="6"/>
  <c r="AN49" i="5"/>
  <c r="AE49" i="5"/>
  <c r="AO49" i="5" s="1"/>
  <c r="AP48" i="5"/>
  <c r="R50" i="5"/>
  <c r="X49" i="5"/>
  <c r="AC49" i="5" s="1"/>
  <c r="Y49" i="5"/>
  <c r="AD49" i="5" s="1"/>
  <c r="P51" i="5"/>
  <c r="AG47" i="5"/>
  <c r="AH47" i="5" s="1"/>
  <c r="X49" i="20" l="1"/>
  <c r="AC49" i="20" s="1"/>
  <c r="Y49" i="20"/>
  <c r="AD49" i="20" s="1"/>
  <c r="R50" i="20"/>
  <c r="AE50" i="20" s="1"/>
  <c r="P51" i="20"/>
  <c r="P51" i="13"/>
  <c r="R50" i="13"/>
  <c r="AE50" i="13" s="1"/>
  <c r="X49" i="13"/>
  <c r="AC49" i="13" s="1"/>
  <c r="Y49" i="13"/>
  <c r="AD49" i="13" s="1"/>
  <c r="P51" i="7"/>
  <c r="R50" i="7"/>
  <c r="X49" i="7"/>
  <c r="AC49" i="7" s="1"/>
  <c r="Y49" i="7"/>
  <c r="AD49" i="7" s="1"/>
  <c r="AG47" i="7"/>
  <c r="AH47" i="7" s="1"/>
  <c r="AC49" i="6"/>
  <c r="AG48" i="6"/>
  <c r="AH48" i="6" s="1"/>
  <c r="X50" i="6"/>
  <c r="Y50" i="6"/>
  <c r="AD49" i="6"/>
  <c r="P52" i="6"/>
  <c r="R51" i="6"/>
  <c r="AP49" i="5"/>
  <c r="AN50" i="5"/>
  <c r="AE50" i="5"/>
  <c r="AO50" i="5" s="1"/>
  <c r="R51" i="5"/>
  <c r="X50" i="5"/>
  <c r="AC50" i="5" s="1"/>
  <c r="Y50" i="5"/>
  <c r="AD50" i="5" s="1"/>
  <c r="AG48" i="5"/>
  <c r="AH48" i="5" s="1"/>
  <c r="P52" i="5"/>
  <c r="AG48" i="20" l="1"/>
  <c r="AH48" i="20" s="1"/>
  <c r="X50" i="20"/>
  <c r="AC50" i="20" s="1"/>
  <c r="Y50" i="20"/>
  <c r="AD50" i="20" s="1"/>
  <c r="P52" i="20"/>
  <c r="R51" i="20"/>
  <c r="AE51" i="20" s="1"/>
  <c r="X50" i="13"/>
  <c r="AC50" i="13" s="1"/>
  <c r="Y50" i="13"/>
  <c r="AD50" i="13" s="1"/>
  <c r="AG48" i="13"/>
  <c r="AH48" i="13" s="1"/>
  <c r="R51" i="13"/>
  <c r="AE51" i="13" s="1"/>
  <c r="P52" i="13"/>
  <c r="AG48" i="7"/>
  <c r="AH48" i="7" s="1"/>
  <c r="X50" i="7"/>
  <c r="AC50" i="7" s="1"/>
  <c r="Y50" i="7"/>
  <c r="AD50" i="7" s="1"/>
  <c r="P52" i="7"/>
  <c r="R51" i="7"/>
  <c r="P53" i="6"/>
  <c r="R53" i="6" s="1"/>
  <c r="R52" i="6"/>
  <c r="AD50" i="6"/>
  <c r="AC50" i="6"/>
  <c r="X51" i="6"/>
  <c r="Y51" i="6"/>
  <c r="AG49" i="6"/>
  <c r="AH49" i="6" s="1"/>
  <c r="AN51" i="5"/>
  <c r="AE51" i="5"/>
  <c r="AO51" i="5" s="1"/>
  <c r="AP50" i="5"/>
  <c r="R52" i="5"/>
  <c r="AG49" i="5"/>
  <c r="AH49" i="5" s="1"/>
  <c r="X51" i="5"/>
  <c r="AC51" i="5" s="1"/>
  <c r="Y51" i="5"/>
  <c r="AD51" i="5" s="1"/>
  <c r="P53" i="5"/>
  <c r="R53" i="5" s="1"/>
  <c r="AG50" i="5"/>
  <c r="AH50" i="5" s="1"/>
  <c r="Y51" i="20" l="1"/>
  <c r="AD51" i="20" s="1"/>
  <c r="X51" i="20"/>
  <c r="AC51" i="20" s="1"/>
  <c r="AG50" i="20"/>
  <c r="AH50" i="20" s="1"/>
  <c r="R52" i="20"/>
  <c r="AE52" i="20" s="1"/>
  <c r="P53" i="20"/>
  <c r="R53" i="20" s="1"/>
  <c r="AE53" i="20" s="1"/>
  <c r="AG49" i="20"/>
  <c r="AH49" i="20" s="1"/>
  <c r="X51" i="13"/>
  <c r="AC51" i="13" s="1"/>
  <c r="Y51" i="13"/>
  <c r="AD51" i="13" s="1"/>
  <c r="AG49" i="13"/>
  <c r="AH49" i="13" s="1"/>
  <c r="P53" i="13"/>
  <c r="R53" i="13" s="1"/>
  <c r="AE53" i="13" s="1"/>
  <c r="R52" i="13"/>
  <c r="AE52" i="13" s="1"/>
  <c r="P53" i="7"/>
  <c r="R53" i="7" s="1"/>
  <c r="R52" i="7"/>
  <c r="AG49" i="7"/>
  <c r="AH49" i="7" s="1"/>
  <c r="X51" i="7"/>
  <c r="AC51" i="7" s="1"/>
  <c r="Y51" i="7"/>
  <c r="AD51" i="7" s="1"/>
  <c r="AD51" i="6"/>
  <c r="AC51" i="6"/>
  <c r="AG50" i="6"/>
  <c r="AH50" i="6" s="1"/>
  <c r="X52" i="6"/>
  <c r="Y52" i="6"/>
  <c r="X53" i="6"/>
  <c r="Y53" i="6"/>
  <c r="AN53" i="5"/>
  <c r="AE53" i="5"/>
  <c r="AN52" i="5"/>
  <c r="AE52" i="5"/>
  <c r="AO52" i="5" s="1"/>
  <c r="AP51" i="5"/>
  <c r="X52" i="5"/>
  <c r="AC52" i="5" s="1"/>
  <c r="Y52" i="5"/>
  <c r="AD52" i="5" s="1"/>
  <c r="X53" i="5"/>
  <c r="AC53" i="5" s="1"/>
  <c r="AC56" i="5" s="1"/>
  <c r="Y53" i="5"/>
  <c r="AD53" i="5" s="1"/>
  <c r="AD56" i="5" s="1"/>
  <c r="AO53" i="5" l="1"/>
  <c r="AE56" i="5"/>
  <c r="AC59" i="5" s="1"/>
  <c r="X53" i="20"/>
  <c r="AC53" i="20" s="1"/>
  <c r="Y53" i="20"/>
  <c r="AD53" i="20" s="1"/>
  <c r="X52" i="20"/>
  <c r="AC52" i="20" s="1"/>
  <c r="Y52" i="20"/>
  <c r="AD52" i="20" s="1"/>
  <c r="AG51" i="20"/>
  <c r="AH51" i="20" s="1"/>
  <c r="X53" i="13"/>
  <c r="AC53" i="13" s="1"/>
  <c r="Y53" i="13"/>
  <c r="AD53" i="13" s="1"/>
  <c r="AG51" i="13"/>
  <c r="AH51" i="13" s="1"/>
  <c r="X52" i="13"/>
  <c r="AC52" i="13" s="1"/>
  <c r="Y52" i="13"/>
  <c r="AD52" i="13" s="1"/>
  <c r="AG50" i="13"/>
  <c r="AH50" i="13" s="1"/>
  <c r="AG50" i="7"/>
  <c r="AH50" i="7" s="1"/>
  <c r="X52" i="7"/>
  <c r="AC52" i="7" s="1"/>
  <c r="Y52" i="7"/>
  <c r="AD52" i="7" s="1"/>
  <c r="X53" i="7"/>
  <c r="AC53" i="7" s="1"/>
  <c r="Y53" i="7"/>
  <c r="AD53" i="7" s="1"/>
  <c r="AD52" i="6"/>
  <c r="AC53" i="6"/>
  <c r="AC56" i="6" s="1"/>
  <c r="AC52" i="6"/>
  <c r="AG51" i="6"/>
  <c r="AH51" i="6" s="1"/>
  <c r="AD53" i="6"/>
  <c r="AD56" i="6" s="1"/>
  <c r="AP52" i="5"/>
  <c r="AP53" i="5"/>
  <c r="AG51" i="5"/>
  <c r="AH51" i="5" s="1"/>
  <c r="AQ3" i="5" l="1"/>
  <c r="C2" i="26"/>
  <c r="AD56" i="20"/>
  <c r="AC56" i="13"/>
  <c r="AG52" i="7"/>
  <c r="AH52" i="7" s="1"/>
  <c r="AG51" i="7"/>
  <c r="AH51" i="7" s="1"/>
  <c r="AG52" i="6"/>
  <c r="AH52" i="6" s="1"/>
  <c r="AG53" i="6"/>
  <c r="AH53" i="6" s="1"/>
  <c r="AE56" i="6"/>
  <c r="C3" i="26" s="1"/>
  <c r="AG53" i="5"/>
  <c r="AH53" i="5" s="1"/>
  <c r="AG52" i="5"/>
  <c r="AH52" i="5" s="1"/>
  <c r="AI3" i="5" s="1"/>
  <c r="AE56" i="20" l="1"/>
  <c r="AG53" i="20"/>
  <c r="AH53" i="20" s="1"/>
  <c r="AC56" i="20"/>
  <c r="C11" i="26" s="1"/>
  <c r="AG52" i="20"/>
  <c r="AH52" i="20" s="1"/>
  <c r="AG53" i="13"/>
  <c r="AH53" i="13" s="1"/>
  <c r="AE56" i="13"/>
  <c r="AD56" i="13"/>
  <c r="C7" i="26" s="1"/>
  <c r="AG52" i="13"/>
  <c r="AH52" i="13" s="1"/>
  <c r="AG53" i="7"/>
  <c r="AH53" i="7" s="1"/>
  <c r="AC56" i="7"/>
  <c r="AD56" i="7"/>
  <c r="AE56" i="7"/>
  <c r="AC59" i="6"/>
  <c r="AL2" i="6" s="1"/>
  <c r="D3" i="26" s="1"/>
  <c r="AR3" i="5" l="1"/>
  <c r="F2" i="26"/>
  <c r="AL2" i="5"/>
  <c r="C4" i="26"/>
  <c r="AI3" i="6"/>
  <c r="F3" i="26" s="1"/>
  <c r="AC59" i="20"/>
  <c r="AL2" i="20" s="1"/>
  <c r="AC59" i="13"/>
  <c r="AL2" i="13" s="1"/>
  <c r="D7" i="26" s="1"/>
  <c r="AC59" i="7"/>
  <c r="AL2" i="7" s="1"/>
  <c r="AL3" i="22" l="1"/>
  <c r="I10" i="25" s="1"/>
  <c r="AL3" i="28"/>
  <c r="AL3" i="27"/>
  <c r="AL3" i="23"/>
  <c r="E9" i="26" s="1"/>
  <c r="AL3" i="6"/>
  <c r="AL3" i="24"/>
  <c r="E10" i="26" s="1"/>
  <c r="AL3" i="5"/>
  <c r="E2" i="26" s="1"/>
  <c r="E3" i="26"/>
  <c r="AL3" i="7"/>
  <c r="E4" i="26" s="1"/>
  <c r="D4" i="26"/>
  <c r="AL3" i="10"/>
  <c r="D2" i="26"/>
  <c r="AL3" i="13"/>
  <c r="E7" i="26" s="1"/>
  <c r="AL3" i="14"/>
  <c r="E8" i="26" s="1"/>
  <c r="AL3" i="12"/>
  <c r="AL3" i="20"/>
  <c r="D11" i="26"/>
  <c r="AI3" i="13"/>
  <c r="F7" i="26" s="1"/>
  <c r="AI3" i="7"/>
  <c r="F4" i="26" s="1"/>
  <c r="AI3" i="20"/>
  <c r="F11" i="26" s="1"/>
  <c r="E12" i="26" l="1"/>
  <c r="I2" i="25"/>
  <c r="B4" i="25"/>
  <c r="D3" i="25"/>
  <c r="E5" i="26"/>
  <c r="I3" i="25"/>
  <c r="C3" i="25"/>
  <c r="I4" i="25"/>
  <c r="E6" i="26"/>
  <c r="B5" i="25"/>
  <c r="I9" i="25"/>
  <c r="I11" i="25"/>
  <c r="E11" i="26"/>
  <c r="I5" i="25" l="1" a="1"/>
  <c r="I5" i="25" s="1"/>
  <c r="F15" i="25" s="1"/>
  <c r="I12" i="25" a="1"/>
  <c r="I12" i="25" s="1"/>
  <c r="F16" i="25" s="1"/>
  <c r="I14" i="25" l="1" a="1"/>
  <c r="I14" i="25" s="1"/>
  <c r="B14" i="26" s="1"/>
</calcChain>
</file>

<file path=xl/sharedStrings.xml><?xml version="1.0" encoding="utf-8"?>
<sst xmlns="http://schemas.openxmlformats.org/spreadsheetml/2006/main" count="933" uniqueCount="106">
  <si>
    <t>EIOPA ANNUAL ZERO COUPON SPOT RATES</t>
  </si>
  <si>
    <t>YEARS</t>
  </si>
  <si>
    <t>RATES</t>
  </si>
  <si>
    <t>SPOT RATES</t>
  </si>
  <si>
    <t>DISCOUNTS</t>
  </si>
  <si>
    <t>BASE CASE</t>
  </si>
  <si>
    <t>Age  x</t>
  </si>
  <si>
    <t>Survivors  lx</t>
  </si>
  <si>
    <t>Deaths  dx</t>
  </si>
  <si>
    <t>Probability of death (per thousand)  qx</t>
  </si>
  <si>
    <t>Years lived  Lx</t>
  </si>
  <si>
    <t>Projection probability  Px</t>
  </si>
  <si>
    <t>Life expectancy  ex</t>
  </si>
  <si>
    <t>AGE</t>
  </si>
  <si>
    <t>qx</t>
  </si>
  <si>
    <t>px</t>
  </si>
  <si>
    <t>px CUMULATIVE</t>
  </si>
  <si>
    <t>YEAR</t>
  </si>
  <si>
    <t>LIFE TABLES</t>
  </si>
  <si>
    <t>EQUITY (PERCENTAGE)</t>
  </si>
  <si>
    <t>PROPERTY</t>
  </si>
  <si>
    <t>PROPERTY (PERCENTAGE)</t>
  </si>
  <si>
    <t>VALUE OF THE FUND (t = 0)</t>
  </si>
  <si>
    <t>PENALTIES (LAPSE)</t>
  </si>
  <si>
    <t>RD</t>
  </si>
  <si>
    <t>COMM</t>
  </si>
  <si>
    <t>LAPSE (PROBABILITY)</t>
  </si>
  <si>
    <t>EXPSENSES</t>
  </si>
  <si>
    <t>EQUITY (NUMBER)</t>
  </si>
  <si>
    <t>PROPERTY (NUMBER)</t>
  </si>
  <si>
    <t>INFLATION</t>
  </si>
  <si>
    <t>ASSIGNEMENT DATA</t>
  </si>
  <si>
    <t>EQUITY</t>
  </si>
  <si>
    <t>PENALTIES</t>
  </si>
  <si>
    <t>LAPSE</t>
  </si>
  <si>
    <t>EXPENSES</t>
  </si>
  <si>
    <t>FUND</t>
  </si>
  <si>
    <t>SIMULATION</t>
  </si>
  <si>
    <t>FORWARD</t>
  </si>
  <si>
    <t>PROBABILITIES</t>
  </si>
  <si>
    <t>DEATH</t>
  </si>
  <si>
    <t>LIABILITIES</t>
  </si>
  <si>
    <t>BENEFITS</t>
  </si>
  <si>
    <t>OTHER</t>
  </si>
  <si>
    <t>SHOCK UP</t>
  </si>
  <si>
    <t>SHOCK DOWN</t>
  </si>
  <si>
    <t>EQUITY SHOCK</t>
  </si>
  <si>
    <t>SHOCK</t>
  </si>
  <si>
    <t>SYMMETRIC ADJUSTMENT</t>
  </si>
  <si>
    <t>SYMMETRIC ADJUSMENT</t>
  </si>
  <si>
    <t>EQUITY SHOCKED</t>
  </si>
  <si>
    <t>PROPERTY SHOCK</t>
  </si>
  <si>
    <t>PROPERTY SHOCKED</t>
  </si>
  <si>
    <t>LAPSE SHOCK UP</t>
  </si>
  <si>
    <t>LAPSE SHOCKED</t>
  </si>
  <si>
    <t>CATASTROPHE</t>
  </si>
  <si>
    <t>INFLATION SHOCK</t>
  </si>
  <si>
    <t>EXPENSES SHOCK</t>
  </si>
  <si>
    <t>EXPENSES SHOCKED</t>
  </si>
  <si>
    <t>INFLATION SHOCKED</t>
  </si>
  <si>
    <t>BEST ESTIMATE LIABILITIES</t>
  </si>
  <si>
    <t>TOTAL LIABILITIES</t>
  </si>
  <si>
    <t>SUM</t>
  </si>
  <si>
    <t>DURATION</t>
  </si>
  <si>
    <t>PARTIAL</t>
  </si>
  <si>
    <t>BOF</t>
  </si>
  <si>
    <t>FUND SHOCKED</t>
  </si>
  <si>
    <t>LAPSE SHOCK DOWN</t>
  </si>
  <si>
    <t>LAPSE SHOCK MASS</t>
  </si>
  <si>
    <t>RESULTS</t>
  </si>
  <si>
    <t>MARKET</t>
  </si>
  <si>
    <t>INTEREST</t>
  </si>
  <si>
    <t>DBOF</t>
  </si>
  <si>
    <t>MARKET CORRELATION MATRIX</t>
  </si>
  <si>
    <t>MARKET SCR</t>
  </si>
  <si>
    <t>TOTAL</t>
  </si>
  <si>
    <t>LIFE CORRELATION MATRIX</t>
  </si>
  <si>
    <t>CAT</t>
  </si>
  <si>
    <t>MORTALITY</t>
  </si>
  <si>
    <t>LIFE</t>
  </si>
  <si>
    <t>BSCR CORRELATION MATRIX</t>
  </si>
  <si>
    <t>BSCR</t>
  </si>
  <si>
    <t>SCR</t>
  </si>
  <si>
    <t>PVFP</t>
  </si>
  <si>
    <t>LEAK</t>
  </si>
  <si>
    <t>LIFE SCR</t>
  </si>
  <si>
    <t>GAIN</t>
  </si>
  <si>
    <t>COMMISSION</t>
  </si>
  <si>
    <t>IN</t>
  </si>
  <si>
    <t>MVA</t>
  </si>
  <si>
    <t>BEL</t>
  </si>
  <si>
    <t>RATES SHOCK UP</t>
  </si>
  <si>
    <t>RATES SHOCK DOWN</t>
  </si>
  <si>
    <t>MORTALITY SHOCK</t>
  </si>
  <si>
    <t>LAPSE MASS</t>
  </si>
  <si>
    <t>CATASTORPHE</t>
  </si>
  <si>
    <t>LOSS EXTERNAL</t>
  </si>
  <si>
    <t>PROBABILITY OF DEATH (PER THOUSAND) qx</t>
  </si>
  <si>
    <t>PROBABILITY OF DEATH (PER THOUSSND) qx</t>
  </si>
  <si>
    <t>OPEN QUESTION 1</t>
  </si>
  <si>
    <t>OPEN QUESTION 2</t>
  </si>
  <si>
    <t>PROXY CALCULATION</t>
  </si>
  <si>
    <t>Life tables of the resident population Italy - Males - Year 2022</t>
  </si>
  <si>
    <t>2Life tables of the resident population Italy - Males and Females - Year 2023</t>
  </si>
  <si>
    <t>MEAN P IN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</si>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</sst>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-* #,##0.00\ &quot;€&quot;_-;\-* #,##0.00\ &quot;€&quot;_-;_-* &quot;-&quot;??\ &quot;€&quot;_-;_-@_-"/>
    <numFmt numFmtId="164" formatCode="0.000%"/>
    <numFmt numFmtId="165" formatCode="0.00000"/>
    <numFmt numFmtId="166" formatCode="0.00000E+00"/>
    <numFmt numFmtId="167" formatCode="#,##0.00\ &quot;€&quot;"/>
    <numFmt numFmtId="168" formatCode="#,##0.00000\ &quot;€&quot;"/>
    <numFmt numFmtId="169" formatCode="0.000000E+00"/>
    <numFmt numFmtId="170" formatCode="0.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19" fillId="0" borderId="0"/>
  </cellStyleXfs>
  <cellXfs count="55">
    <xf numFmtId="0" fontId="0" fillId="0" borderId="0" xfId="0"/>
    <xf numFmtId="164" fontId="0" fillId="0" borderId="0" xfId="1" applyNumberFormat="1" applyFont="1" applyFill="1" applyBorder="1"/>
    <xf numFmtId="164" fontId="0" fillId="0" borderId="0" xfId="1" applyNumberFormat="1" applyFont="1"/>
    <xf numFmtId="165" fontId="0" fillId="0" borderId="0" xfId="0" applyNumberFormat="1"/>
    <xf numFmtId="164" fontId="0" fillId="0" borderId="0" xfId="0" applyNumberFormat="1"/>
    <xf numFmtId="0" fontId="3" fillId="0" borderId="0" xfId="0" applyFont="1"/>
    <xf numFmtId="1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6" fontId="0" fillId="0" borderId="0" xfId="0" applyNumberFormat="1"/>
    <xf numFmtId="9" fontId="0" fillId="0" borderId="0" xfId="1" applyFont="1"/>
    <xf numFmtId="10" fontId="0" fillId="0" borderId="0" xfId="1" applyNumberFormat="1" applyFont="1"/>
    <xf numFmtId="167" fontId="0" fillId="0" borderId="0" xfId="1" applyNumberFormat="1" applyFont="1"/>
    <xf numFmtId="167" fontId="0" fillId="0" borderId="0" xfId="0" applyNumberFormat="1"/>
    <xf numFmtId="10" fontId="0" fillId="0" borderId="0" xfId="0" applyNumberFormat="1"/>
    <xf numFmtId="9" fontId="0" fillId="0" borderId="0" xfId="0" applyNumberFormat="1"/>
    <xf numFmtId="166" fontId="2" fillId="0" borderId="0" xfId="0" applyNumberFormat="1" applyFont="1" applyAlignment="1">
      <alignment horizontal="center"/>
    </xf>
    <xf numFmtId="168" fontId="0" fillId="0" borderId="0" xfId="0" applyNumberFormat="1"/>
    <xf numFmtId="0" fontId="2" fillId="0" borderId="0" xfId="0" applyFont="1" applyAlignment="1"/>
    <xf numFmtId="166" fontId="0" fillId="0" borderId="0" xfId="0" applyNumberForma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/>
    <xf numFmtId="167" fontId="0" fillId="0" borderId="0" xfId="2" applyNumberFormat="1" applyFont="1"/>
    <xf numFmtId="0" fontId="2" fillId="0" borderId="0" xfId="0" applyFont="1" applyAlignment="1">
      <alignment horizontal="center"/>
    </xf>
    <xf numFmtId="0" fontId="0" fillId="0" borderId="0" xfId="0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0" fontId="0" fillId="0" borderId="0" xfId="0" applyNumberFormat="1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66" fontId="2" fillId="0" borderId="0" xfId="0" applyNumberFormat="1" applyFont="1" applyAlignment="1">
      <alignment horizontal="center"/>
    </xf>
    <xf numFmtId="165" fontId="20" fillId="0" borderId="10" xfId="44" applyNumberFormat="1" applyFont="1" applyFill="1" applyBorder="1" applyAlignment="1">
      <alignment horizontal="right"/>
    </xf>
    <xf numFmtId="1" fontId="0" fillId="0" borderId="0" xfId="0" applyNumberFormat="1" applyFont="1" applyFill="1"/>
    <xf numFmtId="0" fontId="20" fillId="0" borderId="10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9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</cellXfs>
  <cellStyles count="45">
    <cellStyle name="20% - Colore 1" xfId="21" builtinId="30" customBuiltin="1"/>
    <cellStyle name="20% - Colore 2" xfId="25" builtinId="34" customBuiltin="1"/>
    <cellStyle name="20% - Colore 3" xfId="29" builtinId="38" customBuiltin="1"/>
    <cellStyle name="20% - Colore 4" xfId="33" builtinId="42" customBuiltin="1"/>
    <cellStyle name="20% - Colore 5" xfId="37" builtinId="46" customBuiltin="1"/>
    <cellStyle name="20% - Colore 6" xfId="41" builtinId="50" customBuiltin="1"/>
    <cellStyle name="40% - Colore 1" xfId="22" builtinId="31" customBuiltin="1"/>
    <cellStyle name="40% - Colore 2" xfId="26" builtinId="35" customBuiltin="1"/>
    <cellStyle name="40% - Colore 3" xfId="30" builtinId="39" customBuiltin="1"/>
    <cellStyle name="40% - Colore 4" xfId="34" builtinId="43" customBuiltin="1"/>
    <cellStyle name="40% - Colore 5" xfId="38" builtinId="47" customBuiltin="1"/>
    <cellStyle name="40% - Colore 6" xfId="42" builtinId="51" customBuiltin="1"/>
    <cellStyle name="60% - Colore 1" xfId="23" builtinId="32" customBuiltin="1"/>
    <cellStyle name="60% - Colore 2" xfId="27" builtinId="36" customBuiltin="1"/>
    <cellStyle name="60% - Colore 3" xfId="31" builtinId="40" customBuiltin="1"/>
    <cellStyle name="60% - Colore 4" xfId="35" builtinId="44" customBuiltin="1"/>
    <cellStyle name="60% - Colore 5" xfId="39" builtinId="48" customBuiltin="1"/>
    <cellStyle name="60% - Colore 6" xfId="43" builtinId="52" customBuiltin="1"/>
    <cellStyle name="Calcolo" xfId="13" builtinId="22" customBuiltin="1"/>
    <cellStyle name="Cella collegata" xfId="14" builtinId="24" customBuiltin="1"/>
    <cellStyle name="Cella da controllare" xfId="15" builtinId="23" customBuiltin="1"/>
    <cellStyle name="Colore 1" xfId="20" builtinId="29" customBuiltin="1"/>
    <cellStyle name="Colore 2" xfId="24" builtinId="33" customBuiltin="1"/>
    <cellStyle name="Colore 3" xfId="28" builtinId="37" customBuiltin="1"/>
    <cellStyle name="Colore 4" xfId="32" builtinId="41" customBuiltin="1"/>
    <cellStyle name="Colore 5" xfId="36" builtinId="45" customBuiltin="1"/>
    <cellStyle name="Colore 6" xfId="40" builtinId="49" customBuiltin="1"/>
    <cellStyle name="Input" xfId="11" builtinId="20" customBuiltin="1"/>
    <cellStyle name="Neutrale" xfId="10" builtinId="28" customBuiltin="1"/>
    <cellStyle name="Normale" xfId="0" builtinId="0"/>
    <cellStyle name="Normale 2" xfId="44"/>
    <cellStyle name="Nota" xfId="17" builtinId="10" customBuiltin="1"/>
    <cellStyle name="Output" xfId="12" builtinId="21" customBuiltin="1"/>
    <cellStyle name="Percentuale" xfId="1" builtinId="5"/>
    <cellStyle name="Testo avviso" xfId="16" builtinId="11" customBuiltin="1"/>
    <cellStyle name="Testo descrittivo" xfId="18" builtinId="53" customBuiltin="1"/>
    <cellStyle name="Titolo" xfId="3" builtinId="15" customBuiltin="1"/>
    <cellStyle name="Titolo 1" xfId="4" builtinId="16" customBuiltin="1"/>
    <cellStyle name="Titolo 2" xfId="5" builtinId="17" customBuiltin="1"/>
    <cellStyle name="Titolo 3" xfId="6" builtinId="18" customBuiltin="1"/>
    <cellStyle name="Titolo 4" xfId="7" builtinId="19" customBuiltin="1"/>
    <cellStyle name="Totale" xfId="19" builtinId="25" customBuiltin="1"/>
    <cellStyle name="Valore non valido" xfId="9" builtinId="27" customBuiltin="1"/>
    <cellStyle name="Valore valido" xfId="8" builtinId="26" customBuiltin="1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O27"/>
  <sheetViews>
    <sheetView zoomScaleNormal="100" workbookViewId="0">
      <selection activeCell="E3" sqref="E3"/>
    </sheetView>
  </sheetViews>
  <sheetFormatPr defaultRowHeight="14.5" x14ac:dyDescent="0.35"/>
  <cols>
    <col min="1" max="1" width="19.90625" customWidth="1"/>
    <col min="2" max="2" width="16.26953125" bestFit="1" customWidth="1"/>
    <col min="3" max="3" width="22.54296875" bestFit="1" customWidth="1"/>
    <col min="4" max="4" width="18.90625" bestFit="1" customWidth="1"/>
    <col min="5" max="5" width="23.54296875" customWidth="1"/>
    <col min="6" max="6" width="16.453125" bestFit="1" customWidth="1"/>
    <col min="7" max="7" width="6" bestFit="1" customWidth="1"/>
    <col min="8" max="8" width="6.7265625" bestFit="1" customWidth="1"/>
    <col min="9" max="9" width="18.54296875" bestFit="1" customWidth="1"/>
    <col min="10" max="10" width="10" bestFit="1" customWidth="1"/>
    <col min="11" max="11" width="9.90625" bestFit="1" customWidth="1"/>
    <col min="12" max="12" width="16" bestFit="1" customWidth="1"/>
    <col min="13" max="13" width="22.90625" customWidth="1"/>
    <col min="14" max="14" width="16" bestFit="1" customWidth="1"/>
    <col min="15" max="15" width="18.36328125" bestFit="1" customWidth="1"/>
  </cols>
  <sheetData>
    <row r="1" spans="1:15" x14ac:dyDescent="0.35">
      <c r="A1" s="49" t="s">
        <v>5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5" x14ac:dyDescent="0.35">
      <c r="A2" s="9" t="s">
        <v>19</v>
      </c>
      <c r="B2" s="9" t="s">
        <v>28</v>
      </c>
      <c r="C2" s="9" t="s">
        <v>21</v>
      </c>
      <c r="D2" s="9" t="s">
        <v>29</v>
      </c>
      <c r="E2" s="9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9" t="s">
        <v>27</v>
      </c>
      <c r="K2" s="9" t="s">
        <v>30</v>
      </c>
    </row>
    <row r="3" spans="1:15" x14ac:dyDescent="0.35">
      <c r="A3" s="11">
        <v>0.8</v>
      </c>
      <c r="B3" s="13">
        <f>A3*E3</f>
        <v>80000</v>
      </c>
      <c r="C3" s="11">
        <v>0.2</v>
      </c>
      <c r="D3" s="13">
        <f>C3*E3</f>
        <v>20000</v>
      </c>
      <c r="E3" s="14">
        <v>100000</v>
      </c>
      <c r="F3" s="14">
        <v>20</v>
      </c>
      <c r="G3" s="12">
        <v>2.1999999999999999E-2</v>
      </c>
      <c r="H3" s="12">
        <v>1.4E-2</v>
      </c>
      <c r="I3" s="11">
        <v>0.15</v>
      </c>
      <c r="J3" s="14">
        <v>50</v>
      </c>
      <c r="K3" s="11">
        <v>0.02</v>
      </c>
    </row>
    <row r="5" spans="1:15" x14ac:dyDescent="0.35">
      <c r="A5" s="49" t="s">
        <v>46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1:15" x14ac:dyDescent="0.35">
      <c r="A6" s="9" t="s">
        <v>19</v>
      </c>
      <c r="B6" s="9" t="s">
        <v>28</v>
      </c>
      <c r="C6" s="9" t="s">
        <v>21</v>
      </c>
      <c r="D6" s="9" t="s">
        <v>29</v>
      </c>
      <c r="E6" s="9" t="s">
        <v>22</v>
      </c>
      <c r="F6" s="9" t="s">
        <v>23</v>
      </c>
      <c r="G6" s="9" t="s">
        <v>24</v>
      </c>
      <c r="H6" s="9" t="s">
        <v>25</v>
      </c>
      <c r="I6" s="9" t="s">
        <v>26</v>
      </c>
      <c r="J6" s="9" t="s">
        <v>27</v>
      </c>
      <c r="K6" s="9" t="s">
        <v>30</v>
      </c>
      <c r="L6" s="9" t="s">
        <v>47</v>
      </c>
      <c r="M6" s="9" t="s">
        <v>48</v>
      </c>
      <c r="N6" s="9" t="s">
        <v>50</v>
      </c>
      <c r="O6" s="9" t="s">
        <v>66</v>
      </c>
    </row>
    <row r="7" spans="1:15" x14ac:dyDescent="0.35">
      <c r="A7" s="11">
        <v>0.8</v>
      </c>
      <c r="B7" s="13">
        <f>A7*E7</f>
        <v>80000</v>
      </c>
      <c r="C7" s="11">
        <v>0.2</v>
      </c>
      <c r="D7" s="13">
        <f>C7*E7</f>
        <v>20000</v>
      </c>
      <c r="E7" s="14">
        <v>100000</v>
      </c>
      <c r="F7" s="14">
        <v>20</v>
      </c>
      <c r="G7" s="12">
        <v>2.1999999999999999E-2</v>
      </c>
      <c r="H7" s="12">
        <v>1.4E-2</v>
      </c>
      <c r="I7" s="11">
        <v>0.15</v>
      </c>
      <c r="J7" s="14">
        <v>50</v>
      </c>
      <c r="K7" s="11">
        <v>0.02</v>
      </c>
      <c r="L7" s="16">
        <v>0.39</v>
      </c>
      <c r="M7" s="15">
        <v>5.2499999999999998E-2</v>
      </c>
      <c r="N7">
        <f>B7*(1-L7-M7)</f>
        <v>44600</v>
      </c>
      <c r="O7" s="14">
        <f>N7+D7</f>
        <v>64600</v>
      </c>
    </row>
    <row r="9" spans="1:15" x14ac:dyDescent="0.35">
      <c r="A9" s="49" t="s">
        <v>51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</row>
    <row r="10" spans="1:15" x14ac:dyDescent="0.35">
      <c r="A10" s="9" t="s">
        <v>19</v>
      </c>
      <c r="B10" s="9" t="s">
        <v>28</v>
      </c>
      <c r="C10" s="9" t="s">
        <v>21</v>
      </c>
      <c r="D10" s="9" t="s">
        <v>29</v>
      </c>
      <c r="E10" s="9" t="s">
        <v>22</v>
      </c>
      <c r="F10" s="9" t="s">
        <v>23</v>
      </c>
      <c r="G10" s="9" t="s">
        <v>24</v>
      </c>
      <c r="H10" s="9" t="s">
        <v>25</v>
      </c>
      <c r="I10" s="9" t="s">
        <v>26</v>
      </c>
      <c r="J10" s="9" t="s">
        <v>27</v>
      </c>
      <c r="K10" s="9" t="s">
        <v>30</v>
      </c>
      <c r="L10" s="9" t="s">
        <v>47</v>
      </c>
      <c r="M10" s="9" t="s">
        <v>52</v>
      </c>
      <c r="N10" s="9" t="s">
        <v>66</v>
      </c>
    </row>
    <row r="11" spans="1:15" x14ac:dyDescent="0.35">
      <c r="A11" s="11">
        <v>0.8</v>
      </c>
      <c r="B11" s="13">
        <f>A11*E11</f>
        <v>80000</v>
      </c>
      <c r="C11" s="11">
        <v>0.2</v>
      </c>
      <c r="D11" s="13">
        <f>C11*E11</f>
        <v>20000</v>
      </c>
      <c r="E11" s="14">
        <v>100000</v>
      </c>
      <c r="F11" s="14">
        <v>20</v>
      </c>
      <c r="G11" s="12">
        <v>2.1999999999999999E-2</v>
      </c>
      <c r="H11" s="12">
        <v>1.4E-2</v>
      </c>
      <c r="I11" s="11">
        <v>0.15</v>
      </c>
      <c r="J11" s="14">
        <v>50</v>
      </c>
      <c r="K11" s="11">
        <v>0.02</v>
      </c>
      <c r="L11" s="16">
        <v>0.25</v>
      </c>
      <c r="M11" s="14">
        <f>D11*(1-L11)</f>
        <v>15000</v>
      </c>
      <c r="N11" s="14">
        <f>M11+B11</f>
        <v>95000</v>
      </c>
    </row>
    <row r="13" spans="1:15" x14ac:dyDescent="0.35">
      <c r="A13" s="49" t="s">
        <v>53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</row>
    <row r="14" spans="1:15" x14ac:dyDescent="0.35">
      <c r="A14" s="9" t="s">
        <v>19</v>
      </c>
      <c r="B14" s="9" t="s">
        <v>28</v>
      </c>
      <c r="C14" s="9" t="s">
        <v>21</v>
      </c>
      <c r="D14" s="9" t="s">
        <v>29</v>
      </c>
      <c r="E14" s="9" t="s">
        <v>22</v>
      </c>
      <c r="F14" s="9" t="s">
        <v>23</v>
      </c>
      <c r="G14" s="9" t="s">
        <v>24</v>
      </c>
      <c r="H14" s="9" t="s">
        <v>25</v>
      </c>
      <c r="I14" s="9" t="s">
        <v>26</v>
      </c>
      <c r="J14" s="9" t="s">
        <v>27</v>
      </c>
      <c r="K14" s="9" t="s">
        <v>30</v>
      </c>
      <c r="L14" s="9" t="s">
        <v>47</v>
      </c>
      <c r="M14" s="9" t="s">
        <v>54</v>
      </c>
    </row>
    <row r="15" spans="1:15" x14ac:dyDescent="0.35">
      <c r="A15" s="11">
        <v>0.8</v>
      </c>
      <c r="B15" s="13">
        <f>A15*E15</f>
        <v>80000</v>
      </c>
      <c r="C15" s="11">
        <v>0.2</v>
      </c>
      <c r="D15" s="13">
        <f>C15*E15</f>
        <v>20000</v>
      </c>
      <c r="E15" s="14">
        <v>100000</v>
      </c>
      <c r="F15" s="14">
        <v>20</v>
      </c>
      <c r="G15" s="12">
        <v>2.1999999999999999E-2</v>
      </c>
      <c r="H15" s="12">
        <v>1.4E-2</v>
      </c>
      <c r="I15" s="11">
        <v>0.15</v>
      </c>
      <c r="J15" s="14">
        <v>50</v>
      </c>
      <c r="K15" s="11">
        <v>0.02</v>
      </c>
      <c r="L15" s="16">
        <v>1.5</v>
      </c>
      <c r="M15" s="15">
        <f>MIN(L15*I15, 100%)</f>
        <v>0.22499999999999998</v>
      </c>
    </row>
    <row r="17" spans="1:15" x14ac:dyDescent="0.35">
      <c r="A17" s="49" t="s">
        <v>67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</row>
    <row r="18" spans="1:15" x14ac:dyDescent="0.35">
      <c r="A18" s="9" t="s">
        <v>19</v>
      </c>
      <c r="B18" s="9" t="s">
        <v>28</v>
      </c>
      <c r="C18" s="9" t="s">
        <v>21</v>
      </c>
      <c r="D18" s="9" t="s">
        <v>29</v>
      </c>
      <c r="E18" s="9" t="s">
        <v>22</v>
      </c>
      <c r="F18" s="9" t="s">
        <v>23</v>
      </c>
      <c r="G18" s="9" t="s">
        <v>24</v>
      </c>
      <c r="H18" s="9" t="s">
        <v>25</v>
      </c>
      <c r="I18" s="9" t="s">
        <v>26</v>
      </c>
      <c r="J18" s="9" t="s">
        <v>27</v>
      </c>
      <c r="K18" s="9" t="s">
        <v>30</v>
      </c>
      <c r="L18" s="9" t="s">
        <v>47</v>
      </c>
      <c r="M18" s="9" t="s">
        <v>54</v>
      </c>
    </row>
    <row r="19" spans="1:15" x14ac:dyDescent="0.35">
      <c r="A19" s="11">
        <v>0.8</v>
      </c>
      <c r="B19" s="13">
        <f>A19*E19</f>
        <v>80000</v>
      </c>
      <c r="C19" s="11">
        <v>0.2</v>
      </c>
      <c r="D19" s="13">
        <f>C19*E19</f>
        <v>20000</v>
      </c>
      <c r="E19" s="14">
        <v>100000</v>
      </c>
      <c r="F19" s="14">
        <v>20</v>
      </c>
      <c r="G19" s="12">
        <v>2.1999999999999999E-2</v>
      </c>
      <c r="H19" s="12">
        <v>1.4E-2</v>
      </c>
      <c r="I19" s="11">
        <v>0.15</v>
      </c>
      <c r="J19" s="14">
        <v>50</v>
      </c>
      <c r="K19" s="11">
        <v>0.02</v>
      </c>
      <c r="L19" s="16">
        <v>0.5</v>
      </c>
      <c r="M19" s="15">
        <f>MAX(L19*I19, I19-20%)</f>
        <v>7.4999999999999997E-2</v>
      </c>
    </row>
    <row r="21" spans="1:15" x14ac:dyDescent="0.35">
      <c r="A21" s="49" t="s">
        <v>68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8"/>
    </row>
    <row r="22" spans="1:15" x14ac:dyDescent="0.35">
      <c r="A22" s="9" t="s">
        <v>19</v>
      </c>
      <c r="B22" s="9" t="s">
        <v>28</v>
      </c>
      <c r="C22" s="9" t="s">
        <v>21</v>
      </c>
      <c r="D22" s="9" t="s">
        <v>29</v>
      </c>
      <c r="E22" s="9" t="s">
        <v>22</v>
      </c>
      <c r="F22" s="9" t="s">
        <v>23</v>
      </c>
      <c r="G22" s="9" t="s">
        <v>24</v>
      </c>
      <c r="H22" s="9" t="s">
        <v>25</v>
      </c>
      <c r="I22" s="9" t="s">
        <v>26</v>
      </c>
      <c r="J22" s="9" t="s">
        <v>27</v>
      </c>
      <c r="K22" s="9" t="s">
        <v>30</v>
      </c>
      <c r="L22" s="9" t="s">
        <v>47</v>
      </c>
      <c r="M22" s="9"/>
    </row>
    <row r="23" spans="1:15" x14ac:dyDescent="0.35">
      <c r="A23" s="11">
        <v>0.8</v>
      </c>
      <c r="B23" s="13">
        <f>A23*E23</f>
        <v>80000</v>
      </c>
      <c r="C23" s="11">
        <v>0.2</v>
      </c>
      <c r="D23" s="13">
        <f>C23*E23</f>
        <v>20000</v>
      </c>
      <c r="E23" s="14">
        <v>100000</v>
      </c>
      <c r="F23" s="14">
        <v>20</v>
      </c>
      <c r="G23" s="12">
        <v>2.1999999999999999E-2</v>
      </c>
      <c r="H23" s="12">
        <v>1.4E-2</v>
      </c>
      <c r="I23" s="11">
        <v>0.15</v>
      </c>
      <c r="J23" s="14">
        <v>50</v>
      </c>
      <c r="K23" s="11">
        <v>0.02</v>
      </c>
      <c r="L23" s="16">
        <v>0.4</v>
      </c>
      <c r="M23" s="15"/>
    </row>
    <row r="25" spans="1:15" x14ac:dyDescent="0.35">
      <c r="A25" s="49" t="s">
        <v>35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1:15" x14ac:dyDescent="0.35">
      <c r="A26" s="9" t="s">
        <v>19</v>
      </c>
      <c r="B26" s="9" t="s">
        <v>28</v>
      </c>
      <c r="C26" s="9" t="s">
        <v>21</v>
      </c>
      <c r="D26" s="9" t="s">
        <v>29</v>
      </c>
      <c r="E26" s="9" t="s">
        <v>22</v>
      </c>
      <c r="F26" s="9" t="s">
        <v>23</v>
      </c>
      <c r="G26" s="9" t="s">
        <v>24</v>
      </c>
      <c r="H26" s="9" t="s">
        <v>25</v>
      </c>
      <c r="I26" s="9" t="s">
        <v>26</v>
      </c>
      <c r="J26" s="9" t="s">
        <v>27</v>
      </c>
      <c r="K26" s="9" t="s">
        <v>30</v>
      </c>
      <c r="L26" s="9" t="s">
        <v>57</v>
      </c>
      <c r="M26" s="9" t="s">
        <v>58</v>
      </c>
      <c r="N26" s="9" t="s">
        <v>56</v>
      </c>
      <c r="O26" s="9" t="s">
        <v>59</v>
      </c>
    </row>
    <row r="27" spans="1:15" x14ac:dyDescent="0.35">
      <c r="A27" s="11">
        <v>0.8</v>
      </c>
      <c r="B27" s="13">
        <f>A27*E27</f>
        <v>80000</v>
      </c>
      <c r="C27" s="11">
        <v>0.2</v>
      </c>
      <c r="D27" s="13">
        <f>C27*E27</f>
        <v>20000</v>
      </c>
      <c r="E27" s="14">
        <v>100000</v>
      </c>
      <c r="F27" s="14">
        <v>20</v>
      </c>
      <c r="G27" s="12">
        <v>2.1999999999999999E-2</v>
      </c>
      <c r="H27" s="12">
        <v>1.4E-2</v>
      </c>
      <c r="I27" s="11">
        <v>0.15</v>
      </c>
      <c r="J27" s="14">
        <v>50</v>
      </c>
      <c r="K27" s="11">
        <v>0.02</v>
      </c>
      <c r="L27" s="11">
        <v>0.1</v>
      </c>
      <c r="M27">
        <f>J27*(1+L27)</f>
        <v>55.000000000000007</v>
      </c>
      <c r="N27" s="11">
        <v>0.01</v>
      </c>
      <c r="O27" s="12">
        <f>K27+N27</f>
        <v>0.03</v>
      </c>
    </row>
  </sheetData>
  <mergeCells count="7">
    <mergeCell ref="A13:M13"/>
    <mergeCell ref="A17:M17"/>
    <mergeCell ref="A21:L21"/>
    <mergeCell ref="A25:O25"/>
    <mergeCell ref="A1:K1"/>
    <mergeCell ref="A5:O5"/>
    <mergeCell ref="A9:N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AC56"/>
  <sheetViews>
    <sheetView zoomScaleNormal="100" workbookViewId="0">
      <selection activeCell="D9" sqref="D9"/>
    </sheetView>
  </sheetViews>
  <sheetFormatPr defaultRowHeight="14.5" x14ac:dyDescent="0.35"/>
  <cols>
    <col min="1" max="1" width="6.08984375" bestFit="1" customWidth="1"/>
    <col min="2" max="2" width="6.90625" bestFit="1" customWidth="1"/>
    <col min="3" max="3" width="10.81640625" bestFit="1" customWidth="1"/>
    <col min="4" max="4" width="10.6328125" bestFit="1" customWidth="1"/>
    <col min="5" max="5" width="9.54296875" bestFit="1" customWidth="1"/>
    <col min="7" max="7" width="6.08984375" bestFit="1" customWidth="1"/>
    <col min="8" max="8" width="6.90625" bestFit="1" customWidth="1"/>
    <col min="9" max="9" width="10.81640625" bestFit="1" customWidth="1"/>
    <col min="10" max="10" width="10.6328125" bestFit="1" customWidth="1"/>
    <col min="11" max="11" width="9.54296875" bestFit="1" customWidth="1"/>
    <col min="13" max="13" width="6.1796875" bestFit="1" customWidth="1"/>
    <col min="14" max="14" width="6.90625" bestFit="1" customWidth="1"/>
    <col min="15" max="15" width="11.1796875" bestFit="1" customWidth="1"/>
    <col min="16" max="16" width="10.81640625" bestFit="1" customWidth="1"/>
    <col min="17" max="17" width="9.90625" bestFit="1" customWidth="1"/>
    <col min="21" max="21" width="11.1796875" bestFit="1" customWidth="1"/>
    <col min="22" max="22" width="10.81640625" bestFit="1" customWidth="1"/>
    <col min="23" max="23" width="9.90625" bestFit="1" customWidth="1"/>
    <col min="27" max="27" width="11.1796875" bestFit="1" customWidth="1"/>
    <col min="28" max="28" width="10.81640625" bestFit="1" customWidth="1"/>
    <col min="29" max="29" width="9.90625" bestFit="1" customWidth="1"/>
  </cols>
  <sheetData>
    <row r="1" spans="1:29" x14ac:dyDescent="0.35">
      <c r="A1" s="49" t="s">
        <v>5</v>
      </c>
      <c r="B1" s="49"/>
      <c r="C1" s="49"/>
      <c r="D1" s="49"/>
      <c r="E1" s="49"/>
      <c r="G1" s="49" t="s">
        <v>44</v>
      </c>
      <c r="H1" s="49"/>
      <c r="I1" s="49"/>
      <c r="J1" s="49"/>
      <c r="K1" s="49"/>
      <c r="M1" s="49" t="s">
        <v>45</v>
      </c>
      <c r="N1" s="49"/>
      <c r="O1" s="49"/>
      <c r="P1" s="49"/>
      <c r="Q1" s="49"/>
      <c r="S1" s="49" t="s">
        <v>99</v>
      </c>
      <c r="T1" s="49"/>
      <c r="U1" s="49"/>
      <c r="V1" s="49"/>
      <c r="W1" s="49"/>
      <c r="Y1" s="49" t="s">
        <v>99</v>
      </c>
      <c r="Z1" s="49"/>
      <c r="AA1" s="49"/>
      <c r="AB1" s="49"/>
      <c r="AC1" s="49"/>
    </row>
    <row r="2" spans="1:29" x14ac:dyDescent="0.35">
      <c r="A2" s="50" t="s">
        <v>0</v>
      </c>
      <c r="B2" s="50"/>
      <c r="C2" s="50"/>
      <c r="D2" s="50"/>
      <c r="E2" s="50"/>
      <c r="G2" s="50" t="s">
        <v>0</v>
      </c>
      <c r="H2" s="50"/>
      <c r="I2" s="50"/>
      <c r="J2" s="50"/>
      <c r="K2" s="50"/>
      <c r="M2" s="50" t="s">
        <v>0</v>
      </c>
      <c r="N2" s="50"/>
      <c r="O2" s="50"/>
      <c r="P2" s="50"/>
      <c r="Q2" s="50"/>
      <c r="S2" s="50" t="s">
        <v>0</v>
      </c>
      <c r="T2" s="50"/>
      <c r="U2" s="50"/>
      <c r="V2" s="50"/>
      <c r="W2" s="50"/>
      <c r="Y2" s="50" t="s">
        <v>0</v>
      </c>
      <c r="Z2" s="50"/>
      <c r="AA2" s="50"/>
      <c r="AB2" s="50"/>
      <c r="AC2" s="50"/>
    </row>
    <row r="3" spans="1:29" x14ac:dyDescent="0.35">
      <c r="A3" s="9" t="s">
        <v>1</v>
      </c>
      <c r="B3" s="9" t="s">
        <v>2</v>
      </c>
      <c r="C3" s="8" t="s">
        <v>3</v>
      </c>
      <c r="D3" s="8" t="s">
        <v>4</v>
      </c>
      <c r="E3" s="8" t="s">
        <v>38</v>
      </c>
      <c r="G3" s="9" t="s">
        <v>1</v>
      </c>
      <c r="H3" s="9" t="s">
        <v>2</v>
      </c>
      <c r="I3" s="8" t="s">
        <v>3</v>
      </c>
      <c r="J3" s="8" t="s">
        <v>4</v>
      </c>
      <c r="K3" s="8" t="s">
        <v>38</v>
      </c>
      <c r="M3" s="9" t="s">
        <v>1</v>
      </c>
      <c r="N3" s="9" t="s">
        <v>2</v>
      </c>
      <c r="O3" s="8" t="s">
        <v>3</v>
      </c>
      <c r="P3" s="8" t="s">
        <v>4</v>
      </c>
      <c r="Q3" s="8" t="s">
        <v>38</v>
      </c>
      <c r="S3" s="39" t="s">
        <v>1</v>
      </c>
      <c r="T3" s="39" t="s">
        <v>2</v>
      </c>
      <c r="U3" s="8" t="s">
        <v>3</v>
      </c>
      <c r="V3" s="8" t="s">
        <v>4</v>
      </c>
      <c r="W3" s="8" t="s">
        <v>38</v>
      </c>
      <c r="Y3" s="39" t="s">
        <v>1</v>
      </c>
      <c r="Z3" s="39" t="s">
        <v>2</v>
      </c>
      <c r="AA3" s="8" t="s">
        <v>3</v>
      </c>
      <c r="AB3" s="8" t="s">
        <v>4</v>
      </c>
      <c r="AC3" s="8" t="s">
        <v>38</v>
      </c>
    </row>
    <row r="4" spans="1:29" x14ac:dyDescent="0.35">
      <c r="A4">
        <v>0</v>
      </c>
      <c r="B4" s="2">
        <v>0</v>
      </c>
      <c r="C4" s="4">
        <f>LN(1+B4)</f>
        <v>0</v>
      </c>
      <c r="D4" s="3">
        <f>EXP(-A4*C4)</f>
        <v>1</v>
      </c>
      <c r="E4" s="3">
        <f>1/D4</f>
        <v>1</v>
      </c>
      <c r="G4">
        <v>0</v>
      </c>
      <c r="H4" s="2">
        <v>0</v>
      </c>
      <c r="I4" s="4">
        <f>LN(1+H4)</f>
        <v>0</v>
      </c>
      <c r="J4" s="3">
        <f>EXP(-G4*I4)</f>
        <v>1</v>
      </c>
      <c r="K4" s="3">
        <f>1/J4</f>
        <v>1</v>
      </c>
      <c r="M4">
        <v>0</v>
      </c>
      <c r="N4" s="2">
        <v>0</v>
      </c>
      <c r="O4" s="4">
        <f>LN(1+N4)</f>
        <v>0</v>
      </c>
      <c r="P4" s="3">
        <f>EXP(-M4*O4)</f>
        <v>1</v>
      </c>
      <c r="Q4" s="3">
        <f>1/P4</f>
        <v>1</v>
      </c>
      <c r="S4" s="40">
        <v>0</v>
      </c>
      <c r="T4" s="2">
        <f>C4+0.01</f>
        <v>0.01</v>
      </c>
      <c r="U4" s="4">
        <f>LN(1+T4)</f>
        <v>9.950330853168092E-3</v>
      </c>
      <c r="V4" s="3">
        <f>EXP(-S4*U4)</f>
        <v>1</v>
      </c>
      <c r="W4" s="3">
        <f>1/V4</f>
        <v>1</v>
      </c>
      <c r="Y4" s="40">
        <v>0</v>
      </c>
      <c r="Z4" s="2">
        <f>B4-0.01</f>
        <v>-0.01</v>
      </c>
      <c r="AA4" s="4">
        <f>LN(1+Z4)</f>
        <v>-1.0050335853501451E-2</v>
      </c>
      <c r="AB4" s="3">
        <f>EXP(-Y4*AA4)</f>
        <v>1</v>
      </c>
      <c r="AC4" s="3">
        <f>1/AB4</f>
        <v>1</v>
      </c>
    </row>
    <row r="5" spans="1:29" x14ac:dyDescent="0.35">
      <c r="A5">
        <v>1</v>
      </c>
      <c r="B5" s="1">
        <v>3.5139999999999998E-2</v>
      </c>
      <c r="C5" s="4">
        <f t="shared" ref="C5:C54" si="0">LN(1+B5)</f>
        <v>3.4536683270235471E-2</v>
      </c>
      <c r="D5" s="3">
        <f>EXP(-A5*C5)</f>
        <v>0.96605290105686192</v>
      </c>
      <c r="E5" s="3">
        <f>D4/D5</f>
        <v>1.0351399999999999</v>
      </c>
      <c r="G5">
        <v>1</v>
      </c>
      <c r="H5" s="1">
        <v>5.9740000000000001E-2</v>
      </c>
      <c r="I5" s="4">
        <f>LN(1+H5)</f>
        <v>5.8023595018308137E-2</v>
      </c>
      <c r="J5" s="3">
        <f>EXP(-G5*I5)</f>
        <v>0.94362768226168692</v>
      </c>
      <c r="K5" s="3">
        <f>J4/J5</f>
        <v>1.0597399999999999</v>
      </c>
      <c r="M5">
        <v>1</v>
      </c>
      <c r="N5" s="1">
        <v>8.7899999999999992E-3</v>
      </c>
      <c r="O5" s="4">
        <f>LN(1+N5)</f>
        <v>8.7515928517962922E-3</v>
      </c>
      <c r="P5" s="3">
        <f t="shared" ref="P5:P54" si="1">EXP(-M5*O5)</f>
        <v>0.99128659086628523</v>
      </c>
      <c r="Q5" s="3">
        <f>P4/P5</f>
        <v>1.0087900000000001</v>
      </c>
      <c r="S5" s="40">
        <v>1</v>
      </c>
      <c r="T5" s="2">
        <f t="shared" ref="T5:T54" si="2">C5+0.01</f>
        <v>4.4536683270235473E-2</v>
      </c>
      <c r="U5" s="4">
        <f t="shared" ref="U5:U54" si="3">LN(1+T5)</f>
        <v>4.3573421809681809E-2</v>
      </c>
      <c r="V5" s="3">
        <f>EXP(-S5*U5)</f>
        <v>0.95736226024077975</v>
      </c>
      <c r="W5" s="3">
        <f>V4/V5</f>
        <v>1.0445366832702354</v>
      </c>
      <c r="Y5" s="40">
        <v>1</v>
      </c>
      <c r="Z5" s="2">
        <f>B5-0.01</f>
        <v>2.5139999999999996E-2</v>
      </c>
      <c r="AA5" s="4">
        <f>LN(1+Z5)</f>
        <v>2.482918862929329E-2</v>
      </c>
      <c r="AB5" s="3">
        <f>EXP(-Y5*AA5)</f>
        <v>0.97547652028015697</v>
      </c>
      <c r="AC5" s="3">
        <f>AB4/AB5</f>
        <v>1.0251399999999999</v>
      </c>
    </row>
    <row r="6" spans="1:29" x14ac:dyDescent="0.35">
      <c r="A6">
        <v>2</v>
      </c>
      <c r="B6" s="1">
        <v>3.0349999999999999E-2</v>
      </c>
      <c r="C6" s="4">
        <f t="shared" si="0"/>
        <v>2.9898550345863351E-2</v>
      </c>
      <c r="D6" s="3">
        <f>EXP(-A6*C6)</f>
        <v>0.94195563634332247</v>
      </c>
      <c r="E6" s="3">
        <f>D5/D6</f>
        <v>1.0255821652143675</v>
      </c>
      <c r="G6">
        <v>2</v>
      </c>
      <c r="H6" s="1">
        <v>5.16E-2</v>
      </c>
      <c r="I6" s="4">
        <f t="shared" ref="I6:I54" si="4">LN(1+H6)</f>
        <v>5.0312813873589178E-2</v>
      </c>
      <c r="J6" s="3">
        <f t="shared" ref="J6:J54" si="5">EXP(-G6*I6)</f>
        <v>0.90427150368487008</v>
      </c>
      <c r="K6" s="3">
        <f t="shared" ref="K6:K54" si="6">J5/J6</f>
        <v>1.0435225243927759</v>
      </c>
      <c r="M6">
        <v>2</v>
      </c>
      <c r="N6" s="1">
        <v>1.0619999999999999E-2</v>
      </c>
      <c r="O6" s="4">
        <f t="shared" ref="O6:O54" si="7">LN(1+N6)</f>
        <v>1.0564003903476862E-2</v>
      </c>
      <c r="P6" s="3">
        <f t="shared" si="1"/>
        <v>0.97909362491967555</v>
      </c>
      <c r="Q6" s="3">
        <f t="shared" ref="Q6:Q54" si="8">P5/P6</f>
        <v>1.0124533197196641</v>
      </c>
      <c r="S6" s="40">
        <v>2</v>
      </c>
      <c r="T6" s="2">
        <f t="shared" si="2"/>
        <v>3.989855034586335E-2</v>
      </c>
      <c r="U6" s="4">
        <f t="shared" si="3"/>
        <v>3.9123160650828458E-2</v>
      </c>
      <c r="V6" s="3">
        <f>EXP(-S6*U6)</f>
        <v>0.92473661616043368</v>
      </c>
      <c r="W6" s="3">
        <f>V5/V6</f>
        <v>1.035281012463646</v>
      </c>
      <c r="Y6" s="40">
        <v>2</v>
      </c>
      <c r="Z6" s="2">
        <f t="shared" ref="Z6:Z54" si="9">B6-0.01</f>
        <v>2.035E-2</v>
      </c>
      <c r="AA6" s="4">
        <f t="shared" ref="AA6:AA54" si="10">LN(1+Z6)</f>
        <v>2.0145705692957802E-2</v>
      </c>
      <c r="AB6" s="3">
        <f>EXP(-Y6*AA6)</f>
        <v>0.9605094949617301</v>
      </c>
      <c r="AC6" s="3">
        <f>AB5/AB6</f>
        <v>1.0155823814308294</v>
      </c>
    </row>
    <row r="7" spans="1:29" x14ac:dyDescent="0.35">
      <c r="A7">
        <v>3</v>
      </c>
      <c r="B7" s="1">
        <v>2.7830000000000001E-2</v>
      </c>
      <c r="C7" s="4">
        <f t="shared" si="0"/>
        <v>2.7449783708099751E-2</v>
      </c>
      <c r="D7" s="3">
        <f t="shared" ref="D7:D53" si="11">EXP(-A7*C7)</f>
        <v>0.92095016751412118</v>
      </c>
      <c r="E7" s="3">
        <f t="shared" ref="E7:E54" si="12">D6/D7</f>
        <v>1.0228084749535367</v>
      </c>
      <c r="G7">
        <v>3</v>
      </c>
      <c r="H7" s="1">
        <v>4.564E-2</v>
      </c>
      <c r="I7" s="4">
        <f t="shared" si="4"/>
        <v>4.4629138143204593E-2</v>
      </c>
      <c r="J7" s="3">
        <f t="shared" si="5"/>
        <v>0.87468853636775745</v>
      </c>
      <c r="K7" s="3">
        <f t="shared" si="6"/>
        <v>1.0338211444269743</v>
      </c>
      <c r="M7">
        <v>3</v>
      </c>
      <c r="N7" s="1">
        <v>1.225E-2</v>
      </c>
      <c r="O7" s="4">
        <f t="shared" si="7"/>
        <v>1.2175575930133544E-2</v>
      </c>
      <c r="P7" s="3">
        <f t="shared" si="1"/>
        <v>0.96413232442525931</v>
      </c>
      <c r="Q7" s="3">
        <f t="shared" si="8"/>
        <v>1.0155178911808969</v>
      </c>
      <c r="S7" s="40">
        <v>3</v>
      </c>
      <c r="T7" s="2">
        <f t="shared" si="2"/>
        <v>3.7449783708099753E-2</v>
      </c>
      <c r="U7" s="4">
        <f t="shared" si="3"/>
        <v>3.6765570706133247E-2</v>
      </c>
      <c r="V7" s="3">
        <f t="shared" ref="V7:V46" si="13">EXP(-S7*U7)</f>
        <v>0.89556836988236888</v>
      </c>
      <c r="W7" s="3">
        <f t="shared" ref="W7:W54" si="14">V6/V7</f>
        <v>1.0325695360164362</v>
      </c>
      <c r="Y7" s="40">
        <v>3</v>
      </c>
      <c r="Z7" s="2">
        <f t="shared" si="9"/>
        <v>1.7829999999999999E-2</v>
      </c>
      <c r="AA7" s="4">
        <f t="shared" si="10"/>
        <v>1.7672910077172387E-2</v>
      </c>
      <c r="AB7" s="3">
        <f t="shared" ref="AB7:AB46" si="15">EXP(-Y7*AA7)</f>
        <v>0.94836224927145318</v>
      </c>
      <c r="AC7" s="3">
        <f t="shared" ref="AC7:AC54" si="16">AB6/AB7</f>
        <v>1.0128086558692193</v>
      </c>
    </row>
    <row r="8" spans="1:29" x14ac:dyDescent="0.35">
      <c r="A8">
        <v>4</v>
      </c>
      <c r="B8" s="1">
        <v>2.6370000000000001E-2</v>
      </c>
      <c r="C8" s="4">
        <f t="shared" si="0"/>
        <v>2.6028305521127008E-2</v>
      </c>
      <c r="D8" s="3">
        <f t="shared" si="11"/>
        <v>0.90112326459071324</v>
      </c>
      <c r="E8" s="3">
        <f t="shared" si="12"/>
        <v>1.0220024315235199</v>
      </c>
      <c r="G8">
        <v>4</v>
      </c>
      <c r="H8" s="1">
        <v>4.1930000000000002E-2</v>
      </c>
      <c r="I8" s="4">
        <f t="shared" si="4"/>
        <v>4.107476257171943E-2</v>
      </c>
      <c r="J8" s="3">
        <f t="shared" si="5"/>
        <v>0.84848824328325068</v>
      </c>
      <c r="K8" s="3">
        <f t="shared" si="6"/>
        <v>1.0308787933031622</v>
      </c>
      <c r="M8">
        <v>4</v>
      </c>
      <c r="N8" s="1">
        <v>1.319E-2</v>
      </c>
      <c r="O8" s="4">
        <f t="shared" si="7"/>
        <v>1.3103769376977175E-2</v>
      </c>
      <c r="P8" s="3">
        <f t="shared" si="1"/>
        <v>0.94893490355096166</v>
      </c>
      <c r="Q8" s="3">
        <f t="shared" si="8"/>
        <v>1.0160152406845064</v>
      </c>
      <c r="S8" s="40">
        <v>4</v>
      </c>
      <c r="T8" s="2">
        <f t="shared" si="2"/>
        <v>3.6028305521127006E-2</v>
      </c>
      <c r="U8" s="4">
        <f t="shared" si="3"/>
        <v>3.539446539564392E-2</v>
      </c>
      <c r="V8" s="3">
        <f t="shared" si="13"/>
        <v>0.86798759006634951</v>
      </c>
      <c r="W8" s="3">
        <f t="shared" si="14"/>
        <v>1.0317755462539633</v>
      </c>
      <c r="Y8" s="40">
        <v>4</v>
      </c>
      <c r="Z8" s="2">
        <f t="shared" si="9"/>
        <v>1.6370000000000003E-2</v>
      </c>
      <c r="AA8" s="4">
        <f t="shared" si="10"/>
        <v>1.6237456089661227E-2</v>
      </c>
      <c r="AB8" s="3">
        <f t="shared" si="15"/>
        <v>0.93711448251796925</v>
      </c>
      <c r="AC8" s="3">
        <f t="shared" si="16"/>
        <v>1.0120025535442179</v>
      </c>
    </row>
    <row r="9" spans="1:29" x14ac:dyDescent="0.35">
      <c r="A9">
        <v>5</v>
      </c>
      <c r="B9" s="1">
        <v>2.5489999999999999E-2</v>
      </c>
      <c r="C9" s="4">
        <f t="shared" si="0"/>
        <v>2.5170547141944267E-2</v>
      </c>
      <c r="D9" s="3">
        <f t="shared" si="11"/>
        <v>0.88174468672828576</v>
      </c>
      <c r="E9" s="3">
        <f t="shared" si="12"/>
        <v>1.0219775385710932</v>
      </c>
      <c r="G9">
        <v>5</v>
      </c>
      <c r="H9" s="1">
        <v>3.9510000000000003E-2</v>
      </c>
      <c r="I9" s="4">
        <f t="shared" si="4"/>
        <v>3.8749448279278509E-2</v>
      </c>
      <c r="J9" s="3">
        <f t="shared" si="5"/>
        <v>0.82386611720300673</v>
      </c>
      <c r="K9" s="3">
        <f t="shared" si="6"/>
        <v>1.0298860768347109</v>
      </c>
      <c r="M9">
        <v>5</v>
      </c>
      <c r="N9" s="1">
        <v>1.376E-2</v>
      </c>
      <c r="O9" s="4">
        <f t="shared" si="7"/>
        <v>1.3666190763814595E-2</v>
      </c>
      <c r="P9" s="3">
        <f t="shared" si="1"/>
        <v>0.93395132766480615</v>
      </c>
      <c r="Q9" s="3">
        <f t="shared" si="8"/>
        <v>1.016043208508113</v>
      </c>
      <c r="S9" s="40">
        <v>5</v>
      </c>
      <c r="T9" s="2">
        <f t="shared" si="2"/>
        <v>3.5170547141944265E-2</v>
      </c>
      <c r="U9" s="4">
        <f t="shared" si="3"/>
        <v>3.4566192989913785E-2</v>
      </c>
      <c r="V9" s="3">
        <f t="shared" si="13"/>
        <v>0.84127980860129381</v>
      </c>
      <c r="W9" s="3">
        <f t="shared" si="14"/>
        <v>1.0317466093825072</v>
      </c>
      <c r="Y9" s="40">
        <v>5</v>
      </c>
      <c r="Z9" s="2">
        <f t="shared" si="9"/>
        <v>1.5489999999999999E-2</v>
      </c>
      <c r="AA9" s="4">
        <f t="shared" si="10"/>
        <v>1.5371254623987061E-2</v>
      </c>
      <c r="AB9" s="3">
        <f t="shared" si="15"/>
        <v>0.92602293843014194</v>
      </c>
      <c r="AC9" s="3">
        <f t="shared" si="16"/>
        <v>1.011977612678397</v>
      </c>
    </row>
    <row r="10" spans="1:29" x14ac:dyDescent="0.35">
      <c r="A10">
        <v>6</v>
      </c>
      <c r="B10" s="1">
        <v>2.5020000000000001E-2</v>
      </c>
      <c r="C10" s="4">
        <f t="shared" si="0"/>
        <v>2.4712124595133091E-2</v>
      </c>
      <c r="D10" s="3">
        <f t="shared" si="11"/>
        <v>0.86219592102620657</v>
      </c>
      <c r="E10" s="3">
        <f t="shared" si="12"/>
        <v>1.0226732291644476</v>
      </c>
      <c r="G10">
        <v>6</v>
      </c>
      <c r="H10" s="1">
        <v>3.8030000000000001E-2</v>
      </c>
      <c r="I10" s="4">
        <f t="shared" si="4"/>
        <v>3.7324686060153878E-2</v>
      </c>
      <c r="J10" s="3">
        <f t="shared" si="5"/>
        <v>0.79935660682316689</v>
      </c>
      <c r="K10" s="3">
        <f t="shared" si="6"/>
        <v>1.0306615472626748</v>
      </c>
      <c r="M10">
        <v>6</v>
      </c>
      <c r="N10" s="1">
        <v>1.451E-2</v>
      </c>
      <c r="O10" s="4">
        <f t="shared" si="7"/>
        <v>1.4405737307601267E-2</v>
      </c>
      <c r="P10" s="3">
        <f t="shared" si="1"/>
        <v>0.91719569297904247</v>
      </c>
      <c r="Q10" s="3">
        <f t="shared" si="8"/>
        <v>1.0182683311904155</v>
      </c>
      <c r="S10" s="40">
        <v>6</v>
      </c>
      <c r="T10" s="2">
        <f t="shared" si="2"/>
        <v>3.4712124595133093E-2</v>
      </c>
      <c r="U10" s="4">
        <f t="shared" si="3"/>
        <v>3.4123247541298876E-2</v>
      </c>
      <c r="V10" s="3">
        <f t="shared" si="13"/>
        <v>0.81485957170180212</v>
      </c>
      <c r="W10" s="3">
        <f t="shared" si="14"/>
        <v>1.0324230552318532</v>
      </c>
      <c r="Y10" s="40">
        <v>6</v>
      </c>
      <c r="Z10" s="2">
        <f t="shared" si="9"/>
        <v>1.502E-2</v>
      </c>
      <c r="AA10" s="4">
        <f t="shared" si="10"/>
        <v>1.4908316733118425E-2</v>
      </c>
      <c r="AB10" s="3">
        <f t="shared" si="15"/>
        <v>0.91443407675937383</v>
      </c>
      <c r="AC10" s="3">
        <f t="shared" si="16"/>
        <v>1.0126732609439024</v>
      </c>
    </row>
    <row r="11" spans="1:29" x14ac:dyDescent="0.35">
      <c r="A11">
        <v>7</v>
      </c>
      <c r="B11" s="1">
        <v>2.477E-2</v>
      </c>
      <c r="C11" s="4">
        <f t="shared" si="0"/>
        <v>2.4468197167211519E-2</v>
      </c>
      <c r="D11" s="3">
        <f t="shared" si="11"/>
        <v>0.84258782390013232</v>
      </c>
      <c r="E11" s="3">
        <f t="shared" si="12"/>
        <v>1.0232712799424435</v>
      </c>
      <c r="G11">
        <v>7</v>
      </c>
      <c r="H11" s="1">
        <v>3.6909999999999998E-2</v>
      </c>
      <c r="I11" s="4">
        <f t="shared" si="4"/>
        <v>3.6245136667137037E-2</v>
      </c>
      <c r="J11" s="3">
        <f t="shared" si="5"/>
        <v>0.77591216342362268</v>
      </c>
      <c r="K11" s="3">
        <f t="shared" si="6"/>
        <v>1.0302153317149951</v>
      </c>
      <c r="M11">
        <v>7</v>
      </c>
      <c r="N11" s="1">
        <v>1.511E-2</v>
      </c>
      <c r="O11" s="4">
        <f t="shared" si="7"/>
        <v>1.4996981005907737E-2</v>
      </c>
      <c r="P11" s="3">
        <f t="shared" si="1"/>
        <v>0.90034354930821403</v>
      </c>
      <c r="Q11" s="3">
        <f t="shared" si="8"/>
        <v>1.0187174592229564</v>
      </c>
      <c r="S11" s="40">
        <v>7</v>
      </c>
      <c r="T11" s="2">
        <f t="shared" si="2"/>
        <v>3.4468197167211521E-2</v>
      </c>
      <c r="U11" s="4">
        <f t="shared" si="3"/>
        <v>3.3887475504917081E-2</v>
      </c>
      <c r="V11" s="3">
        <f t="shared" si="13"/>
        <v>0.78882378043770396</v>
      </c>
      <c r="W11" s="3">
        <f t="shared" si="14"/>
        <v>1.0330058397195523</v>
      </c>
      <c r="Y11" s="40">
        <v>7</v>
      </c>
      <c r="Z11" s="2">
        <f t="shared" si="9"/>
        <v>1.477E-2</v>
      </c>
      <c r="AA11" s="4">
        <f t="shared" si="10"/>
        <v>1.4661985830646516E-2</v>
      </c>
      <c r="AB11" s="3">
        <f t="shared" si="15"/>
        <v>0.90245730189449458</v>
      </c>
      <c r="AC11" s="3">
        <f t="shared" si="16"/>
        <v>1.0132712925472893</v>
      </c>
    </row>
    <row r="12" spans="1:29" x14ac:dyDescent="0.35">
      <c r="A12">
        <v>8</v>
      </c>
      <c r="B12" s="1">
        <v>2.4660000000000001E-2</v>
      </c>
      <c r="C12" s="4">
        <f t="shared" si="0"/>
        <v>2.4360850246257219E-2</v>
      </c>
      <c r="D12" s="3">
        <f t="shared" si="11"/>
        <v>0.8229278065902943</v>
      </c>
      <c r="E12" s="3">
        <f t="shared" si="12"/>
        <v>1.0238903305398039</v>
      </c>
      <c r="G12">
        <v>8</v>
      </c>
      <c r="H12" s="1">
        <v>3.6249999999999998E-2</v>
      </c>
      <c r="I12" s="4">
        <f t="shared" si="4"/>
        <v>3.5608427467367573E-2</v>
      </c>
      <c r="J12" s="3">
        <f t="shared" si="5"/>
        <v>0.7521139631751077</v>
      </c>
      <c r="K12" s="3">
        <f t="shared" si="6"/>
        <v>1.0316417476788344</v>
      </c>
      <c r="M12">
        <v>8</v>
      </c>
      <c r="N12" s="1">
        <v>1.5779999999999999E-2</v>
      </c>
      <c r="O12" s="4">
        <f t="shared" si="7"/>
        <v>1.5656790276037478E-2</v>
      </c>
      <c r="P12" s="3">
        <f t="shared" si="1"/>
        <v>0.88227249256094831</v>
      </c>
      <c r="Q12" s="3">
        <f t="shared" si="8"/>
        <v>1.0204823984649134</v>
      </c>
      <c r="S12" s="40">
        <v>8</v>
      </c>
      <c r="T12" s="2">
        <f t="shared" si="2"/>
        <v>3.4360850246257221E-2</v>
      </c>
      <c r="U12" s="4">
        <f t="shared" si="3"/>
        <v>3.3783699969490377E-2</v>
      </c>
      <c r="V12" s="3">
        <f t="shared" si="13"/>
        <v>0.7631737151517588</v>
      </c>
      <c r="W12" s="3">
        <f t="shared" si="14"/>
        <v>1.0336097336382248</v>
      </c>
      <c r="Y12" s="40">
        <v>8</v>
      </c>
      <c r="Z12" s="2">
        <f t="shared" si="9"/>
        <v>1.4660000000000001E-2</v>
      </c>
      <c r="AA12" s="4">
        <f t="shared" si="10"/>
        <v>1.4553581007511175E-2</v>
      </c>
      <c r="AB12" s="3">
        <f t="shared" si="15"/>
        <v>0.89009360461634535</v>
      </c>
      <c r="AC12" s="3">
        <f t="shared" si="16"/>
        <v>1.0138903337963858</v>
      </c>
    </row>
    <row r="13" spans="1:29" x14ac:dyDescent="0.35">
      <c r="A13">
        <v>9</v>
      </c>
      <c r="B13" s="1">
        <v>2.4639999999999999E-2</v>
      </c>
      <c r="C13" s="4">
        <f t="shared" si="0"/>
        <v>2.4341331386158117E-2</v>
      </c>
      <c r="D13" s="3">
        <f t="shared" si="11"/>
        <v>0.80326389514893914</v>
      </c>
      <c r="E13" s="3">
        <f t="shared" si="12"/>
        <v>1.0244800140528028</v>
      </c>
      <c r="G13">
        <v>9</v>
      </c>
      <c r="H13" s="1">
        <v>3.5479999999999998E-2</v>
      </c>
      <c r="I13" s="4">
        <f t="shared" si="4"/>
        <v>3.4865087326079354E-2</v>
      </c>
      <c r="J13" s="3">
        <f t="shared" si="5"/>
        <v>0.73067553237231897</v>
      </c>
      <c r="K13" s="3">
        <f t="shared" si="6"/>
        <v>1.029340562059309</v>
      </c>
      <c r="M13">
        <v>9</v>
      </c>
      <c r="N13" s="1">
        <v>1.651E-2</v>
      </c>
      <c r="O13" s="4">
        <f t="shared" si="7"/>
        <v>1.6375191716182576E-2</v>
      </c>
      <c r="P13" s="3">
        <f t="shared" si="1"/>
        <v>0.86296881386049462</v>
      </c>
      <c r="Q13" s="3">
        <f t="shared" si="8"/>
        <v>1.0223689180772346</v>
      </c>
      <c r="S13" s="40">
        <v>9</v>
      </c>
      <c r="T13" s="2">
        <f t="shared" si="2"/>
        <v>3.4341331386158115E-2</v>
      </c>
      <c r="U13" s="4">
        <f t="shared" si="3"/>
        <v>3.376482933622766E-2</v>
      </c>
      <c r="V13" s="3">
        <f t="shared" si="13"/>
        <v>0.7379468587958069</v>
      </c>
      <c r="W13" s="3">
        <f t="shared" si="14"/>
        <v>1.0341851937646533</v>
      </c>
      <c r="Y13" s="40">
        <v>9</v>
      </c>
      <c r="Z13" s="2">
        <f t="shared" si="9"/>
        <v>1.4639999999999999E-2</v>
      </c>
      <c r="AA13" s="4">
        <f t="shared" si="10"/>
        <v>1.4533869777037065E-2</v>
      </c>
      <c r="AB13" s="3">
        <f t="shared" si="15"/>
        <v>0.87738899945298088</v>
      </c>
      <c r="AC13" s="3">
        <f t="shared" si="16"/>
        <v>1.014480014191294</v>
      </c>
    </row>
    <row r="14" spans="1:29" x14ac:dyDescent="0.35">
      <c r="A14">
        <v>10</v>
      </c>
      <c r="B14" s="1">
        <v>2.47E-2</v>
      </c>
      <c r="C14" s="4">
        <f t="shared" si="0"/>
        <v>2.4399886823535121E-2</v>
      </c>
      <c r="D14" s="3">
        <f t="shared" si="11"/>
        <v>0.78348852098697153</v>
      </c>
      <c r="E14" s="3">
        <f t="shared" si="12"/>
        <v>1.025240158129</v>
      </c>
      <c r="G14">
        <v>10</v>
      </c>
      <c r="H14" s="1">
        <v>3.5069999999999997E-2</v>
      </c>
      <c r="I14" s="4">
        <f t="shared" si="4"/>
        <v>3.4469057280575782E-2</v>
      </c>
      <c r="J14" s="3">
        <f t="shared" si="5"/>
        <v>0.70843953001252158</v>
      </c>
      <c r="K14" s="3">
        <f t="shared" si="6"/>
        <v>1.0313872975995628</v>
      </c>
      <c r="M14">
        <v>10</v>
      </c>
      <c r="N14" s="1">
        <v>1.704E-2</v>
      </c>
      <c r="O14" s="4">
        <f t="shared" si="7"/>
        <v>1.6896447659729915E-2</v>
      </c>
      <c r="P14" s="3">
        <f t="shared" si="1"/>
        <v>0.84453890374874807</v>
      </c>
      <c r="Q14" s="3">
        <f t="shared" si="8"/>
        <v>1.0218224525003403</v>
      </c>
      <c r="S14" s="40">
        <v>10</v>
      </c>
      <c r="T14" s="2">
        <f t="shared" si="2"/>
        <v>3.439988682353512E-2</v>
      </c>
      <c r="U14" s="4">
        <f t="shared" si="3"/>
        <v>3.382143906283562E-2</v>
      </c>
      <c r="V14" s="3">
        <f t="shared" si="13"/>
        <v>0.71304240190161705</v>
      </c>
      <c r="W14" s="3">
        <f t="shared" si="14"/>
        <v>1.0349270349530013</v>
      </c>
      <c r="Y14" s="40">
        <v>10</v>
      </c>
      <c r="Z14" s="2">
        <f t="shared" si="9"/>
        <v>1.47E-2</v>
      </c>
      <c r="AA14" s="4">
        <f t="shared" si="10"/>
        <v>1.4593002302900086E-2</v>
      </c>
      <c r="AB14" s="3">
        <f t="shared" si="15"/>
        <v>0.8642181764390201</v>
      </c>
      <c r="AC14" s="3">
        <f t="shared" si="16"/>
        <v>1.0152401596877199</v>
      </c>
    </row>
    <row r="15" spans="1:29" x14ac:dyDescent="0.35">
      <c r="A15">
        <v>11</v>
      </c>
      <c r="B15" s="1">
        <v>2.487E-2</v>
      </c>
      <c r="C15" s="4">
        <f t="shared" si="0"/>
        <v>2.4565775278567011E-2</v>
      </c>
      <c r="D15" s="3">
        <f t="shared" si="11"/>
        <v>0.76320887666583503</v>
      </c>
      <c r="E15" s="3">
        <f t="shared" si="12"/>
        <v>1.0265715519580045</v>
      </c>
      <c r="G15">
        <v>11</v>
      </c>
      <c r="H15" s="1">
        <v>3.4869999999999998E-2</v>
      </c>
      <c r="I15" s="4">
        <f t="shared" si="4"/>
        <v>3.427581496377205E-2</v>
      </c>
      <c r="J15" s="3">
        <f t="shared" si="5"/>
        <v>0.68589277742554289</v>
      </c>
      <c r="K15" s="3">
        <f t="shared" si="6"/>
        <v>1.0328721242285224</v>
      </c>
      <c r="M15">
        <v>11</v>
      </c>
      <c r="N15" s="1">
        <v>1.7409999999999998E-2</v>
      </c>
      <c r="O15" s="4">
        <f t="shared" si="7"/>
        <v>1.7260182334044173E-2</v>
      </c>
      <c r="P15" s="3">
        <f t="shared" si="1"/>
        <v>0.82707325748529803</v>
      </c>
      <c r="Q15" s="3">
        <f t="shared" si="8"/>
        <v>1.0211174114328809</v>
      </c>
      <c r="S15" s="40">
        <v>11</v>
      </c>
      <c r="T15" s="2">
        <f t="shared" si="2"/>
        <v>3.456577527856701E-2</v>
      </c>
      <c r="U15" s="4">
        <f t="shared" si="3"/>
        <v>3.3981797891815796E-2</v>
      </c>
      <c r="V15" s="3">
        <f t="shared" si="13"/>
        <v>0.68811467455211595</v>
      </c>
      <c r="W15" s="3">
        <f t="shared" si="14"/>
        <v>1.0362261237427122</v>
      </c>
      <c r="Y15" s="40">
        <v>11</v>
      </c>
      <c r="Z15" s="2">
        <f t="shared" si="9"/>
        <v>1.487E-2</v>
      </c>
      <c r="AA15" s="4">
        <f t="shared" si="10"/>
        <v>1.4760525473224418E-2</v>
      </c>
      <c r="AB15" s="3">
        <f t="shared" si="15"/>
        <v>0.8501301868672192</v>
      </c>
      <c r="AC15" s="3">
        <f t="shared" si="16"/>
        <v>1.0165715672604405</v>
      </c>
    </row>
    <row r="16" spans="1:29" x14ac:dyDescent="0.35">
      <c r="A16">
        <v>12</v>
      </c>
      <c r="B16" s="1">
        <v>2.487E-2</v>
      </c>
      <c r="C16" s="4">
        <f t="shared" si="0"/>
        <v>2.4565775278567011E-2</v>
      </c>
      <c r="D16" s="3">
        <f t="shared" si="11"/>
        <v>0.7446884743097516</v>
      </c>
      <c r="E16" s="3">
        <f t="shared" si="12"/>
        <v>1.0248699999999999</v>
      </c>
      <c r="G16">
        <v>12</v>
      </c>
      <c r="H16" s="1">
        <v>3.4869999999999998E-2</v>
      </c>
      <c r="I16" s="4">
        <f t="shared" si="4"/>
        <v>3.427581496377205E-2</v>
      </c>
      <c r="J16" s="3">
        <f t="shared" si="5"/>
        <v>0.66278158360522854</v>
      </c>
      <c r="K16" s="3">
        <f t="shared" si="6"/>
        <v>1.03487</v>
      </c>
      <c r="M16">
        <v>12</v>
      </c>
      <c r="N16" s="1">
        <v>1.7659999999999999E-2</v>
      </c>
      <c r="O16" s="4">
        <f t="shared" si="7"/>
        <v>1.7505874129665627E-2</v>
      </c>
      <c r="P16" s="3">
        <f t="shared" si="1"/>
        <v>0.81052711026035729</v>
      </c>
      <c r="Q16" s="3">
        <f t="shared" si="8"/>
        <v>1.020414057735374</v>
      </c>
      <c r="S16" s="40">
        <v>12</v>
      </c>
      <c r="T16" s="2">
        <f t="shared" si="2"/>
        <v>3.456577527856701E-2</v>
      </c>
      <c r="U16" s="4">
        <f t="shared" si="3"/>
        <v>3.3981797891815796E-2</v>
      </c>
      <c r="V16" s="3">
        <f t="shared" si="13"/>
        <v>0.66512414289640909</v>
      </c>
      <c r="W16" s="3">
        <f t="shared" si="14"/>
        <v>1.0345657752785671</v>
      </c>
      <c r="Y16" s="40">
        <v>12</v>
      </c>
      <c r="Z16" s="2">
        <f t="shared" si="9"/>
        <v>1.487E-2</v>
      </c>
      <c r="AA16" s="4">
        <f t="shared" si="10"/>
        <v>1.4760525473224418E-2</v>
      </c>
      <c r="AB16" s="3">
        <f t="shared" si="15"/>
        <v>0.83767397486103568</v>
      </c>
      <c r="AC16" s="3">
        <f t="shared" si="16"/>
        <v>1.0148699999999999</v>
      </c>
    </row>
    <row r="17" spans="1:29" x14ac:dyDescent="0.35">
      <c r="A17">
        <v>13</v>
      </c>
      <c r="B17" s="1">
        <v>2.4920000000000001E-2</v>
      </c>
      <c r="C17" s="4">
        <f t="shared" si="0"/>
        <v>2.4614560763919189E-2</v>
      </c>
      <c r="D17" s="3">
        <f t="shared" si="11"/>
        <v>0.72615681422166578</v>
      </c>
      <c r="E17" s="3">
        <f t="shared" si="12"/>
        <v>1.0255201903020756</v>
      </c>
      <c r="G17">
        <v>13</v>
      </c>
      <c r="H17" s="1">
        <v>3.492E-2</v>
      </c>
      <c r="I17" s="4">
        <f t="shared" si="4"/>
        <v>3.432412904395394E-2</v>
      </c>
      <c r="J17" s="3">
        <f t="shared" si="5"/>
        <v>0.64004699376173035</v>
      </c>
      <c r="K17" s="3">
        <f t="shared" si="6"/>
        <v>1.0355201884628515</v>
      </c>
      <c r="M17">
        <v>13</v>
      </c>
      <c r="N17" s="1">
        <v>1.7940000000000001E-2</v>
      </c>
      <c r="O17" s="4">
        <f t="shared" si="7"/>
        <v>1.778097729508709E-2</v>
      </c>
      <c r="P17" s="3">
        <f t="shared" si="1"/>
        <v>0.79361826743419195</v>
      </c>
      <c r="Q17" s="3">
        <f t="shared" si="8"/>
        <v>1.0213060151460884</v>
      </c>
      <c r="S17" s="40">
        <v>13</v>
      </c>
      <c r="T17" s="2">
        <f t="shared" si="2"/>
        <v>3.4614560763919187E-2</v>
      </c>
      <c r="U17" s="4">
        <f t="shared" si="3"/>
        <v>3.4028952298332624E-2</v>
      </c>
      <c r="V17" s="3">
        <f t="shared" si="13"/>
        <v>0.64250776294677359</v>
      </c>
      <c r="W17" s="3">
        <f t="shared" si="14"/>
        <v>1.0352001660585526</v>
      </c>
      <c r="Y17" s="40">
        <v>13</v>
      </c>
      <c r="Z17" s="2">
        <f t="shared" si="9"/>
        <v>1.4920000000000001E-2</v>
      </c>
      <c r="AA17" s="4">
        <f t="shared" si="10"/>
        <v>1.4809791653479735E-2</v>
      </c>
      <c r="AB17" s="3">
        <f t="shared" si="15"/>
        <v>0.82487180591144593</v>
      </c>
      <c r="AC17" s="3">
        <f t="shared" si="16"/>
        <v>1.0155201921775516</v>
      </c>
    </row>
    <row r="18" spans="1:29" x14ac:dyDescent="0.35">
      <c r="A18">
        <v>14</v>
      </c>
      <c r="B18" s="1">
        <v>2.4989999999999998E-2</v>
      </c>
      <c r="C18" s="4">
        <f t="shared" si="0"/>
        <v>2.4682856445219562E-2</v>
      </c>
      <c r="D18" s="3">
        <f t="shared" si="11"/>
        <v>0.70782386801134656</v>
      </c>
      <c r="E18" s="3">
        <f t="shared" si="12"/>
        <v>1.0259004351772232</v>
      </c>
      <c r="G18">
        <v>14</v>
      </c>
      <c r="H18" s="1">
        <v>3.499E-2</v>
      </c>
      <c r="I18" s="4">
        <f t="shared" si="4"/>
        <v>3.4391764834907843E-2</v>
      </c>
      <c r="J18" s="3">
        <f t="shared" si="5"/>
        <v>0.61786536101900336</v>
      </c>
      <c r="K18" s="3">
        <f t="shared" si="6"/>
        <v>1.0359004309711493</v>
      </c>
      <c r="M18">
        <v>14</v>
      </c>
      <c r="N18" s="1">
        <v>1.7989999999999999E-2</v>
      </c>
      <c r="O18" s="4">
        <f t="shared" si="7"/>
        <v>1.7830094897371977E-2</v>
      </c>
      <c r="P18" s="3">
        <f t="shared" si="1"/>
        <v>0.77909574852687724</v>
      </c>
      <c r="Q18" s="3">
        <f t="shared" si="8"/>
        <v>1.0186402235344938</v>
      </c>
      <c r="S18" s="40">
        <v>14</v>
      </c>
      <c r="T18" s="2">
        <f t="shared" si="2"/>
        <v>3.4682856445219561E-2</v>
      </c>
      <c r="U18" s="4">
        <f t="shared" si="3"/>
        <v>3.4094960867963174E-2</v>
      </c>
      <c r="V18" s="3">
        <f t="shared" si="13"/>
        <v>0.62043809095503322</v>
      </c>
      <c r="W18" s="3">
        <f t="shared" si="14"/>
        <v>1.0355711106611278</v>
      </c>
      <c r="Y18" s="40">
        <v>14</v>
      </c>
      <c r="Z18" s="2">
        <f t="shared" si="9"/>
        <v>1.4989999999999998E-2</v>
      </c>
      <c r="AA18" s="4">
        <f t="shared" si="10"/>
        <v>1.4878760228468539E-2</v>
      </c>
      <c r="AB18" s="3">
        <f t="shared" si="15"/>
        <v>0.81196126496890508</v>
      </c>
      <c r="AC18" s="3">
        <f t="shared" si="16"/>
        <v>1.0159004394662043</v>
      </c>
    </row>
    <row r="19" spans="1:29" x14ac:dyDescent="0.35">
      <c r="A19">
        <v>15</v>
      </c>
      <c r="B19" s="1">
        <v>2.4979999999999999E-2</v>
      </c>
      <c r="C19" s="4">
        <f t="shared" si="0"/>
        <v>2.4673100204884196E-2</v>
      </c>
      <c r="D19" s="3">
        <f t="shared" si="11"/>
        <v>0.69066767586788669</v>
      </c>
      <c r="E19" s="3">
        <f t="shared" si="12"/>
        <v>1.0248400102435684</v>
      </c>
      <c r="G19">
        <v>15</v>
      </c>
      <c r="H19" s="1">
        <v>3.4979999999999997E-2</v>
      </c>
      <c r="I19" s="4">
        <f t="shared" si="4"/>
        <v>3.4382102859130279E-2</v>
      </c>
      <c r="J19" s="3">
        <f t="shared" si="5"/>
        <v>0.59706365714702891</v>
      </c>
      <c r="K19" s="3">
        <f t="shared" si="6"/>
        <v>1.0348400101446</v>
      </c>
      <c r="M19">
        <v>15</v>
      </c>
      <c r="N19" s="1">
        <v>1.8239999999999999E-2</v>
      </c>
      <c r="O19" s="4">
        <f t="shared" si="7"/>
        <v>1.8075646727230339E-2</v>
      </c>
      <c r="P19" s="3">
        <f t="shared" si="1"/>
        <v>0.76251377818847066</v>
      </c>
      <c r="Q19" s="3">
        <f t="shared" si="8"/>
        <v>1.0217464533923584</v>
      </c>
      <c r="S19" s="40">
        <v>15</v>
      </c>
      <c r="T19" s="2">
        <f t="shared" si="2"/>
        <v>3.4673100204884198E-2</v>
      </c>
      <c r="U19" s="4">
        <f t="shared" si="3"/>
        <v>3.4085531615055661E-2</v>
      </c>
      <c r="V19" s="3">
        <f t="shared" si="13"/>
        <v>0.59972565246536114</v>
      </c>
      <c r="W19" s="3">
        <f t="shared" si="14"/>
        <v>1.0345365224991245</v>
      </c>
      <c r="Y19" s="40">
        <v>15</v>
      </c>
      <c r="Z19" s="2">
        <f t="shared" si="9"/>
        <v>1.4979999999999999E-2</v>
      </c>
      <c r="AA19" s="4">
        <f t="shared" si="10"/>
        <v>1.4868907866118211E-2</v>
      </c>
      <c r="AB19" s="3">
        <f t="shared" si="15"/>
        <v>0.80008795149226053</v>
      </c>
      <c r="AC19" s="3">
        <f t="shared" si="16"/>
        <v>1.014840010344487</v>
      </c>
    </row>
    <row r="20" spans="1:29" x14ac:dyDescent="0.35">
      <c r="A20">
        <v>16</v>
      </c>
      <c r="B20" s="1">
        <v>2.486E-2</v>
      </c>
      <c r="C20" s="4">
        <f t="shared" si="0"/>
        <v>2.4556017895887416E-2</v>
      </c>
      <c r="D20" s="3">
        <f t="shared" si="11"/>
        <v>0.67509876092267385</v>
      </c>
      <c r="E20" s="3">
        <f t="shared" si="12"/>
        <v>1.0230616849658181</v>
      </c>
      <c r="G20">
        <v>16</v>
      </c>
      <c r="H20" s="1">
        <v>3.4860000000000002E-2</v>
      </c>
      <c r="I20" s="4">
        <f t="shared" si="4"/>
        <v>3.4266151867619492E-2</v>
      </c>
      <c r="J20" s="3">
        <f t="shared" si="5"/>
        <v>0.57795548440160416</v>
      </c>
      <c r="K20" s="3">
        <f t="shared" si="6"/>
        <v>1.0330616686944476</v>
      </c>
      <c r="M20">
        <v>16</v>
      </c>
      <c r="N20" s="1">
        <v>1.7899999999999999E-2</v>
      </c>
      <c r="O20" s="4">
        <f t="shared" si="7"/>
        <v>1.7741681476157126E-2</v>
      </c>
      <c r="P20" s="3">
        <f t="shared" si="1"/>
        <v>0.75286684189050335</v>
      </c>
      <c r="Q20" s="3">
        <f t="shared" si="8"/>
        <v>1.0128136023014949</v>
      </c>
      <c r="S20" s="40">
        <v>16</v>
      </c>
      <c r="T20" s="2">
        <f t="shared" si="2"/>
        <v>3.4556017895887414E-2</v>
      </c>
      <c r="U20" s="4">
        <f t="shared" si="3"/>
        <v>3.3972366467612668E-2</v>
      </c>
      <c r="V20" s="3">
        <f t="shared" si="13"/>
        <v>0.58067859760555229</v>
      </c>
      <c r="W20" s="3">
        <f t="shared" si="14"/>
        <v>1.0328013722881297</v>
      </c>
      <c r="Y20" s="40">
        <v>16</v>
      </c>
      <c r="Z20" s="2">
        <f t="shared" si="9"/>
        <v>1.486E-2</v>
      </c>
      <c r="AA20" s="4">
        <f t="shared" si="10"/>
        <v>1.4750671945908051E-2</v>
      </c>
      <c r="AB20" s="3">
        <f t="shared" si="15"/>
        <v>0.78977218294017304</v>
      </c>
      <c r="AC20" s="3">
        <f t="shared" si="16"/>
        <v>1.0130617015576364</v>
      </c>
    </row>
    <row r="21" spans="1:29" x14ac:dyDescent="0.35">
      <c r="A21">
        <v>17</v>
      </c>
      <c r="B21" s="1">
        <v>2.4660000000000001E-2</v>
      </c>
      <c r="C21" s="4">
        <f t="shared" si="0"/>
        <v>2.4360850246257219E-2</v>
      </c>
      <c r="D21" s="3">
        <f t="shared" si="11"/>
        <v>0.66091208289531456</v>
      </c>
      <c r="E21" s="3">
        <f t="shared" si="12"/>
        <v>1.0214653028663214</v>
      </c>
      <c r="G21">
        <v>17</v>
      </c>
      <c r="H21" s="1">
        <v>3.4660000000000003E-2</v>
      </c>
      <c r="I21" s="4">
        <f t="shared" si="4"/>
        <v>3.407287033313533E-2</v>
      </c>
      <c r="J21" s="3">
        <f t="shared" si="5"/>
        <v>0.56032472588283599</v>
      </c>
      <c r="K21" s="3">
        <f t="shared" si="6"/>
        <v>1.0314652516734639</v>
      </c>
      <c r="M21">
        <v>17</v>
      </c>
      <c r="N21" s="1">
        <v>1.7760000000000001E-2</v>
      </c>
      <c r="O21" s="4">
        <f t="shared" si="7"/>
        <v>1.760413394835705E-2</v>
      </c>
      <c r="P21" s="3">
        <f t="shared" si="1"/>
        <v>0.74135900997489923</v>
      </c>
      <c r="Q21" s="3">
        <f t="shared" si="8"/>
        <v>1.0155226169248199</v>
      </c>
      <c r="S21" s="40">
        <v>17</v>
      </c>
      <c r="T21" s="2">
        <f t="shared" si="2"/>
        <v>3.4360850246257221E-2</v>
      </c>
      <c r="U21" s="4">
        <f t="shared" si="3"/>
        <v>3.3783699969490377E-2</v>
      </c>
      <c r="V21" s="3">
        <f t="shared" si="13"/>
        <v>0.56308600558487287</v>
      </c>
      <c r="W21" s="3">
        <f t="shared" si="14"/>
        <v>1.0312431703970446</v>
      </c>
      <c r="Y21" s="40">
        <v>17</v>
      </c>
      <c r="Z21" s="2">
        <f t="shared" si="9"/>
        <v>1.4660000000000001E-2</v>
      </c>
      <c r="AA21" s="4">
        <f t="shared" si="10"/>
        <v>1.4553581007511175E-2</v>
      </c>
      <c r="AB21" s="3">
        <f t="shared" si="15"/>
        <v>0.78081980661395833</v>
      </c>
      <c r="AC21" s="3">
        <f t="shared" si="16"/>
        <v>1.0114653550670505</v>
      </c>
    </row>
    <row r="22" spans="1:29" x14ac:dyDescent="0.35">
      <c r="A22">
        <v>18</v>
      </c>
      <c r="B22" s="1">
        <v>2.4459999999999999E-2</v>
      </c>
      <c r="C22" s="4">
        <f t="shared" si="0"/>
        <v>2.4165644498780187E-2</v>
      </c>
      <c r="D22" s="3">
        <f t="shared" si="11"/>
        <v>0.64727657622441392</v>
      </c>
      <c r="E22" s="3">
        <f t="shared" si="12"/>
        <v>1.0210659664998802</v>
      </c>
      <c r="G22">
        <v>18</v>
      </c>
      <c r="H22" s="1">
        <v>3.4459999999999998E-2</v>
      </c>
      <c r="I22" s="4">
        <f t="shared" si="4"/>
        <v>3.3879551433677733E-2</v>
      </c>
      <c r="J22" s="3">
        <f t="shared" si="5"/>
        <v>0.54344220000874199</v>
      </c>
      <c r="K22" s="3">
        <f t="shared" si="6"/>
        <v>1.0310659088930201</v>
      </c>
      <c r="M22">
        <v>18</v>
      </c>
      <c r="N22" s="1">
        <v>1.7610000000000001E-2</v>
      </c>
      <c r="O22" s="4">
        <f t="shared" si="7"/>
        <v>1.7456740599460629E-2</v>
      </c>
      <c r="P22" s="3">
        <f t="shared" si="1"/>
        <v>0.73035735969736371</v>
      </c>
      <c r="Q22" s="3">
        <f t="shared" si="8"/>
        <v>1.0150633797708211</v>
      </c>
      <c r="S22" s="40">
        <v>18</v>
      </c>
      <c r="T22" s="2">
        <f t="shared" si="2"/>
        <v>3.4165644498780186E-2</v>
      </c>
      <c r="U22" s="4">
        <f t="shared" si="3"/>
        <v>3.3594961030393021E-2</v>
      </c>
      <c r="V22" s="3">
        <f t="shared" si="13"/>
        <v>0.54623319434482231</v>
      </c>
      <c r="W22" s="3">
        <f t="shared" si="14"/>
        <v>1.0308527775582452</v>
      </c>
      <c r="Y22" s="40">
        <v>18</v>
      </c>
      <c r="Z22" s="2">
        <f t="shared" si="9"/>
        <v>1.4459999999999999E-2</v>
      </c>
      <c r="AA22" s="4">
        <f t="shared" si="10"/>
        <v>1.435645121661892E-2</v>
      </c>
      <c r="AB22" s="3">
        <f t="shared" si="15"/>
        <v>0.77227380519270394</v>
      </c>
      <c r="AC22" s="3">
        <f t="shared" si="16"/>
        <v>1.0110660252410373</v>
      </c>
    </row>
    <row r="23" spans="1:29" x14ac:dyDescent="0.35">
      <c r="A23">
        <v>19</v>
      </c>
      <c r="B23" s="1">
        <v>2.427E-2</v>
      </c>
      <c r="C23" s="4">
        <f t="shared" si="0"/>
        <v>2.3980163736996421E-2</v>
      </c>
      <c r="D23" s="3">
        <f t="shared" si="11"/>
        <v>0.63405275958074014</v>
      </c>
      <c r="E23" s="3">
        <f t="shared" si="12"/>
        <v>1.020856019383021</v>
      </c>
      <c r="G23">
        <v>19</v>
      </c>
      <c r="H23" s="1">
        <v>3.4270000000000002E-2</v>
      </c>
      <c r="I23" s="4">
        <f t="shared" si="4"/>
        <v>3.3695863856725551E-2</v>
      </c>
      <c r="J23" s="3">
        <f t="shared" si="5"/>
        <v>0.52717568742308551</v>
      </c>
      <c r="K23" s="3">
        <f t="shared" si="6"/>
        <v>1.0308559612549084</v>
      </c>
      <c r="M23">
        <v>19</v>
      </c>
      <c r="N23" s="1">
        <v>1.7229999999999999E-2</v>
      </c>
      <c r="O23" s="4">
        <f t="shared" si="7"/>
        <v>1.708324685605353E-2</v>
      </c>
      <c r="P23" s="3">
        <f t="shared" si="1"/>
        <v>0.72282965709172198</v>
      </c>
      <c r="Q23" s="3">
        <f t="shared" si="8"/>
        <v>1.0104142138217311</v>
      </c>
      <c r="S23" s="40">
        <v>19</v>
      </c>
      <c r="T23" s="2">
        <f t="shared" si="2"/>
        <v>3.3980163736996423E-2</v>
      </c>
      <c r="U23" s="4">
        <f t="shared" si="3"/>
        <v>3.3415591895448793E-2</v>
      </c>
      <c r="V23" s="3">
        <f t="shared" si="13"/>
        <v>0.52999047408950217</v>
      </c>
      <c r="W23" s="3">
        <f t="shared" si="14"/>
        <v>1.0306471928259171</v>
      </c>
      <c r="Y23" s="40">
        <v>19</v>
      </c>
      <c r="Z23" s="2">
        <f t="shared" si="9"/>
        <v>1.427E-2</v>
      </c>
      <c r="AA23" s="4">
        <f t="shared" si="10"/>
        <v>1.4169141914192848E-2</v>
      </c>
      <c r="AB23" s="3">
        <f t="shared" si="15"/>
        <v>0.76397997845505661</v>
      </c>
      <c r="AC23" s="3">
        <f t="shared" si="16"/>
        <v>1.0108560786559084</v>
      </c>
    </row>
    <row r="24" spans="1:29" x14ac:dyDescent="0.35">
      <c r="A24">
        <v>20</v>
      </c>
      <c r="B24" s="1">
        <v>2.4150000000000001E-2</v>
      </c>
      <c r="C24" s="4">
        <f t="shared" si="0"/>
        <v>2.3863000264527503E-2</v>
      </c>
      <c r="D24" s="3">
        <f t="shared" si="11"/>
        <v>0.62048117992903384</v>
      </c>
      <c r="E24" s="3">
        <f t="shared" si="12"/>
        <v>1.0218726692939479</v>
      </c>
      <c r="G24">
        <v>20</v>
      </c>
      <c r="H24" s="1">
        <v>3.415E-2</v>
      </c>
      <c r="I24" s="4">
        <f t="shared" si="4"/>
        <v>3.3579833263195462E-2</v>
      </c>
      <c r="J24" s="3">
        <f t="shared" si="5"/>
        <v>0.51089220238770194</v>
      </c>
      <c r="K24" s="3">
        <f t="shared" si="6"/>
        <v>1.0318726435034264</v>
      </c>
      <c r="M24">
        <v>20</v>
      </c>
      <c r="N24" s="1">
        <v>1.7149999999999999E-2</v>
      </c>
      <c r="O24" s="4">
        <f t="shared" si="7"/>
        <v>1.7004598815823765E-2</v>
      </c>
      <c r="P24" s="3">
        <f t="shared" si="1"/>
        <v>0.71170485976071463</v>
      </c>
      <c r="Q24" s="3">
        <f t="shared" si="8"/>
        <v>1.0156311948393153</v>
      </c>
      <c r="S24" s="40">
        <v>20</v>
      </c>
      <c r="T24" s="2">
        <f t="shared" si="2"/>
        <v>3.3863000264527501E-2</v>
      </c>
      <c r="U24" s="4">
        <f t="shared" si="3"/>
        <v>3.3302272399430836E-2</v>
      </c>
      <c r="V24" s="3">
        <f t="shared" si="13"/>
        <v>0.51373616242416242</v>
      </c>
      <c r="W24" s="3">
        <f t="shared" si="14"/>
        <v>1.0316394150426178</v>
      </c>
      <c r="Y24" s="40">
        <v>20</v>
      </c>
      <c r="Z24" s="2">
        <f t="shared" si="9"/>
        <v>1.4150000000000001E-2</v>
      </c>
      <c r="AA24" s="4">
        <f t="shared" si="10"/>
        <v>1.4050823222659645E-2</v>
      </c>
      <c r="AB24" s="3">
        <f t="shared" si="15"/>
        <v>0.75501590445385447</v>
      </c>
      <c r="AC24" s="3">
        <f t="shared" si="16"/>
        <v>1.0118726955926662</v>
      </c>
    </row>
    <row r="25" spans="1:29" x14ac:dyDescent="0.35">
      <c r="A25">
        <v>21</v>
      </c>
      <c r="B25" s="1">
        <v>2.409E-2</v>
      </c>
      <c r="C25" s="4">
        <f t="shared" si="0"/>
        <v>2.3804413380161302E-2</v>
      </c>
      <c r="D25" s="3">
        <f t="shared" si="11"/>
        <v>0.6065957554795236</v>
      </c>
      <c r="E25" s="3">
        <f t="shared" si="12"/>
        <v>1.0228907378993011</v>
      </c>
      <c r="G25">
        <v>21</v>
      </c>
      <c r="H25" s="1">
        <v>3.4090000000000002E-2</v>
      </c>
      <c r="I25" s="4">
        <f t="shared" si="4"/>
        <v>3.3521812917377977E-2</v>
      </c>
      <c r="J25" s="3">
        <f t="shared" si="5"/>
        <v>0.49462366847703543</v>
      </c>
      <c r="K25" s="3">
        <f t="shared" si="6"/>
        <v>1.0328907307666007</v>
      </c>
      <c r="M25">
        <v>21</v>
      </c>
      <c r="N25" s="1">
        <v>1.7129999999999999E-2</v>
      </c>
      <c r="O25" s="4">
        <f t="shared" si="7"/>
        <v>1.6984935839241825E-2</v>
      </c>
      <c r="P25" s="3">
        <f t="shared" si="1"/>
        <v>0.69999390394680217</v>
      </c>
      <c r="Q25" s="3">
        <f t="shared" si="8"/>
        <v>1.0167300825734082</v>
      </c>
      <c r="S25" s="40">
        <v>21</v>
      </c>
      <c r="T25" s="2">
        <f t="shared" si="2"/>
        <v>3.3804413380161304E-2</v>
      </c>
      <c r="U25" s="4">
        <f t="shared" si="3"/>
        <v>3.324560285577486E-2</v>
      </c>
      <c r="V25" s="3">
        <f t="shared" si="13"/>
        <v>0.49750102605113627</v>
      </c>
      <c r="W25" s="3">
        <f t="shared" si="14"/>
        <v>1.0326333726422454</v>
      </c>
      <c r="Y25" s="40">
        <v>21</v>
      </c>
      <c r="Z25" s="2">
        <f t="shared" si="9"/>
        <v>1.409E-2</v>
      </c>
      <c r="AA25" s="4">
        <f t="shared" si="10"/>
        <v>1.3991658626736408E-2</v>
      </c>
      <c r="AB25" s="3">
        <f t="shared" si="15"/>
        <v>0.74540705209542757</v>
      </c>
      <c r="AC25" s="3">
        <f t="shared" si="16"/>
        <v>1.0128907451726077</v>
      </c>
    </row>
    <row r="26" spans="1:29" x14ac:dyDescent="0.35">
      <c r="A26">
        <v>22</v>
      </c>
      <c r="B26" s="1">
        <v>2.409E-2</v>
      </c>
      <c r="C26" s="4">
        <f t="shared" si="0"/>
        <v>2.3804413380161302E-2</v>
      </c>
      <c r="D26" s="3">
        <f t="shared" si="11"/>
        <v>0.59232660750473454</v>
      </c>
      <c r="E26" s="3">
        <f t="shared" si="12"/>
        <v>1.0240899999999999</v>
      </c>
      <c r="G26">
        <v>22</v>
      </c>
      <c r="H26" s="1">
        <v>3.4090000000000002E-2</v>
      </c>
      <c r="I26" s="4">
        <f t="shared" si="4"/>
        <v>3.3521812917377977E-2</v>
      </c>
      <c r="J26" s="3">
        <f t="shared" si="5"/>
        <v>0.47831781419125552</v>
      </c>
      <c r="K26" s="3">
        <f t="shared" si="6"/>
        <v>1.03409</v>
      </c>
      <c r="M26">
        <v>22</v>
      </c>
      <c r="N26" s="1">
        <v>1.7170000000000001E-2</v>
      </c>
      <c r="O26" s="4">
        <f t="shared" si="7"/>
        <v>1.7024261405780658E-2</v>
      </c>
      <c r="P26" s="3">
        <f t="shared" si="1"/>
        <v>0.68760980149587192</v>
      </c>
      <c r="Q26" s="3">
        <f t="shared" si="8"/>
        <v>1.0180103634706619</v>
      </c>
      <c r="S26" s="40">
        <v>22</v>
      </c>
      <c r="T26" s="2">
        <f t="shared" si="2"/>
        <v>3.3804413380161304E-2</v>
      </c>
      <c r="U26" s="4">
        <f t="shared" si="3"/>
        <v>3.324560285577486E-2</v>
      </c>
      <c r="V26" s="3">
        <f t="shared" si="13"/>
        <v>0.48123321937124486</v>
      </c>
      <c r="W26" s="3">
        <f t="shared" si="14"/>
        <v>1.0338044133801614</v>
      </c>
      <c r="Y26" s="40">
        <v>22</v>
      </c>
      <c r="Z26" s="2">
        <f t="shared" si="9"/>
        <v>1.409E-2</v>
      </c>
      <c r="AA26" s="4">
        <f t="shared" si="10"/>
        <v>1.3991658626736408E-2</v>
      </c>
      <c r="AB26" s="3">
        <f t="shared" si="15"/>
        <v>0.73505019484999123</v>
      </c>
      <c r="AC26" s="3">
        <f t="shared" si="16"/>
        <v>1.0140899999999999</v>
      </c>
    </row>
    <row r="27" spans="1:29" x14ac:dyDescent="0.35">
      <c r="A27">
        <v>23</v>
      </c>
      <c r="B27" s="1">
        <v>2.4129999999999999E-2</v>
      </c>
      <c r="C27" s="4">
        <f t="shared" si="0"/>
        <v>2.3843471684450026E-2</v>
      </c>
      <c r="D27" s="3">
        <f t="shared" si="11"/>
        <v>0.57787375637469418</v>
      </c>
      <c r="E27" s="3">
        <f t="shared" si="12"/>
        <v>1.0250103953858549</v>
      </c>
      <c r="G27">
        <v>23</v>
      </c>
      <c r="H27" s="1">
        <v>3.4130000000000001E-2</v>
      </c>
      <c r="I27" s="4">
        <f t="shared" si="4"/>
        <v>3.3560493521960687E-2</v>
      </c>
      <c r="J27" s="3">
        <f t="shared" si="5"/>
        <v>0.4621381757044169</v>
      </c>
      <c r="K27" s="3">
        <f t="shared" si="6"/>
        <v>1.0350103915613047</v>
      </c>
      <c r="M27">
        <v>23</v>
      </c>
      <c r="N27" s="1">
        <v>1.7229999999999999E-2</v>
      </c>
      <c r="O27" s="4">
        <f t="shared" si="7"/>
        <v>1.708324685605353E-2</v>
      </c>
      <c r="P27" s="3">
        <f t="shared" si="1"/>
        <v>0.6750863450558523</v>
      </c>
      <c r="Q27" s="3">
        <f t="shared" si="8"/>
        <v>1.0185508957953868</v>
      </c>
      <c r="S27" s="40">
        <v>23</v>
      </c>
      <c r="T27" s="2">
        <f t="shared" si="2"/>
        <v>3.3843471684450024E-2</v>
      </c>
      <c r="U27" s="4">
        <f t="shared" si="3"/>
        <v>3.3283383277262879E-2</v>
      </c>
      <c r="V27" s="3">
        <f t="shared" si="13"/>
        <v>0.46509303628426357</v>
      </c>
      <c r="W27" s="3">
        <f t="shared" si="14"/>
        <v>1.0347031278213257</v>
      </c>
      <c r="Y27" s="40">
        <v>23</v>
      </c>
      <c r="Z27" s="2">
        <f t="shared" si="9"/>
        <v>1.4129999999999998E-2</v>
      </c>
      <c r="AA27" s="4">
        <f t="shared" si="10"/>
        <v>1.4031102079621426E-2</v>
      </c>
      <c r="AB27" s="3">
        <f t="shared" si="15"/>
        <v>0.72417996442909471</v>
      </c>
      <c r="AC27" s="3">
        <f t="shared" si="16"/>
        <v>1.0150103992858543</v>
      </c>
    </row>
    <row r="28" spans="1:29" x14ac:dyDescent="0.35">
      <c r="A28">
        <v>24</v>
      </c>
      <c r="B28" s="1">
        <v>2.4209999999999999E-2</v>
      </c>
      <c r="C28" s="4">
        <f t="shared" si="0"/>
        <v>2.3921583716671978E-2</v>
      </c>
      <c r="D28" s="3">
        <f t="shared" si="11"/>
        <v>0.56320138825489219</v>
      </c>
      <c r="E28" s="3">
        <f t="shared" si="12"/>
        <v>1.0260517257694712</v>
      </c>
      <c r="G28">
        <v>24</v>
      </c>
      <c r="H28" s="1">
        <v>3.4209999999999997E-2</v>
      </c>
      <c r="I28" s="4">
        <f t="shared" si="4"/>
        <v>3.363785024284794E-2</v>
      </c>
      <c r="J28" s="3">
        <f t="shared" si="5"/>
        <v>0.44605705647492683</v>
      </c>
      <c r="K28" s="3">
        <f t="shared" si="6"/>
        <v>1.0360517090718731</v>
      </c>
      <c r="M28">
        <v>24</v>
      </c>
      <c r="N28" s="1">
        <v>1.7309999999999999E-2</v>
      </c>
      <c r="O28" s="4">
        <f t="shared" si="7"/>
        <v>1.7161888711255284E-2</v>
      </c>
      <c r="P28" s="3">
        <f t="shared" si="1"/>
        <v>0.66240022974749191</v>
      </c>
      <c r="Q28" s="3">
        <f t="shared" si="8"/>
        <v>1.019151737482332</v>
      </c>
      <c r="S28" s="40">
        <v>24</v>
      </c>
      <c r="T28" s="2">
        <f t="shared" si="2"/>
        <v>3.3921583716671977E-2</v>
      </c>
      <c r="U28" s="4">
        <f t="shared" si="3"/>
        <v>3.3358935412216593E-2</v>
      </c>
      <c r="V28" s="3">
        <f t="shared" si="13"/>
        <v>0.44905295878761536</v>
      </c>
      <c r="W28" s="3">
        <f t="shared" si="14"/>
        <v>1.0357197902446837</v>
      </c>
      <c r="Y28" s="40">
        <v>24</v>
      </c>
      <c r="Z28" s="2">
        <f t="shared" si="9"/>
        <v>1.4209999999999999E-2</v>
      </c>
      <c r="AA28" s="4">
        <f t="shared" si="10"/>
        <v>1.4109984318340341E-2</v>
      </c>
      <c r="AB28" s="3">
        <f t="shared" si="15"/>
        <v>0.71273925719164377</v>
      </c>
      <c r="AC28" s="3">
        <f t="shared" si="16"/>
        <v>1.0160517427965592</v>
      </c>
    </row>
    <row r="29" spans="1:29" x14ac:dyDescent="0.35">
      <c r="A29">
        <v>25</v>
      </c>
      <c r="B29" s="1">
        <v>2.4309999999999998E-2</v>
      </c>
      <c r="C29" s="4">
        <f t="shared" si="0"/>
        <v>2.4019215177511436E-2</v>
      </c>
      <c r="D29" s="3">
        <f t="shared" si="11"/>
        <v>0.54854806158178593</v>
      </c>
      <c r="E29" s="3">
        <f t="shared" si="12"/>
        <v>1.0267129312805374</v>
      </c>
      <c r="G29">
        <v>25</v>
      </c>
      <c r="H29" s="1">
        <v>3.431E-2</v>
      </c>
      <c r="I29" s="4">
        <f t="shared" si="4"/>
        <v>3.3734537729628727E-2</v>
      </c>
      <c r="J29" s="3">
        <f t="shared" si="5"/>
        <v>0.43026092876836186</v>
      </c>
      <c r="K29" s="3">
        <f t="shared" si="6"/>
        <v>1.0367129029163349</v>
      </c>
      <c r="M29">
        <v>25</v>
      </c>
      <c r="N29" s="1">
        <v>1.7420000000000001E-2</v>
      </c>
      <c r="O29" s="4">
        <f t="shared" si="7"/>
        <v>1.7270011164954024E-2</v>
      </c>
      <c r="P29" s="3">
        <f t="shared" si="1"/>
        <v>0.64937151806369853</v>
      </c>
      <c r="Q29" s="3">
        <f t="shared" si="8"/>
        <v>1.0200635711936403</v>
      </c>
      <c r="S29" s="40">
        <v>25</v>
      </c>
      <c r="T29" s="2">
        <f t="shared" si="2"/>
        <v>3.4019215177511435E-2</v>
      </c>
      <c r="U29" s="4">
        <f t="shared" si="3"/>
        <v>3.3453359257390652E-2</v>
      </c>
      <c r="V29" s="3">
        <f t="shared" si="13"/>
        <v>0.43329608679936343</v>
      </c>
      <c r="W29" s="3">
        <f t="shared" si="14"/>
        <v>1.036365137992922</v>
      </c>
      <c r="Y29" s="40">
        <v>25</v>
      </c>
      <c r="Z29" s="2">
        <f t="shared" si="9"/>
        <v>1.4309999999999998E-2</v>
      </c>
      <c r="AA29" s="4">
        <f t="shared" si="10"/>
        <v>1.4208578367283408E-2</v>
      </c>
      <c r="AB29" s="3">
        <f t="shared" si="15"/>
        <v>0.70102308624873355</v>
      </c>
      <c r="AC29" s="3">
        <f t="shared" si="16"/>
        <v>1.0167129602044991</v>
      </c>
    </row>
    <row r="30" spans="1:29" x14ac:dyDescent="0.35">
      <c r="A30">
        <v>26</v>
      </c>
      <c r="B30" s="1">
        <v>2.443E-2</v>
      </c>
      <c r="C30" s="4">
        <f t="shared" si="0"/>
        <v>2.4136360349799893E-2</v>
      </c>
      <c r="D30" s="3">
        <f t="shared" si="11"/>
        <v>0.53390072310461201</v>
      </c>
      <c r="E30" s="3">
        <f t="shared" si="12"/>
        <v>1.0274345732142864</v>
      </c>
      <c r="G30">
        <v>26</v>
      </c>
      <c r="H30" s="1">
        <v>3.4430000000000002E-2</v>
      </c>
      <c r="I30" s="4">
        <f t="shared" si="4"/>
        <v>3.3850550375137088E-2</v>
      </c>
      <c r="J30" s="3">
        <f t="shared" si="5"/>
        <v>0.41473550065898712</v>
      </c>
      <c r="K30" s="3">
        <f t="shared" si="6"/>
        <v>1.0374345289581091</v>
      </c>
      <c r="M30">
        <v>26</v>
      </c>
      <c r="N30" s="1">
        <v>1.753E-2</v>
      </c>
      <c r="O30" s="4">
        <f t="shared" si="7"/>
        <v>1.7378121929451623E-2</v>
      </c>
      <c r="P30" s="3">
        <f t="shared" si="1"/>
        <v>0.63646161436376603</v>
      </c>
      <c r="Q30" s="3">
        <f t="shared" si="8"/>
        <v>1.0202838685139524</v>
      </c>
      <c r="S30" s="40">
        <v>26</v>
      </c>
      <c r="T30" s="2">
        <f t="shared" si="2"/>
        <v>3.4136360349799895E-2</v>
      </c>
      <c r="U30" s="4">
        <f t="shared" si="3"/>
        <v>3.3566643938485276E-2</v>
      </c>
      <c r="V30" s="3">
        <f t="shared" si="13"/>
        <v>0.41780822550136232</v>
      </c>
      <c r="W30" s="3">
        <f t="shared" si="14"/>
        <v>1.0370693068079642</v>
      </c>
      <c r="Y30" s="40">
        <v>26</v>
      </c>
      <c r="Z30" s="2">
        <f t="shared" si="9"/>
        <v>1.443E-2</v>
      </c>
      <c r="AA30" s="4">
        <f t="shared" si="10"/>
        <v>1.4326878396010448E-2</v>
      </c>
      <c r="AB30" s="3">
        <f t="shared" si="15"/>
        <v>0.68901045198342692</v>
      </c>
      <c r="AC30" s="3">
        <f t="shared" si="16"/>
        <v>1.0174346183439256</v>
      </c>
    </row>
    <row r="31" spans="1:29" x14ac:dyDescent="0.35">
      <c r="A31">
        <v>27</v>
      </c>
      <c r="B31" s="1">
        <v>2.4570000000000002E-2</v>
      </c>
      <c r="C31" s="4">
        <f t="shared" si="0"/>
        <v>2.4273012375390805E-2</v>
      </c>
      <c r="D31" s="3">
        <f t="shared" si="11"/>
        <v>0.51924921182601946</v>
      </c>
      <c r="E31" s="3">
        <f t="shared" si="12"/>
        <v>1.0282167231936055</v>
      </c>
      <c r="G31">
        <v>27</v>
      </c>
      <c r="H31" s="1">
        <v>3.4569999999999997E-2</v>
      </c>
      <c r="I31" s="4">
        <f t="shared" si="4"/>
        <v>3.3985881453159034E-2</v>
      </c>
      <c r="J31" s="3">
        <f t="shared" si="5"/>
        <v>0.3994691256520197</v>
      </c>
      <c r="K31" s="3">
        <f t="shared" si="6"/>
        <v>1.0382166581260803</v>
      </c>
      <c r="M31">
        <v>27</v>
      </c>
      <c r="N31" s="1">
        <v>1.7670000000000002E-2</v>
      </c>
      <c r="O31" s="4">
        <f t="shared" si="7"/>
        <v>1.7515700546020859E-2</v>
      </c>
      <c r="P31" s="3">
        <f t="shared" si="1"/>
        <v>0.62317748399322537</v>
      </c>
      <c r="Q31" s="3">
        <f t="shared" si="8"/>
        <v>1.0213167688367333</v>
      </c>
      <c r="S31" s="40">
        <v>27</v>
      </c>
      <c r="T31" s="2">
        <f t="shared" si="2"/>
        <v>3.4273012375390807E-2</v>
      </c>
      <c r="U31" s="4">
        <f t="shared" si="3"/>
        <v>3.3698776414378614E-2</v>
      </c>
      <c r="V31" s="3">
        <f t="shared" si="13"/>
        <v>0.40257777813531909</v>
      </c>
      <c r="W31" s="3">
        <f t="shared" si="14"/>
        <v>1.0378323101602587</v>
      </c>
      <c r="Y31" s="40">
        <v>27</v>
      </c>
      <c r="Z31" s="2">
        <f t="shared" si="9"/>
        <v>1.4570000000000001E-2</v>
      </c>
      <c r="AA31" s="4">
        <f t="shared" si="10"/>
        <v>1.4464877410522234E-2</v>
      </c>
      <c r="AB31" s="3">
        <f t="shared" si="15"/>
        <v>0.67668345195036184</v>
      </c>
      <c r="AC31" s="3">
        <f t="shared" si="16"/>
        <v>1.018216789545445</v>
      </c>
    </row>
    <row r="32" spans="1:29" x14ac:dyDescent="0.35">
      <c r="A32">
        <v>28</v>
      </c>
      <c r="B32" s="1">
        <v>2.4719999999999999E-2</v>
      </c>
      <c r="C32" s="4">
        <f t="shared" si="0"/>
        <v>2.4419404540743664E-2</v>
      </c>
      <c r="D32" s="3">
        <f t="shared" si="11"/>
        <v>0.50472410428806347</v>
      </c>
      <c r="E32" s="3">
        <f t="shared" si="12"/>
        <v>1.0287783115855826</v>
      </c>
      <c r="G32">
        <v>28</v>
      </c>
      <c r="H32" s="1">
        <v>3.4720000000000001E-2</v>
      </c>
      <c r="I32" s="4">
        <f t="shared" si="4"/>
        <v>3.4130858716145684E-2</v>
      </c>
      <c r="J32" s="3">
        <f t="shared" si="5"/>
        <v>0.38455669716076774</v>
      </c>
      <c r="K32" s="3">
        <f t="shared" si="6"/>
        <v>1.0387782311460245</v>
      </c>
      <c r="M32">
        <v>28</v>
      </c>
      <c r="N32" s="1">
        <v>1.7809999999999999E-2</v>
      </c>
      <c r="O32" s="4">
        <f t="shared" si="7"/>
        <v>1.7653260237318041E-2</v>
      </c>
      <c r="P32" s="3">
        <f t="shared" si="1"/>
        <v>0.61000307146135635</v>
      </c>
      <c r="Q32" s="3">
        <f t="shared" si="8"/>
        <v>1.021597288846936</v>
      </c>
      <c r="S32" s="40">
        <v>28</v>
      </c>
      <c r="T32" s="2">
        <f t="shared" si="2"/>
        <v>3.4419404540743666E-2</v>
      </c>
      <c r="U32" s="4">
        <f t="shared" si="3"/>
        <v>3.3840307523015492E-2</v>
      </c>
      <c r="V32" s="3">
        <f t="shared" si="13"/>
        <v>0.38769799313849396</v>
      </c>
      <c r="W32" s="3">
        <f t="shared" si="14"/>
        <v>1.0383798349750801</v>
      </c>
      <c r="Y32" s="40">
        <v>28</v>
      </c>
      <c r="Z32" s="2">
        <f t="shared" si="9"/>
        <v>1.4719999999999999E-2</v>
      </c>
      <c r="AA32" s="4">
        <f t="shared" si="10"/>
        <v>1.4612712367845518E-2</v>
      </c>
      <c r="AB32" s="3">
        <f t="shared" si="15"/>
        <v>0.6642106430532565</v>
      </c>
      <c r="AC32" s="3">
        <f t="shared" si="16"/>
        <v>1.0187783936128607</v>
      </c>
    </row>
    <row r="33" spans="1:29" x14ac:dyDescent="0.35">
      <c r="A33">
        <v>29</v>
      </c>
      <c r="B33" s="1">
        <v>2.487E-2</v>
      </c>
      <c r="C33" s="4">
        <f t="shared" si="0"/>
        <v>2.4565775278567011E-2</v>
      </c>
      <c r="D33" s="3">
        <f t="shared" si="11"/>
        <v>0.4904619960109568</v>
      </c>
      <c r="E33" s="3">
        <f t="shared" si="12"/>
        <v>1.0290789263859459</v>
      </c>
      <c r="G33">
        <v>29</v>
      </c>
      <c r="H33" s="1">
        <v>3.4869999999999998E-2</v>
      </c>
      <c r="I33" s="4">
        <f t="shared" si="4"/>
        <v>3.427581496377205E-2</v>
      </c>
      <c r="J33" s="3">
        <f t="shared" si="5"/>
        <v>0.3700938584785573</v>
      </c>
      <c r="K33" s="3">
        <f t="shared" si="6"/>
        <v>1.0390788400047131</v>
      </c>
      <c r="M33">
        <v>29</v>
      </c>
      <c r="N33" s="1">
        <v>1.7950000000000001E-2</v>
      </c>
      <c r="O33" s="4">
        <f t="shared" si="7"/>
        <v>1.7790801008548941E-2</v>
      </c>
      <c r="P33" s="3">
        <f t="shared" si="1"/>
        <v>0.59694324969343315</v>
      </c>
      <c r="Q33" s="3">
        <f t="shared" si="8"/>
        <v>1.0218778280424985</v>
      </c>
      <c r="S33" s="40">
        <v>29</v>
      </c>
      <c r="T33" s="2">
        <f t="shared" si="2"/>
        <v>3.456577527856701E-2</v>
      </c>
      <c r="U33" s="4">
        <f t="shared" si="3"/>
        <v>3.3981797891815796E-2</v>
      </c>
      <c r="V33" s="3">
        <f t="shared" si="13"/>
        <v>0.37326295338085574</v>
      </c>
      <c r="W33" s="3">
        <f t="shared" si="14"/>
        <v>1.0386725755312489</v>
      </c>
      <c r="Y33" s="40">
        <v>29</v>
      </c>
      <c r="Z33" s="2">
        <f t="shared" si="9"/>
        <v>1.487E-2</v>
      </c>
      <c r="AA33" s="4">
        <f t="shared" si="10"/>
        <v>1.4760525473224418E-2</v>
      </c>
      <c r="AB33" s="3">
        <f t="shared" si="15"/>
        <v>0.65177541056263355</v>
      </c>
      <c r="AC33" s="3">
        <f t="shared" si="16"/>
        <v>1.0190790144720072</v>
      </c>
    </row>
    <row r="34" spans="1:29" x14ac:dyDescent="0.35">
      <c r="A34">
        <v>30</v>
      </c>
      <c r="B34" s="1">
        <v>2.5020000000000001E-2</v>
      </c>
      <c r="C34" s="4">
        <f t="shared" si="0"/>
        <v>2.4712124595133091E-2</v>
      </c>
      <c r="D34" s="3">
        <f t="shared" si="11"/>
        <v>0.47646370067584193</v>
      </c>
      <c r="E34" s="3">
        <f t="shared" si="12"/>
        <v>1.0293795630501525</v>
      </c>
      <c r="G34">
        <v>30</v>
      </c>
      <c r="H34" s="1">
        <v>3.5020000000000003E-2</v>
      </c>
      <c r="I34" s="4">
        <f t="shared" si="4"/>
        <v>3.4420750202130299E-2</v>
      </c>
      <c r="J34" s="3">
        <f t="shared" si="5"/>
        <v>0.35607193424219313</v>
      </c>
      <c r="K34" s="3">
        <f t="shared" si="6"/>
        <v>1.0393794705168387</v>
      </c>
      <c r="M34">
        <v>30</v>
      </c>
      <c r="N34" s="1">
        <v>1.8089999999999998E-2</v>
      </c>
      <c r="O34" s="4">
        <f t="shared" si="7"/>
        <v>1.7928322864917846E-2</v>
      </c>
      <c r="P34" s="3">
        <f t="shared" si="1"/>
        <v>0.58400269236672897</v>
      </c>
      <c r="Q34" s="3">
        <f t="shared" si="8"/>
        <v>1.0221583864181538</v>
      </c>
      <c r="S34" s="40">
        <v>30</v>
      </c>
      <c r="T34" s="2">
        <f t="shared" si="2"/>
        <v>3.4712124595133093E-2</v>
      </c>
      <c r="U34" s="4">
        <f t="shared" si="3"/>
        <v>3.4123247541298876E-2</v>
      </c>
      <c r="V34" s="3">
        <f t="shared" si="13"/>
        <v>0.35926412878424019</v>
      </c>
      <c r="W34" s="3">
        <f t="shared" si="14"/>
        <v>1.0389652722747131</v>
      </c>
      <c r="Y34" s="40">
        <v>30</v>
      </c>
      <c r="Z34" s="2">
        <f t="shared" si="9"/>
        <v>1.502E-2</v>
      </c>
      <c r="AA34" s="4">
        <f t="shared" si="10"/>
        <v>1.4908316733118425E-2</v>
      </c>
      <c r="AB34" s="3">
        <f t="shared" si="15"/>
        <v>0.63938436069926852</v>
      </c>
      <c r="AC34" s="3">
        <f t="shared" si="16"/>
        <v>1.0193796574095328</v>
      </c>
    </row>
    <row r="35" spans="1:29" x14ac:dyDescent="0.35">
      <c r="A35">
        <v>31</v>
      </c>
      <c r="B35" s="1">
        <v>2.5180000000000001E-2</v>
      </c>
      <c r="C35" s="4">
        <f t="shared" si="0"/>
        <v>2.4868206928880785E-2</v>
      </c>
      <c r="D35" s="3">
        <f t="shared" si="11"/>
        <v>0.46258987582736716</v>
      </c>
      <c r="E35" s="3">
        <f t="shared" si="12"/>
        <v>1.0299916309747608</v>
      </c>
      <c r="G35">
        <v>31</v>
      </c>
      <c r="H35" s="1">
        <v>3.5180000000000003E-2</v>
      </c>
      <c r="I35" s="4">
        <f t="shared" si="4"/>
        <v>3.4575324639690451E-2</v>
      </c>
      <c r="J35" s="3">
        <f t="shared" si="5"/>
        <v>0.34237965207536719</v>
      </c>
      <c r="K35" s="3">
        <f t="shared" si="6"/>
        <v>1.0399915184323276</v>
      </c>
      <c r="M35">
        <v>31</v>
      </c>
      <c r="N35" s="1">
        <v>1.823E-2</v>
      </c>
      <c r="O35" s="4">
        <f t="shared" si="7"/>
        <v>1.8065825811626232E-2</v>
      </c>
      <c r="P35" s="3">
        <f t="shared" si="1"/>
        <v>0.5711858731399696</v>
      </c>
      <c r="Q35" s="3">
        <f t="shared" si="8"/>
        <v>1.0224389639685969</v>
      </c>
      <c r="S35" s="40">
        <v>31</v>
      </c>
      <c r="T35" s="2">
        <f t="shared" si="2"/>
        <v>3.4868206928880784E-2</v>
      </c>
      <c r="U35" s="4">
        <f t="shared" si="3"/>
        <v>3.4274082308779132E-2</v>
      </c>
      <c r="V35" s="3">
        <f t="shared" si="13"/>
        <v>0.34559194432380413</v>
      </c>
      <c r="W35" s="3">
        <f t="shared" si="14"/>
        <v>1.0395616410769859</v>
      </c>
      <c r="Y35" s="40">
        <v>31</v>
      </c>
      <c r="Z35" s="2">
        <f t="shared" si="9"/>
        <v>1.5180000000000001E-2</v>
      </c>
      <c r="AA35" s="4">
        <f t="shared" si="10"/>
        <v>1.5065936672366964E-2</v>
      </c>
      <c r="AB35" s="3">
        <f t="shared" si="15"/>
        <v>0.62685248519984771</v>
      </c>
      <c r="AC35" s="3">
        <f t="shared" si="16"/>
        <v>1.0199917457381149</v>
      </c>
    </row>
    <row r="36" spans="1:29" x14ac:dyDescent="0.35">
      <c r="A36">
        <v>32</v>
      </c>
      <c r="B36" s="1">
        <v>2.5340000000000001E-2</v>
      </c>
      <c r="C36" s="4">
        <f t="shared" si="0"/>
        <v>2.5024264904735357E-2</v>
      </c>
      <c r="D36" s="3">
        <f t="shared" si="11"/>
        <v>0.44898020595179028</v>
      </c>
      <c r="E36" s="3">
        <f t="shared" si="12"/>
        <v>1.0303124050796979</v>
      </c>
      <c r="G36">
        <v>32</v>
      </c>
      <c r="H36" s="1">
        <v>3.5340000000000003E-2</v>
      </c>
      <c r="I36" s="4">
        <f t="shared" si="4"/>
        <v>3.4729875187686526E-2</v>
      </c>
      <c r="J36" s="3">
        <f t="shared" si="5"/>
        <v>0.32911237999639209</v>
      </c>
      <c r="K36" s="3">
        <f t="shared" si="6"/>
        <v>1.0403122850593483</v>
      </c>
      <c r="M36">
        <v>32</v>
      </c>
      <c r="N36" s="1">
        <v>1.8380000000000001E-2</v>
      </c>
      <c r="O36" s="4">
        <f t="shared" si="7"/>
        <v>1.8213129419358026E-2</v>
      </c>
      <c r="P36" s="3">
        <f t="shared" si="1"/>
        <v>0.55832159839081263</v>
      </c>
      <c r="Q36" s="3">
        <f t="shared" si="8"/>
        <v>1.0230409763588479</v>
      </c>
      <c r="S36" s="40">
        <v>32</v>
      </c>
      <c r="T36" s="2">
        <f t="shared" si="2"/>
        <v>3.5024264904735355E-2</v>
      </c>
      <c r="U36" s="4">
        <f t="shared" si="3"/>
        <v>3.4424870794919238E-2</v>
      </c>
      <c r="V36" s="3">
        <f t="shared" si="13"/>
        <v>0.33234028989088787</v>
      </c>
      <c r="W36" s="3">
        <f t="shared" si="14"/>
        <v>1.0398737524037995</v>
      </c>
      <c r="Y36" s="40">
        <v>32</v>
      </c>
      <c r="Z36" s="2">
        <f t="shared" si="9"/>
        <v>1.5340000000000001E-2</v>
      </c>
      <c r="AA36" s="4">
        <f t="shared" si="10"/>
        <v>1.5223531771485502E-2</v>
      </c>
      <c r="AB36" s="3">
        <f t="shared" si="15"/>
        <v>0.61437301642788089</v>
      </c>
      <c r="AC36" s="3">
        <f t="shared" si="16"/>
        <v>1.0203125274682889</v>
      </c>
    </row>
    <row r="37" spans="1:29" x14ac:dyDescent="0.35">
      <c r="A37">
        <v>33</v>
      </c>
      <c r="B37" s="1">
        <v>2.5499999999999998E-2</v>
      </c>
      <c r="C37" s="4">
        <f t="shared" si="0"/>
        <v>2.5180298530298326E-2</v>
      </c>
      <c r="D37" s="3">
        <f t="shared" si="11"/>
        <v>0.43563530089638075</v>
      </c>
      <c r="E37" s="3">
        <f t="shared" si="12"/>
        <v>1.0306332040308728</v>
      </c>
      <c r="G37">
        <v>33</v>
      </c>
      <c r="H37" s="1">
        <v>3.5499999999999997E-2</v>
      </c>
      <c r="I37" s="4">
        <f t="shared" si="4"/>
        <v>3.4884401853501883E-2</v>
      </c>
      <c r="J37" s="3">
        <f t="shared" si="5"/>
        <v>0.31626169443751051</v>
      </c>
      <c r="K37" s="3">
        <f t="shared" si="6"/>
        <v>1.0406330762937865</v>
      </c>
      <c r="M37">
        <v>33</v>
      </c>
      <c r="N37" s="1">
        <v>1.8530000000000001E-2</v>
      </c>
      <c r="O37" s="4">
        <f t="shared" si="7"/>
        <v>1.8360411331932485E-2</v>
      </c>
      <c r="P37" s="3">
        <f t="shared" si="1"/>
        <v>0.54558668670354882</v>
      </c>
      <c r="Q37" s="3">
        <f t="shared" si="8"/>
        <v>1.0233416833614628</v>
      </c>
      <c r="S37" s="40">
        <v>33</v>
      </c>
      <c r="T37" s="2">
        <f t="shared" si="2"/>
        <v>3.5180298530298325E-2</v>
      </c>
      <c r="U37" s="4">
        <f t="shared" si="3"/>
        <v>3.457561302456575E-2</v>
      </c>
      <c r="V37" s="3">
        <f t="shared" si="13"/>
        <v>0.31950088672679444</v>
      </c>
      <c r="W37" s="3">
        <f t="shared" si="14"/>
        <v>1.0401858138662146</v>
      </c>
      <c r="Y37" s="40">
        <v>33</v>
      </c>
      <c r="Z37" s="2">
        <f t="shared" si="9"/>
        <v>1.5499999999999998E-2</v>
      </c>
      <c r="AA37" s="4">
        <f t="shared" si="10"/>
        <v>1.5381102038302391E-2</v>
      </c>
      <c r="AB37" s="3">
        <f t="shared" si="15"/>
        <v>0.60195272463479732</v>
      </c>
      <c r="AC37" s="3">
        <f t="shared" si="16"/>
        <v>1.0206333342882017</v>
      </c>
    </row>
    <row r="38" spans="1:29" x14ac:dyDescent="0.35">
      <c r="A38">
        <v>34</v>
      </c>
      <c r="B38" s="1">
        <v>2.5659999999999999E-2</v>
      </c>
      <c r="C38" s="4">
        <f t="shared" si="0"/>
        <v>2.5336307813167001E-2</v>
      </c>
      <c r="D38" s="3">
        <f t="shared" si="11"/>
        <v>0.42255550600771608</v>
      </c>
      <c r="E38" s="3">
        <f t="shared" si="12"/>
        <v>1.0309540278204914</v>
      </c>
      <c r="G38">
        <v>34</v>
      </c>
      <c r="H38" s="1">
        <v>3.5659999999999997E-2</v>
      </c>
      <c r="I38" s="4">
        <f t="shared" si="4"/>
        <v>3.5038904644515825E-2</v>
      </c>
      <c r="J38" s="3">
        <f t="shared" si="5"/>
        <v>0.30381911901110631</v>
      </c>
      <c r="K38" s="3">
        <f t="shared" si="6"/>
        <v>1.0409538921279979</v>
      </c>
      <c r="M38">
        <v>34</v>
      </c>
      <c r="N38" s="1">
        <v>1.8679999999999999E-2</v>
      </c>
      <c r="O38" s="4">
        <f t="shared" si="7"/>
        <v>1.8507671555739718E-2</v>
      </c>
      <c r="P38" s="3">
        <f t="shared" si="1"/>
        <v>0.53298562087793011</v>
      </c>
      <c r="Q38" s="3">
        <f t="shared" si="8"/>
        <v>1.0236424123503789</v>
      </c>
      <c r="S38" s="40">
        <v>34</v>
      </c>
      <c r="T38" s="2">
        <f t="shared" si="2"/>
        <v>3.5336307813167003E-2</v>
      </c>
      <c r="U38" s="4">
        <f t="shared" si="3"/>
        <v>3.472630902254617E-2</v>
      </c>
      <c r="V38" s="3">
        <f t="shared" si="13"/>
        <v>0.30706540552715639</v>
      </c>
      <c r="W38" s="3">
        <f t="shared" si="14"/>
        <v>1.0404978254658461</v>
      </c>
      <c r="Y38" s="40">
        <v>34</v>
      </c>
      <c r="Z38" s="2">
        <f t="shared" si="9"/>
        <v>1.566E-2</v>
      </c>
      <c r="AA38" s="4">
        <f t="shared" si="10"/>
        <v>1.5538647480641625E-2</v>
      </c>
      <c r="AB38" s="3">
        <f t="shared" si="15"/>
        <v>0.58959818625474869</v>
      </c>
      <c r="AC38" s="3">
        <f t="shared" si="16"/>
        <v>1.0209541661899051</v>
      </c>
    </row>
    <row r="39" spans="1:29" x14ac:dyDescent="0.35">
      <c r="A39">
        <v>35</v>
      </c>
      <c r="B39" s="1">
        <v>2.581E-2</v>
      </c>
      <c r="C39" s="4">
        <f t="shared" si="0"/>
        <v>2.548254441449891E-2</v>
      </c>
      <c r="D39" s="3">
        <f t="shared" si="11"/>
        <v>0.40988073390848667</v>
      </c>
      <c r="E39" s="3">
        <f t="shared" si="12"/>
        <v>1.0309230735935475</v>
      </c>
      <c r="G39">
        <v>35</v>
      </c>
      <c r="H39" s="1">
        <v>3.5810000000000002E-2</v>
      </c>
      <c r="I39" s="4">
        <f t="shared" si="4"/>
        <v>3.5183729334481939E-2</v>
      </c>
      <c r="J39" s="3">
        <f t="shared" si="5"/>
        <v>0.29187474427444587</v>
      </c>
      <c r="K39" s="3">
        <f t="shared" si="6"/>
        <v>1.0409229471578716</v>
      </c>
      <c r="M39">
        <v>35</v>
      </c>
      <c r="N39" s="1">
        <v>1.882E-2</v>
      </c>
      <c r="O39" s="4">
        <f t="shared" si="7"/>
        <v>1.8645094868839453E-2</v>
      </c>
      <c r="P39" s="3">
        <f t="shared" si="1"/>
        <v>0.52070150920109937</v>
      </c>
      <c r="Q39" s="3">
        <f t="shared" si="8"/>
        <v>1.0235914654744864</v>
      </c>
      <c r="S39" s="40">
        <v>35</v>
      </c>
      <c r="T39" s="2">
        <f t="shared" si="2"/>
        <v>3.5482544414498912E-2</v>
      </c>
      <c r="U39" s="4">
        <f t="shared" si="3"/>
        <v>3.4867544554971049E-2</v>
      </c>
      <c r="V39" s="3">
        <f t="shared" si="13"/>
        <v>0.29512270516192091</v>
      </c>
      <c r="W39" s="3">
        <f t="shared" si="14"/>
        <v>1.0404668978575642</v>
      </c>
      <c r="Y39" s="40">
        <v>35</v>
      </c>
      <c r="Z39" s="2">
        <f t="shared" si="9"/>
        <v>1.5809999999999998E-2</v>
      </c>
      <c r="AA39" s="4">
        <f t="shared" si="10"/>
        <v>1.5686323794121715E-2</v>
      </c>
      <c r="AB39" s="3">
        <f t="shared" si="15"/>
        <v>0.57751472862765585</v>
      </c>
      <c r="AC39" s="3">
        <f t="shared" si="16"/>
        <v>1.0209232025230017</v>
      </c>
    </row>
    <row r="40" spans="1:29" x14ac:dyDescent="0.35">
      <c r="A40">
        <v>36</v>
      </c>
      <c r="B40" s="1">
        <v>2.596E-2</v>
      </c>
      <c r="C40" s="4">
        <f t="shared" si="0"/>
        <v>2.5628759633814266E-2</v>
      </c>
      <c r="D40" s="3">
        <f t="shared" si="11"/>
        <v>0.39747018785099697</v>
      </c>
      <c r="E40" s="3">
        <f t="shared" si="12"/>
        <v>1.031223841276222</v>
      </c>
      <c r="G40">
        <v>36</v>
      </c>
      <c r="H40" s="1">
        <v>3.5959999999999999E-2</v>
      </c>
      <c r="I40" s="4">
        <f t="shared" si="4"/>
        <v>3.5328533053294545E-2</v>
      </c>
      <c r="J40" s="3">
        <f t="shared" si="5"/>
        <v>0.28031895758030112</v>
      </c>
      <c r="K40" s="3">
        <f t="shared" si="6"/>
        <v>1.0412237074291861</v>
      </c>
      <c r="M40">
        <v>36</v>
      </c>
      <c r="N40" s="1">
        <v>1.8970000000000001E-2</v>
      </c>
      <c r="O40" s="4">
        <f t="shared" si="7"/>
        <v>1.8792313179137165E-2</v>
      </c>
      <c r="P40" s="3">
        <f t="shared" si="1"/>
        <v>0.50838142605608005</v>
      </c>
      <c r="Q40" s="3">
        <f t="shared" si="8"/>
        <v>1.0242339363981017</v>
      </c>
      <c r="S40" s="40">
        <v>36</v>
      </c>
      <c r="T40" s="2">
        <f t="shared" si="2"/>
        <v>3.5628759633814268E-2</v>
      </c>
      <c r="U40" s="4">
        <f t="shared" si="3"/>
        <v>3.5008739496326997E-2</v>
      </c>
      <c r="V40" s="3">
        <f t="shared" si="13"/>
        <v>0.28356479677769897</v>
      </c>
      <c r="W40" s="3">
        <f t="shared" si="14"/>
        <v>1.0407593203231174</v>
      </c>
      <c r="Y40" s="40">
        <v>36</v>
      </c>
      <c r="Z40" s="2">
        <f t="shared" si="9"/>
        <v>1.5960000000000002E-2</v>
      </c>
      <c r="AA40" s="4">
        <f t="shared" si="10"/>
        <v>1.5833978302528074E-2</v>
      </c>
      <c r="AB40" s="3">
        <f t="shared" si="15"/>
        <v>0.56551230797845309</v>
      </c>
      <c r="AC40" s="3">
        <f t="shared" si="16"/>
        <v>1.0212239777629386</v>
      </c>
    </row>
    <row r="41" spans="1:29" x14ac:dyDescent="0.35">
      <c r="A41">
        <v>37</v>
      </c>
      <c r="B41" s="1">
        <v>2.6110000000000001E-2</v>
      </c>
      <c r="C41" s="4">
        <f t="shared" si="0"/>
        <v>2.5774953477364682E-2</v>
      </c>
      <c r="D41" s="3">
        <f t="shared" si="11"/>
        <v>0.38532302185706202</v>
      </c>
      <c r="E41" s="3">
        <f t="shared" si="12"/>
        <v>1.0315246307770343</v>
      </c>
      <c r="G41">
        <v>37</v>
      </c>
      <c r="H41" s="1">
        <v>3.6110000000000003E-2</v>
      </c>
      <c r="I41" s="4">
        <f t="shared" si="4"/>
        <v>3.5473315807025951E-2</v>
      </c>
      <c r="J41" s="3">
        <f t="shared" si="5"/>
        <v>0.26914293466709494</v>
      </c>
      <c r="K41" s="3">
        <f t="shared" si="6"/>
        <v>1.0415244893091096</v>
      </c>
      <c r="M41">
        <v>37</v>
      </c>
      <c r="N41" s="1">
        <v>1.9109999999999999E-2</v>
      </c>
      <c r="O41" s="4">
        <f t="shared" si="7"/>
        <v>1.8929697384094998E-2</v>
      </c>
      <c r="P41" s="3">
        <f t="shared" si="1"/>
        <v>0.49638730346167431</v>
      </c>
      <c r="Q41" s="3">
        <f t="shared" si="8"/>
        <v>1.0241628311416546</v>
      </c>
      <c r="S41" s="40">
        <v>37</v>
      </c>
      <c r="T41" s="2">
        <f t="shared" si="2"/>
        <v>3.5774953477364681E-2</v>
      </c>
      <c r="U41" s="4">
        <f t="shared" si="3"/>
        <v>3.5149893867025175E-2</v>
      </c>
      <c r="V41" s="3">
        <f t="shared" si="13"/>
        <v>0.27238301138493515</v>
      </c>
      <c r="W41" s="3">
        <f t="shared" si="14"/>
        <v>1.0410516989877963</v>
      </c>
      <c r="Y41" s="40">
        <v>37</v>
      </c>
      <c r="Z41" s="2">
        <f t="shared" si="9"/>
        <v>1.6109999999999999E-2</v>
      </c>
      <c r="AA41" s="4">
        <f t="shared" si="10"/>
        <v>1.5981611012299429E-2</v>
      </c>
      <c r="AB41" s="3">
        <f t="shared" si="15"/>
        <v>0.55359627274753143</v>
      </c>
      <c r="AC41" s="3">
        <f t="shared" si="16"/>
        <v>1.0215247750346685</v>
      </c>
    </row>
    <row r="42" spans="1:29" x14ac:dyDescent="0.35">
      <c r="A42">
        <v>38</v>
      </c>
      <c r="B42" s="1">
        <v>2.6259999999999999E-2</v>
      </c>
      <c r="C42" s="4">
        <f t="shared" si="0"/>
        <v>2.5921125951399046E-2</v>
      </c>
      <c r="D42" s="3">
        <f t="shared" si="11"/>
        <v>0.37343818647922677</v>
      </c>
      <c r="E42" s="3">
        <f t="shared" si="12"/>
        <v>1.0318254420895876</v>
      </c>
      <c r="G42">
        <v>38</v>
      </c>
      <c r="H42" s="1">
        <v>3.6260000000000001E-2</v>
      </c>
      <c r="I42" s="4">
        <f t="shared" si="4"/>
        <v>3.5618077601745832E-2</v>
      </c>
      <c r="J42" s="3">
        <f t="shared" si="5"/>
        <v>0.25833787730952368</v>
      </c>
      <c r="K42" s="3">
        <f t="shared" si="6"/>
        <v>1.0418252927913678</v>
      </c>
      <c r="M42">
        <v>38</v>
      </c>
      <c r="N42" s="1">
        <v>1.925E-2</v>
      </c>
      <c r="O42" s="4">
        <f t="shared" si="7"/>
        <v>1.9067062717225722E-2</v>
      </c>
      <c r="P42" s="3">
        <f t="shared" si="1"/>
        <v>0.48454334743921723</v>
      </c>
      <c r="Q42" s="3">
        <f t="shared" si="8"/>
        <v>1.0244435427398841</v>
      </c>
      <c r="S42" s="40">
        <v>38</v>
      </c>
      <c r="T42" s="2">
        <f t="shared" si="2"/>
        <v>3.5921125951399048E-2</v>
      </c>
      <c r="U42" s="4">
        <f t="shared" si="3"/>
        <v>3.5291007687462808E-2</v>
      </c>
      <c r="V42" s="3">
        <f t="shared" si="13"/>
        <v>0.26156870595120602</v>
      </c>
      <c r="W42" s="3">
        <f t="shared" si="14"/>
        <v>1.0413440338529887</v>
      </c>
      <c r="Y42" s="40">
        <v>38</v>
      </c>
      <c r="Z42" s="2">
        <f t="shared" si="9"/>
        <v>1.6259999999999997E-2</v>
      </c>
      <c r="AA42" s="4">
        <f t="shared" si="10"/>
        <v>1.612922192987077E-2</v>
      </c>
      <c r="AB42" s="3">
        <f t="shared" si="15"/>
        <v>0.54177178162153106</v>
      </c>
      <c r="AC42" s="3">
        <f t="shared" si="16"/>
        <v>1.0218255943316381</v>
      </c>
    </row>
    <row r="43" spans="1:29" x14ac:dyDescent="0.35">
      <c r="A43">
        <v>39</v>
      </c>
      <c r="B43" s="1">
        <v>2.64E-2</v>
      </c>
      <c r="C43" s="4">
        <f t="shared" si="0"/>
        <v>2.6057534319289598E-2</v>
      </c>
      <c r="D43" s="3">
        <f t="shared" si="11"/>
        <v>0.36195193998144004</v>
      </c>
      <c r="E43" s="3">
        <f t="shared" si="12"/>
        <v>1.0317341758090197</v>
      </c>
      <c r="G43">
        <v>39</v>
      </c>
      <c r="H43" s="1">
        <v>3.6400000000000002E-2</v>
      </c>
      <c r="I43" s="4">
        <f t="shared" si="4"/>
        <v>3.5753169705817843E-2</v>
      </c>
      <c r="J43" s="3">
        <f t="shared" si="5"/>
        <v>0.2479883230188959</v>
      </c>
      <c r="K43" s="3">
        <f t="shared" si="6"/>
        <v>1.0417340387831051</v>
      </c>
      <c r="M43">
        <v>39</v>
      </c>
      <c r="N43" s="1">
        <v>1.9390000000000001E-2</v>
      </c>
      <c r="O43" s="4">
        <f t="shared" si="7"/>
        <v>1.920440918371329E-2</v>
      </c>
      <c r="P43" s="3">
        <f t="shared" si="1"/>
        <v>0.47285241501935604</v>
      </c>
      <c r="Q43" s="3">
        <f t="shared" si="8"/>
        <v>1.0247242734699422</v>
      </c>
      <c r="S43" s="40">
        <v>39</v>
      </c>
      <c r="T43" s="2">
        <f t="shared" si="2"/>
        <v>3.6057534319289597E-2</v>
      </c>
      <c r="U43" s="4">
        <f t="shared" si="3"/>
        <v>3.5422677352506565E-2</v>
      </c>
      <c r="V43" s="3">
        <f t="shared" si="13"/>
        <v>0.25120538268092163</v>
      </c>
      <c r="W43" s="3">
        <f t="shared" si="14"/>
        <v>1.0412543838021486</v>
      </c>
      <c r="Y43" s="40">
        <v>39</v>
      </c>
      <c r="Z43" s="2">
        <f t="shared" si="9"/>
        <v>1.6399999999999998E-2</v>
      </c>
      <c r="AA43" s="4">
        <f t="shared" si="10"/>
        <v>1.6266972463871938E-2</v>
      </c>
      <c r="AB43" s="3">
        <f t="shared" si="15"/>
        <v>0.53024722120370282</v>
      </c>
      <c r="AC43" s="3">
        <f t="shared" si="16"/>
        <v>1.0217343155361882</v>
      </c>
    </row>
    <row r="44" spans="1:29" x14ac:dyDescent="0.35">
      <c r="A44">
        <v>40</v>
      </c>
      <c r="B44" s="1">
        <v>2.6540000000000001E-2</v>
      </c>
      <c r="C44" s="4">
        <f t="shared" si="0"/>
        <v>2.6193924082475131E-2</v>
      </c>
      <c r="D44" s="3">
        <f t="shared" si="11"/>
        <v>0.35072355328981913</v>
      </c>
      <c r="E44" s="3">
        <f t="shared" si="12"/>
        <v>1.0320149205443934</v>
      </c>
      <c r="G44">
        <v>40</v>
      </c>
      <c r="H44" s="1">
        <v>3.6540000000000003E-2</v>
      </c>
      <c r="I44" s="4">
        <f t="shared" si="4"/>
        <v>3.5888243562478321E-2</v>
      </c>
      <c r="J44" s="3">
        <f t="shared" si="5"/>
        <v>0.2379892575915869</v>
      </c>
      <c r="K44" s="3">
        <f t="shared" si="6"/>
        <v>1.0420147763327552</v>
      </c>
      <c r="M44">
        <v>40</v>
      </c>
      <c r="N44" s="1">
        <v>1.9529999999999999E-2</v>
      </c>
      <c r="O44" s="4">
        <f t="shared" si="7"/>
        <v>1.934173678873953E-2</v>
      </c>
      <c r="P44" s="3">
        <f t="shared" si="1"/>
        <v>0.46131716846104487</v>
      </c>
      <c r="Q44" s="3">
        <f t="shared" si="8"/>
        <v>1.0250050233265604</v>
      </c>
      <c r="S44" s="40">
        <v>40</v>
      </c>
      <c r="T44" s="2">
        <f t="shared" si="2"/>
        <v>3.6193924082475133E-2</v>
      </c>
      <c r="U44" s="4">
        <f t="shared" si="3"/>
        <v>3.5554311728083314E-2</v>
      </c>
      <c r="V44" s="3">
        <f t="shared" si="13"/>
        <v>0.24118947064522384</v>
      </c>
      <c r="W44" s="3">
        <f t="shared" si="14"/>
        <v>1.0415271529428856</v>
      </c>
      <c r="Y44" s="40">
        <v>40</v>
      </c>
      <c r="Z44" s="2">
        <f t="shared" si="9"/>
        <v>1.6539999999999999E-2</v>
      </c>
      <c r="AA44" s="4">
        <f t="shared" si="10"/>
        <v>1.6404704025276943E-2</v>
      </c>
      <c r="AB44" s="3">
        <f t="shared" si="15"/>
        <v>0.51882524829068188</v>
      </c>
      <c r="AC44" s="3">
        <f t="shared" si="16"/>
        <v>1.0220150675986792</v>
      </c>
    </row>
    <row r="45" spans="1:29" x14ac:dyDescent="0.35">
      <c r="A45">
        <v>41</v>
      </c>
      <c r="B45" s="1">
        <v>2.6669999999999999E-2</v>
      </c>
      <c r="C45" s="4">
        <f t="shared" si="0"/>
        <v>2.6320555065349444E-2</v>
      </c>
      <c r="D45" s="3">
        <f t="shared" si="11"/>
        <v>0.33988676611542634</v>
      </c>
      <c r="E45" s="3">
        <f t="shared" si="12"/>
        <v>1.0318835219689388</v>
      </c>
      <c r="G45">
        <v>41</v>
      </c>
      <c r="H45" s="1">
        <v>3.6670000000000001E-2</v>
      </c>
      <c r="I45" s="4">
        <f t="shared" si="4"/>
        <v>3.601365295194716E-2</v>
      </c>
      <c r="J45" s="3">
        <f t="shared" si="5"/>
        <v>0.22842216276614152</v>
      </c>
      <c r="K45" s="3">
        <f t="shared" si="6"/>
        <v>1.0418833913031467</v>
      </c>
      <c r="M45">
        <v>41</v>
      </c>
      <c r="N45" s="1">
        <v>1.966E-2</v>
      </c>
      <c r="O45" s="4">
        <f t="shared" si="7"/>
        <v>1.9469238394942068E-2</v>
      </c>
      <c r="P45" s="3">
        <f t="shared" si="1"/>
        <v>0.45012103118456231</v>
      </c>
      <c r="Q45" s="3">
        <f t="shared" si="8"/>
        <v>1.0248736150964068</v>
      </c>
      <c r="S45" s="40">
        <v>41</v>
      </c>
      <c r="T45" s="2">
        <f t="shared" si="2"/>
        <v>3.6320555065349446E-2</v>
      </c>
      <c r="U45" s="4">
        <f t="shared" si="3"/>
        <v>3.5676512064250702E-2</v>
      </c>
      <c r="V45" s="3">
        <f t="shared" si="13"/>
        <v>0.23160151435606352</v>
      </c>
      <c r="W45" s="3">
        <f t="shared" si="14"/>
        <v>1.0413985043051999</v>
      </c>
      <c r="Y45" s="40">
        <v>41</v>
      </c>
      <c r="Z45" s="2">
        <f t="shared" si="9"/>
        <v>1.6669999999999997E-2</v>
      </c>
      <c r="AA45" s="4">
        <f t="shared" si="10"/>
        <v>1.6532580634360229E-2</v>
      </c>
      <c r="AB45" s="3">
        <f t="shared" si="15"/>
        <v>0.5077145971027035</v>
      </c>
      <c r="AC45" s="3">
        <f t="shared" si="16"/>
        <v>1.0218836552098005</v>
      </c>
    </row>
    <row r="46" spans="1:29" x14ac:dyDescent="0.35">
      <c r="A46">
        <v>42</v>
      </c>
      <c r="B46" s="1">
        <v>2.6800000000000001E-2</v>
      </c>
      <c r="C46" s="4">
        <f t="shared" si="0"/>
        <v>2.6447170014848229E-2</v>
      </c>
      <c r="D46" s="3">
        <f t="shared" si="11"/>
        <v>0.32930162970189297</v>
      </c>
      <c r="E46" s="3">
        <f t="shared" si="12"/>
        <v>1.032144196866307</v>
      </c>
      <c r="G46">
        <v>42</v>
      </c>
      <c r="H46" s="1">
        <v>3.6799999999999999E-2</v>
      </c>
      <c r="I46" s="4">
        <f t="shared" si="4"/>
        <v>3.6139046615873138E-2</v>
      </c>
      <c r="J46" s="3">
        <f t="shared" si="5"/>
        <v>0.21918482444165785</v>
      </c>
      <c r="K46" s="3">
        <f t="shared" si="6"/>
        <v>1.0421440596903297</v>
      </c>
      <c r="M46">
        <v>42</v>
      </c>
      <c r="N46" s="1">
        <v>1.9789999999999999E-2</v>
      </c>
      <c r="O46" s="4">
        <f t="shared" si="7"/>
        <v>1.9596723746557486E-2</v>
      </c>
      <c r="P46" s="3">
        <f t="shared" si="1"/>
        <v>0.43908494091056355</v>
      </c>
      <c r="Q46" s="3">
        <f t="shared" si="8"/>
        <v>1.0251342946335449</v>
      </c>
      <c r="S46" s="40">
        <v>42</v>
      </c>
      <c r="T46" s="2">
        <f t="shared" si="2"/>
        <v>3.6447170014848228E-2</v>
      </c>
      <c r="U46" s="4">
        <f t="shared" si="3"/>
        <v>3.5798681999766782E-2</v>
      </c>
      <c r="V46" s="3">
        <f t="shared" si="13"/>
        <v>0.22234064327200878</v>
      </c>
      <c r="W46" s="3">
        <f t="shared" si="14"/>
        <v>1.0416517238943359</v>
      </c>
      <c r="Y46" s="40">
        <v>42</v>
      </c>
      <c r="Z46" s="2">
        <f t="shared" si="9"/>
        <v>1.6800000000000002E-2</v>
      </c>
      <c r="AA46" s="4">
        <f t="shared" si="10"/>
        <v>1.666044089310717E-2</v>
      </c>
      <c r="AB46" s="3">
        <f t="shared" si="15"/>
        <v>0.49671516913090968</v>
      </c>
      <c r="AC46" s="3">
        <f t="shared" si="16"/>
        <v>1.0221443367454215</v>
      </c>
    </row>
    <row r="47" spans="1:29" x14ac:dyDescent="0.35">
      <c r="A47">
        <v>43</v>
      </c>
      <c r="B47" s="1">
        <v>2.6929999999999999E-2</v>
      </c>
      <c r="C47" s="4">
        <f t="shared" si="0"/>
        <v>2.6573768935031109E-2</v>
      </c>
      <c r="D47" s="3">
        <f>EXP(-A47*C47)</f>
        <v>0.31896558558159949</v>
      </c>
      <c r="E47" s="3">
        <f t="shared" si="12"/>
        <v>1.032404888136903</v>
      </c>
      <c r="G47">
        <v>43</v>
      </c>
      <c r="H47" s="1">
        <v>3.6929999999999998E-2</v>
      </c>
      <c r="I47" s="4">
        <f t="shared" si="4"/>
        <v>3.6264424558199539E-2</v>
      </c>
      <c r="J47" s="3">
        <f t="shared" si="5"/>
        <v>0.21026844480661194</v>
      </c>
      <c r="K47" s="3">
        <f t="shared" si="6"/>
        <v>1.0424047442936408</v>
      </c>
      <c r="M47">
        <v>43</v>
      </c>
      <c r="N47" s="1">
        <v>1.992E-2</v>
      </c>
      <c r="O47" s="4">
        <f t="shared" si="7"/>
        <v>1.97241928477297E-2</v>
      </c>
      <c r="P47" s="3">
        <f t="shared" si="1"/>
        <v>0.42821053829189792</v>
      </c>
      <c r="Q47" s="3">
        <f t="shared" si="8"/>
        <v>1.0253949906558648</v>
      </c>
      <c r="S47" s="40">
        <v>43</v>
      </c>
      <c r="T47" s="2">
        <f t="shared" si="2"/>
        <v>3.6573768935031108E-2</v>
      </c>
      <c r="U47" s="4">
        <f t="shared" si="3"/>
        <v>3.5920821547864516E-2</v>
      </c>
      <c r="V47" s="3">
        <f>EXP(-S47*U47)</f>
        <v>0.21339821034042097</v>
      </c>
      <c r="W47" s="3">
        <f t="shared" si="14"/>
        <v>1.0419049106237699</v>
      </c>
      <c r="Y47" s="40">
        <v>43</v>
      </c>
      <c r="Z47" s="2">
        <f t="shared" si="9"/>
        <v>1.6930000000000001E-2</v>
      </c>
      <c r="AA47" s="4">
        <f t="shared" si="10"/>
        <v>1.6788284805698342E-2</v>
      </c>
      <c r="AB47" s="3">
        <f>EXP(-Y47*AA47)</f>
        <v>0.4858301281947997</v>
      </c>
      <c r="AC47" s="3">
        <f t="shared" si="16"/>
        <v>1.0224050348144433</v>
      </c>
    </row>
    <row r="48" spans="1:29" x14ac:dyDescent="0.35">
      <c r="A48">
        <v>44</v>
      </c>
      <c r="B48" s="1">
        <v>2.7050000000000001E-2</v>
      </c>
      <c r="C48" s="4">
        <f t="shared" si="0"/>
        <v>2.6690615253044576E-2</v>
      </c>
      <c r="D48" s="3">
        <f t="shared" si="11"/>
        <v>0.30900832177573911</v>
      </c>
      <c r="E48" s="3">
        <f t="shared" si="12"/>
        <v>1.0322232868960945</v>
      </c>
      <c r="G48">
        <v>44</v>
      </c>
      <c r="H48" s="1">
        <v>3.705E-2</v>
      </c>
      <c r="I48" s="4">
        <f t="shared" si="4"/>
        <v>3.6380144092750526E-2</v>
      </c>
      <c r="J48" s="3">
        <f t="shared" si="5"/>
        <v>0.20174992570578915</v>
      </c>
      <c r="K48" s="3">
        <f t="shared" si="6"/>
        <v>1.0422231585514699</v>
      </c>
      <c r="M48">
        <v>44</v>
      </c>
      <c r="N48" s="1">
        <v>2.0039999999999999E-2</v>
      </c>
      <c r="O48" s="4">
        <f t="shared" si="7"/>
        <v>1.9841842213539358E-2</v>
      </c>
      <c r="P48" s="3">
        <f t="shared" si="1"/>
        <v>0.41767942881635295</v>
      </c>
      <c r="Q48" s="3">
        <f t="shared" si="8"/>
        <v>1.0252133783686419</v>
      </c>
      <c r="S48" s="40">
        <v>44</v>
      </c>
      <c r="T48" s="2">
        <f t="shared" si="2"/>
        <v>3.6690615253044574E-2</v>
      </c>
      <c r="U48" s="4">
        <f t="shared" si="3"/>
        <v>3.603353878646496E-2</v>
      </c>
      <c r="V48" s="3">
        <f t="shared" ref="V48:V53" si="17">EXP(-S48*U48)</f>
        <v>0.20485032128387798</v>
      </c>
      <c r="W48" s="3">
        <f t="shared" si="14"/>
        <v>1.0417274866984343</v>
      </c>
      <c r="Y48" s="40">
        <v>44</v>
      </c>
      <c r="Z48" s="2">
        <f t="shared" si="9"/>
        <v>1.7050000000000003E-2</v>
      </c>
      <c r="AA48" s="4">
        <f t="shared" si="10"/>
        <v>1.6906280066359067E-2</v>
      </c>
      <c r="AB48" s="3">
        <f t="shared" ref="AB48:AB53" si="18">EXP(-Y48*AA48)</f>
        <v>0.47526804781590626</v>
      </c>
      <c r="AC48" s="3">
        <f t="shared" si="16"/>
        <v>1.0222234177690495</v>
      </c>
    </row>
    <row r="49" spans="1:29" x14ac:dyDescent="0.35">
      <c r="A49">
        <v>45</v>
      </c>
      <c r="B49" s="1">
        <v>2.717E-2</v>
      </c>
      <c r="C49" s="4">
        <f t="shared" si="0"/>
        <v>2.6807447919590902E-2</v>
      </c>
      <c r="D49" s="3">
        <f t="shared" si="11"/>
        <v>0.29929213083059825</v>
      </c>
      <c r="E49" s="3">
        <f t="shared" si="12"/>
        <v>1.0324639038058783</v>
      </c>
      <c r="G49">
        <v>45</v>
      </c>
      <c r="H49" s="1">
        <v>3.7170000000000002E-2</v>
      </c>
      <c r="I49" s="4">
        <f t="shared" si="4"/>
        <v>3.6495850237840036E-2</v>
      </c>
      <c r="J49" s="3">
        <f t="shared" si="5"/>
        <v>0.19353183449254571</v>
      </c>
      <c r="K49" s="3">
        <f t="shared" si="6"/>
        <v>1.0424637695126069</v>
      </c>
      <c r="M49">
        <v>45</v>
      </c>
      <c r="N49" s="1">
        <v>2.0160000000000001E-2</v>
      </c>
      <c r="O49" s="4">
        <f t="shared" si="7"/>
        <v>1.9959477739603743E-2</v>
      </c>
      <c r="P49" s="3">
        <f t="shared" si="1"/>
        <v>0.40731171657889259</v>
      </c>
      <c r="Q49" s="3">
        <f t="shared" si="8"/>
        <v>1.0254539995179643</v>
      </c>
      <c r="S49" s="40">
        <v>45</v>
      </c>
      <c r="T49" s="2">
        <f t="shared" si="2"/>
        <v>3.6807447919590904E-2</v>
      </c>
      <c r="U49" s="4">
        <f t="shared" si="3"/>
        <v>3.6146230154491858E-2</v>
      </c>
      <c r="V49" s="3">
        <f t="shared" si="17"/>
        <v>0.19660073023606603</v>
      </c>
      <c r="W49" s="3">
        <f t="shared" si="14"/>
        <v>1.0419611414357737</v>
      </c>
      <c r="Y49" s="40">
        <v>45</v>
      </c>
      <c r="Z49" s="2">
        <f t="shared" si="9"/>
        <v>1.7169999999999998E-2</v>
      </c>
      <c r="AA49" s="4">
        <f t="shared" si="10"/>
        <v>1.7024261405780658E-2</v>
      </c>
      <c r="AB49" s="3">
        <f t="shared" si="18"/>
        <v>0.46482617371058171</v>
      </c>
      <c r="AC49" s="3">
        <f t="shared" si="16"/>
        <v>1.022464040744457</v>
      </c>
    </row>
    <row r="50" spans="1:29" x14ac:dyDescent="0.35">
      <c r="A50">
        <v>46</v>
      </c>
      <c r="B50" s="1">
        <v>2.7279999999999999E-2</v>
      </c>
      <c r="C50" s="4">
        <f t="shared" si="0"/>
        <v>2.6914532540881435E-2</v>
      </c>
      <c r="D50" s="3">
        <f t="shared" si="11"/>
        <v>0.28994370460990576</v>
      </c>
      <c r="E50" s="3">
        <f t="shared" si="12"/>
        <v>1.0322422114088319</v>
      </c>
      <c r="G50">
        <v>46</v>
      </c>
      <c r="H50" s="1">
        <v>3.7280000000000001E-2</v>
      </c>
      <c r="I50" s="4">
        <f t="shared" si="4"/>
        <v>3.6601902444548466E-2</v>
      </c>
      <c r="J50" s="3">
        <f t="shared" si="5"/>
        <v>0.18568798525964977</v>
      </c>
      <c r="K50" s="3">
        <f t="shared" si="6"/>
        <v>1.0422420934877816</v>
      </c>
      <c r="M50">
        <v>46</v>
      </c>
      <c r="N50" s="1">
        <v>2.0279999999999999E-2</v>
      </c>
      <c r="O50" s="4">
        <f t="shared" si="7"/>
        <v>2.0077099429178999E-2</v>
      </c>
      <c r="P50" s="3">
        <f t="shared" si="1"/>
        <v>0.39710816728046949</v>
      </c>
      <c r="Q50" s="3">
        <f t="shared" si="8"/>
        <v>1.0256946347094809</v>
      </c>
      <c r="S50" s="40">
        <v>46</v>
      </c>
      <c r="T50" s="2">
        <f t="shared" si="2"/>
        <v>3.6914532540881437E-2</v>
      </c>
      <c r="U50" s="4">
        <f t="shared" si="3"/>
        <v>3.6249507857476812E-2</v>
      </c>
      <c r="V50" s="3">
        <f t="shared" si="17"/>
        <v>0.18872254442299982</v>
      </c>
      <c r="W50" s="3">
        <f t="shared" si="14"/>
        <v>1.0417448049842322</v>
      </c>
      <c r="Y50" s="40">
        <v>46</v>
      </c>
      <c r="Z50" s="2">
        <f t="shared" si="9"/>
        <v>1.7279999999999997E-2</v>
      </c>
      <c r="AA50" s="4">
        <f t="shared" si="10"/>
        <v>1.7132398740300793E-2</v>
      </c>
      <c r="AB50" s="3">
        <f t="shared" si="18"/>
        <v>0.45471231166813375</v>
      </c>
      <c r="AC50" s="3">
        <f t="shared" si="16"/>
        <v>1.0222423316521709</v>
      </c>
    </row>
    <row r="51" spans="1:29" x14ac:dyDescent="0.35">
      <c r="A51">
        <v>47</v>
      </c>
      <c r="B51" s="1">
        <v>2.7390000000000001E-2</v>
      </c>
      <c r="C51" s="4">
        <f t="shared" si="0"/>
        <v>2.7021605696283663E-2</v>
      </c>
      <c r="D51" s="3">
        <f t="shared" si="11"/>
        <v>0.28082727798558388</v>
      </c>
      <c r="E51" s="3">
        <f t="shared" si="12"/>
        <v>1.0324627532258097</v>
      </c>
      <c r="G51">
        <v>47</v>
      </c>
      <c r="H51" s="1">
        <v>3.739E-2</v>
      </c>
      <c r="I51" s="4">
        <f t="shared" si="4"/>
        <v>3.6707943405378987E-2</v>
      </c>
      <c r="J51" s="3">
        <f t="shared" si="5"/>
        <v>0.17812435659699125</v>
      </c>
      <c r="K51" s="3">
        <f t="shared" si="6"/>
        <v>1.0424626300813613</v>
      </c>
      <c r="M51">
        <v>47</v>
      </c>
      <c r="N51" s="1">
        <v>2.0400000000000001E-2</v>
      </c>
      <c r="O51" s="4">
        <f t="shared" si="7"/>
        <v>2.0194707285519253E-2</v>
      </c>
      <c r="P51" s="3">
        <f t="shared" si="1"/>
        <v>0.3870694121713778</v>
      </c>
      <c r="Q51" s="3">
        <f t="shared" si="8"/>
        <v>1.0259352839398401</v>
      </c>
      <c r="S51" s="40">
        <v>47</v>
      </c>
      <c r="T51" s="2">
        <f t="shared" si="2"/>
        <v>3.7021605696283662E-2</v>
      </c>
      <c r="U51" s="4">
        <f t="shared" si="3"/>
        <v>3.6352763838722602E-2</v>
      </c>
      <c r="V51" s="3">
        <f t="shared" si="17"/>
        <v>0.18112282251408959</v>
      </c>
      <c r="W51" s="3">
        <f t="shared" si="14"/>
        <v>1.0419589414708852</v>
      </c>
      <c r="Y51" s="40">
        <v>47</v>
      </c>
      <c r="Z51" s="2">
        <f t="shared" si="9"/>
        <v>1.7390000000000003E-2</v>
      </c>
      <c r="AA51" s="4">
        <f t="shared" si="10"/>
        <v>1.724052438240219E-2</v>
      </c>
      <c r="AB51" s="3">
        <f t="shared" si="18"/>
        <v>0.44472256264591042</v>
      </c>
      <c r="AC51" s="3">
        <f t="shared" si="16"/>
        <v>1.0224628787952394</v>
      </c>
    </row>
    <row r="52" spans="1:29" x14ac:dyDescent="0.35">
      <c r="A52">
        <v>48</v>
      </c>
      <c r="B52" s="1">
        <v>2.75E-2</v>
      </c>
      <c r="C52" s="4">
        <f t="shared" si="0"/>
        <v>2.7128667388252696E-2</v>
      </c>
      <c r="D52" s="3">
        <f t="shared" si="11"/>
        <v>0.27193939918144983</v>
      </c>
      <c r="E52" s="3">
        <f t="shared" si="12"/>
        <v>1.0326833067620469</v>
      </c>
      <c r="G52">
        <v>48</v>
      </c>
      <c r="H52" s="1">
        <v>3.7499999999999999E-2</v>
      </c>
      <c r="I52" s="4">
        <f t="shared" si="4"/>
        <v>3.6813973122716399E-2</v>
      </c>
      <c r="J52" s="3">
        <f t="shared" si="5"/>
        <v>0.17083267507059799</v>
      </c>
      <c r="K52" s="3">
        <f t="shared" si="6"/>
        <v>1.0426831782817889</v>
      </c>
      <c r="M52">
        <v>48</v>
      </c>
      <c r="N52" s="1">
        <v>2.052E-2</v>
      </c>
      <c r="O52" s="4">
        <f t="shared" si="7"/>
        <v>2.0312301311878347E-2</v>
      </c>
      <c r="P52" s="3">
        <f t="shared" si="1"/>
        <v>0.37719595087504182</v>
      </c>
      <c r="Q52" s="3">
        <f t="shared" si="8"/>
        <v>1.0261759472057719</v>
      </c>
      <c r="S52" s="40">
        <v>48</v>
      </c>
      <c r="T52" s="2">
        <f t="shared" si="2"/>
        <v>3.7128667388252698E-2</v>
      </c>
      <c r="U52" s="4">
        <f t="shared" si="3"/>
        <v>3.6455998106223207E-2</v>
      </c>
      <c r="V52" s="3">
        <f t="shared" si="17"/>
        <v>0.17379342302010739</v>
      </c>
      <c r="W52" s="3">
        <f t="shared" si="14"/>
        <v>1.0421730544609518</v>
      </c>
      <c r="Y52" s="40">
        <v>48</v>
      </c>
      <c r="Z52" s="2">
        <f t="shared" si="9"/>
        <v>1.7500000000000002E-2</v>
      </c>
      <c r="AA52" s="4">
        <f t="shared" si="10"/>
        <v>1.7348638334613073E-2</v>
      </c>
      <c r="AB52" s="3">
        <f t="shared" si="18"/>
        <v>0.43485847743334716</v>
      </c>
      <c r="AC52" s="3">
        <f t="shared" si="16"/>
        <v>1.0226834377721776</v>
      </c>
    </row>
    <row r="53" spans="1:29" x14ac:dyDescent="0.35">
      <c r="A53">
        <v>49</v>
      </c>
      <c r="B53" s="1">
        <v>2.76E-2</v>
      </c>
      <c r="C53" s="4">
        <f t="shared" si="0"/>
        <v>2.7225986253591527E-2</v>
      </c>
      <c r="D53" s="3">
        <f t="shared" si="11"/>
        <v>0.26340215020802865</v>
      </c>
      <c r="E53" s="3">
        <f t="shared" si="12"/>
        <v>1.0324114627260206</v>
      </c>
      <c r="G53">
        <v>49</v>
      </c>
      <c r="H53" s="1">
        <v>3.7600000000000001E-2</v>
      </c>
      <c r="I53" s="4">
        <f t="shared" si="4"/>
        <v>3.6910354020097152E-2</v>
      </c>
      <c r="J53" s="3">
        <f t="shared" si="5"/>
        <v>0.16388220900563749</v>
      </c>
      <c r="K53" s="3">
        <f t="shared" si="6"/>
        <v>1.0424113520749614</v>
      </c>
      <c r="M53">
        <v>49</v>
      </c>
      <c r="N53" s="1">
        <v>2.0629999999999999E-2</v>
      </c>
      <c r="O53" s="4">
        <f t="shared" si="7"/>
        <v>2.0420083689563794E-2</v>
      </c>
      <c r="P53" s="3">
        <f t="shared" si="1"/>
        <v>0.36766462524291893</v>
      </c>
      <c r="Q53" s="3">
        <f t="shared" si="8"/>
        <v>1.0259239670550995</v>
      </c>
      <c r="S53" s="40">
        <v>49</v>
      </c>
      <c r="T53" s="2">
        <f t="shared" si="2"/>
        <v>3.7225986253591525E-2</v>
      </c>
      <c r="U53" s="4">
        <f t="shared" si="3"/>
        <v>3.6549828604532021E-2</v>
      </c>
      <c r="V53" s="3">
        <f t="shared" si="17"/>
        <v>0.16680303369181579</v>
      </c>
      <c r="W53" s="3">
        <f t="shared" si="14"/>
        <v>1.0419080467157869</v>
      </c>
      <c r="Y53" s="40">
        <v>49</v>
      </c>
      <c r="Z53" s="2">
        <f t="shared" si="9"/>
        <v>1.7599999999999998E-2</v>
      </c>
      <c r="AA53" s="4">
        <f t="shared" si="10"/>
        <v>1.7446913603720703E-2</v>
      </c>
      <c r="AB53" s="3">
        <f t="shared" si="18"/>
        <v>0.42532624613245978</v>
      </c>
      <c r="AC53" s="3">
        <f t="shared" si="16"/>
        <v>1.0224115755553884</v>
      </c>
    </row>
    <row r="54" spans="1:29" x14ac:dyDescent="0.35">
      <c r="A54">
        <v>50</v>
      </c>
      <c r="B54" s="1">
        <v>2.7709999999999999E-2</v>
      </c>
      <c r="C54" s="4">
        <f t="shared" si="0"/>
        <v>2.7333026067638905E-2</v>
      </c>
      <c r="D54" s="3">
        <f>EXP(-A54*C54)</f>
        <v>0.2549593130089392</v>
      </c>
      <c r="E54" s="3">
        <f t="shared" si="12"/>
        <v>1.0331144491230781</v>
      </c>
      <c r="G54">
        <v>50</v>
      </c>
      <c r="H54" s="1">
        <v>3.771E-2</v>
      </c>
      <c r="I54" s="4">
        <f t="shared" si="4"/>
        <v>3.7016362279203352E-2</v>
      </c>
      <c r="J54" s="3">
        <f t="shared" si="5"/>
        <v>0.15710858099870181</v>
      </c>
      <c r="K54" s="3">
        <f t="shared" si="6"/>
        <v>1.0431143096314495</v>
      </c>
      <c r="M54">
        <v>50</v>
      </c>
      <c r="N54" s="1">
        <v>2.0740000000000001E-2</v>
      </c>
      <c r="O54" s="4">
        <f t="shared" si="7"/>
        <v>2.0527854451460482E-2</v>
      </c>
      <c r="P54" s="3">
        <f t="shared" si="1"/>
        <v>0.35829710928244785</v>
      </c>
      <c r="Q54" s="3">
        <f t="shared" si="8"/>
        <v>1.0261445479681128</v>
      </c>
      <c r="S54" s="40">
        <v>50</v>
      </c>
      <c r="T54" s="2">
        <f t="shared" si="2"/>
        <v>3.7333026067638907E-2</v>
      </c>
      <c r="U54" s="4">
        <f t="shared" si="3"/>
        <v>3.6653021440702725E-2</v>
      </c>
      <c r="V54" s="3">
        <f>EXP(-S54*U54)</f>
        <v>0.15998886306172391</v>
      </c>
      <c r="W54" s="3">
        <f t="shared" si="14"/>
        <v>1.0425915310584022</v>
      </c>
      <c r="Y54" s="40">
        <v>50</v>
      </c>
      <c r="Z54" s="2">
        <f t="shared" si="9"/>
        <v>1.7709999999999997E-2</v>
      </c>
      <c r="AA54" s="4">
        <f t="shared" si="10"/>
        <v>1.7555005245885224E-2</v>
      </c>
      <c r="AB54" s="3">
        <f>EXP(-Y54*AA54)</f>
        <v>0.41571711489976487</v>
      </c>
      <c r="AC54" s="3">
        <f t="shared" si="16"/>
        <v>1.0231145913610311</v>
      </c>
    </row>
    <row r="55" spans="1:29" x14ac:dyDescent="0.35">
      <c r="B55" s="1"/>
      <c r="C55" s="4"/>
      <c r="D55" s="3"/>
      <c r="H55" s="1"/>
      <c r="I55" s="4"/>
      <c r="J55" s="3"/>
      <c r="K55" s="3"/>
    </row>
    <row r="56" spans="1:29" x14ac:dyDescent="0.35">
      <c r="B56" s="1"/>
    </row>
  </sheetData>
  <mergeCells count="10">
    <mergeCell ref="S1:W1"/>
    <mergeCell ref="S2:W2"/>
    <mergeCell ref="Y1:AC1"/>
    <mergeCell ref="Y2:AC2"/>
    <mergeCell ref="A1:E1"/>
    <mergeCell ref="A2:E2"/>
    <mergeCell ref="G1:K1"/>
    <mergeCell ref="G2:K2"/>
    <mergeCell ref="M1:Q1"/>
    <mergeCell ref="M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O122"/>
  <sheetViews>
    <sheetView zoomScaleNormal="100" workbookViewId="0">
      <selection activeCell="I87" sqref="I87"/>
    </sheetView>
  </sheetViews>
  <sheetFormatPr defaultRowHeight="14.5" x14ac:dyDescent="0.35"/>
  <cols>
    <col min="3" max="3" width="9.6328125" bestFit="1" customWidth="1"/>
    <col min="4" max="4" width="33.90625" bestFit="1" customWidth="1"/>
    <col min="5" max="5" width="12.36328125" bestFit="1" customWidth="1"/>
    <col min="6" max="6" width="22.1796875" bestFit="1" customWidth="1"/>
    <col min="7" max="7" width="16.453125" bestFit="1" customWidth="1"/>
    <col min="10" max="10" width="10.7265625" bestFit="1" customWidth="1"/>
    <col min="11" max="11" width="9.6328125" bestFit="1" customWidth="1"/>
    <col min="12" max="12" width="33.90625" bestFit="1" customWidth="1"/>
    <col min="13" max="13" width="12.36328125" bestFit="1" customWidth="1"/>
    <col min="14" max="14" width="22.1796875" bestFit="1" customWidth="1"/>
    <col min="15" max="15" width="16.453125" bestFit="1" customWidth="1"/>
  </cols>
  <sheetData>
    <row r="1" spans="1:15" x14ac:dyDescent="0.35">
      <c r="A1" s="51" t="s">
        <v>102</v>
      </c>
      <c r="B1" s="51"/>
      <c r="C1" s="51"/>
      <c r="D1" s="51"/>
      <c r="E1" s="51"/>
      <c r="F1" s="51"/>
      <c r="G1" s="51"/>
      <c r="H1" s="21"/>
      <c r="I1" s="51" t="s">
        <v>103</v>
      </c>
      <c r="J1" s="51"/>
      <c r="K1" s="51"/>
      <c r="L1" s="51"/>
      <c r="M1" s="51"/>
      <c r="N1" s="51"/>
      <c r="O1" s="51"/>
    </row>
    <row r="2" spans="1:15" x14ac:dyDescent="0.3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/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</row>
    <row r="3" spans="1:15" x14ac:dyDescent="0.35">
      <c r="A3" s="6">
        <v>0</v>
      </c>
      <c r="B3" s="6">
        <v>100000</v>
      </c>
      <c r="C3" s="6">
        <v>249</v>
      </c>
      <c r="D3">
        <v>2.4929100000000002</v>
      </c>
      <c r="E3" s="6">
        <v>99765</v>
      </c>
      <c r="F3">
        <v>0.99975480000000005</v>
      </c>
      <c r="G3">
        <v>80.59</v>
      </c>
      <c r="I3" s="46">
        <v>0</v>
      </c>
      <c r="J3" s="47">
        <v>100000</v>
      </c>
      <c r="K3" s="47">
        <v>235</v>
      </c>
      <c r="L3" s="47">
        <v>2.3456800000000002</v>
      </c>
      <c r="M3" s="47">
        <v>99779</v>
      </c>
      <c r="N3" s="47">
        <v>0.99977400000000005</v>
      </c>
      <c r="O3" s="47">
        <v>82.64</v>
      </c>
    </row>
    <row r="4" spans="1:15" x14ac:dyDescent="0.35">
      <c r="A4" s="6">
        <v>1</v>
      </c>
      <c r="B4" s="6">
        <v>99751</v>
      </c>
      <c r="C4" s="6">
        <v>20</v>
      </c>
      <c r="D4">
        <v>0.19564000000000001</v>
      </c>
      <c r="E4" s="6">
        <v>99741</v>
      </c>
      <c r="F4">
        <v>0.99983160000000004</v>
      </c>
      <c r="G4">
        <v>79.790000000000006</v>
      </c>
      <c r="I4" s="46">
        <v>1</v>
      </c>
      <c r="J4" s="47">
        <v>99765</v>
      </c>
      <c r="K4" s="47">
        <v>17</v>
      </c>
      <c r="L4" s="47">
        <v>0.17468</v>
      </c>
      <c r="M4" s="47">
        <v>99757</v>
      </c>
      <c r="N4" s="47">
        <v>0.99984989999999996</v>
      </c>
      <c r="O4" s="47">
        <v>81.832999999999998</v>
      </c>
    </row>
    <row r="5" spans="1:15" x14ac:dyDescent="0.35">
      <c r="A5" s="6">
        <v>2</v>
      </c>
      <c r="B5" s="6">
        <v>99731</v>
      </c>
      <c r="C5" s="6">
        <v>14</v>
      </c>
      <c r="D5">
        <v>0.14113999999999999</v>
      </c>
      <c r="E5" s="6">
        <v>99724</v>
      </c>
      <c r="F5">
        <v>0.99987599999999999</v>
      </c>
      <c r="G5">
        <v>78.805000000000007</v>
      </c>
      <c r="I5" s="46">
        <v>2</v>
      </c>
      <c r="J5" s="47">
        <v>99748</v>
      </c>
      <c r="K5" s="47">
        <v>13</v>
      </c>
      <c r="L5" s="47">
        <v>0.12547</v>
      </c>
      <c r="M5" s="47">
        <v>99742</v>
      </c>
      <c r="N5" s="47">
        <v>0.9998901</v>
      </c>
      <c r="O5" s="47">
        <v>80.846999999999994</v>
      </c>
    </row>
    <row r="6" spans="1:15" x14ac:dyDescent="0.35">
      <c r="A6" s="6">
        <v>3</v>
      </c>
      <c r="B6" s="6">
        <v>99717</v>
      </c>
      <c r="C6" s="6">
        <v>11</v>
      </c>
      <c r="D6">
        <v>0.10689</v>
      </c>
      <c r="E6" s="6">
        <v>99712</v>
      </c>
      <c r="F6">
        <v>0.9999034</v>
      </c>
      <c r="G6">
        <v>77.816000000000003</v>
      </c>
      <c r="I6" s="46">
        <v>3</v>
      </c>
      <c r="J6" s="47">
        <v>99735</v>
      </c>
      <c r="K6" s="47">
        <v>9</v>
      </c>
      <c r="L6" s="47">
        <v>9.4350000000000003E-2</v>
      </c>
      <c r="M6" s="47">
        <v>99731</v>
      </c>
      <c r="N6" s="47">
        <v>0.99991490000000005</v>
      </c>
      <c r="O6" s="47">
        <v>79.856999999999999</v>
      </c>
    </row>
    <row r="7" spans="1:15" x14ac:dyDescent="0.35">
      <c r="A7" s="6">
        <v>4</v>
      </c>
      <c r="B7" s="6">
        <v>99706</v>
      </c>
      <c r="C7" s="6">
        <v>9</v>
      </c>
      <c r="D7">
        <v>8.6330000000000004E-2</v>
      </c>
      <c r="E7" s="6">
        <v>99702</v>
      </c>
      <c r="F7">
        <v>0.99991399999999997</v>
      </c>
      <c r="G7">
        <v>76.825000000000003</v>
      </c>
      <c r="I7" s="46">
        <v>4</v>
      </c>
      <c r="J7" s="47">
        <v>99726</v>
      </c>
      <c r="K7" s="47">
        <v>8</v>
      </c>
      <c r="L7" s="47">
        <v>7.5899999999999995E-2</v>
      </c>
      <c r="M7" s="47">
        <v>99722</v>
      </c>
      <c r="N7" s="47">
        <v>0.99992570000000003</v>
      </c>
      <c r="O7" s="47">
        <v>78.864999999999995</v>
      </c>
    </row>
    <row r="8" spans="1:15" x14ac:dyDescent="0.35">
      <c r="A8" s="6">
        <v>5</v>
      </c>
      <c r="B8" s="6">
        <v>99698</v>
      </c>
      <c r="C8" s="6">
        <v>9</v>
      </c>
      <c r="D8">
        <v>8.5650000000000004E-2</v>
      </c>
      <c r="E8" s="6">
        <v>99694</v>
      </c>
      <c r="F8">
        <v>0.99991609999999997</v>
      </c>
      <c r="G8">
        <v>75.831000000000003</v>
      </c>
      <c r="I8" s="46">
        <v>5</v>
      </c>
      <c r="J8" s="47">
        <v>99719</v>
      </c>
      <c r="K8" s="47">
        <v>7</v>
      </c>
      <c r="L8" s="47">
        <v>7.2650000000000006E-2</v>
      </c>
      <c r="M8" s="47">
        <v>99715</v>
      </c>
      <c r="N8" s="47">
        <v>0.99992789999999998</v>
      </c>
      <c r="O8" s="47">
        <v>77.87</v>
      </c>
    </row>
    <row r="9" spans="1:15" x14ac:dyDescent="0.35">
      <c r="A9" s="6">
        <v>6</v>
      </c>
      <c r="B9" s="6">
        <v>99689</v>
      </c>
      <c r="C9" s="6">
        <v>8</v>
      </c>
      <c r="D9">
        <v>8.2089999999999996E-2</v>
      </c>
      <c r="E9" s="6">
        <v>99685</v>
      </c>
      <c r="F9">
        <v>0.99992029999999998</v>
      </c>
      <c r="G9">
        <v>74.837999999999994</v>
      </c>
      <c r="I9" s="46">
        <v>6</v>
      </c>
      <c r="J9" s="47">
        <v>99711</v>
      </c>
      <c r="K9" s="47">
        <v>7</v>
      </c>
      <c r="L9" s="47">
        <v>7.1489999999999998E-2</v>
      </c>
      <c r="M9" s="47">
        <v>99708</v>
      </c>
      <c r="N9" s="47">
        <v>0.99992910000000002</v>
      </c>
      <c r="O9" s="47">
        <v>76.876000000000005</v>
      </c>
    </row>
    <row r="10" spans="1:15" x14ac:dyDescent="0.35">
      <c r="A10" s="6">
        <v>7</v>
      </c>
      <c r="B10" s="6">
        <v>99681</v>
      </c>
      <c r="C10" s="6">
        <v>8</v>
      </c>
      <c r="D10">
        <v>7.7289999999999998E-2</v>
      </c>
      <c r="E10" s="6">
        <v>99677</v>
      </c>
      <c r="F10">
        <v>0.99992879999999995</v>
      </c>
      <c r="G10">
        <v>73.843999999999994</v>
      </c>
      <c r="I10" s="46">
        <v>7</v>
      </c>
      <c r="J10" s="47">
        <v>99704</v>
      </c>
      <c r="K10" s="47">
        <v>7</v>
      </c>
      <c r="L10" s="47">
        <v>7.0400000000000004E-2</v>
      </c>
      <c r="M10" s="47">
        <v>99701</v>
      </c>
      <c r="N10" s="47">
        <v>0.99993299999999996</v>
      </c>
      <c r="O10" s="47">
        <v>75.882000000000005</v>
      </c>
    </row>
    <row r="11" spans="1:15" x14ac:dyDescent="0.35">
      <c r="A11" s="6">
        <v>8</v>
      </c>
      <c r="B11" s="6">
        <v>99673</v>
      </c>
      <c r="C11" s="6">
        <v>6</v>
      </c>
      <c r="D11">
        <v>6.5100000000000005E-2</v>
      </c>
      <c r="E11" s="6">
        <v>99670</v>
      </c>
      <c r="F11">
        <v>0.99993469999999995</v>
      </c>
      <c r="G11">
        <v>72.849000000000004</v>
      </c>
      <c r="I11" s="46">
        <v>8</v>
      </c>
      <c r="J11" s="47">
        <v>99697</v>
      </c>
      <c r="K11" s="47">
        <v>6</v>
      </c>
      <c r="L11" s="47">
        <v>6.3640000000000002E-2</v>
      </c>
      <c r="M11" s="47">
        <v>99694</v>
      </c>
      <c r="N11" s="47">
        <v>0.99993569999999998</v>
      </c>
      <c r="O11" s="47">
        <v>74.887</v>
      </c>
    </row>
    <row r="12" spans="1:15" x14ac:dyDescent="0.35">
      <c r="A12" s="6">
        <v>9</v>
      </c>
      <c r="B12" s="6">
        <v>99667</v>
      </c>
      <c r="C12" s="6">
        <v>7</v>
      </c>
      <c r="D12">
        <v>6.5559999999999993E-2</v>
      </c>
      <c r="E12" s="6">
        <v>99664</v>
      </c>
      <c r="F12">
        <v>0.99993290000000001</v>
      </c>
      <c r="G12">
        <v>71.853999999999999</v>
      </c>
      <c r="I12" s="46">
        <v>9</v>
      </c>
      <c r="J12" s="47">
        <v>99691</v>
      </c>
      <c r="K12" s="47">
        <v>6</v>
      </c>
      <c r="L12" s="47">
        <v>6.4979999999999996E-2</v>
      </c>
      <c r="M12" s="47">
        <v>99688</v>
      </c>
      <c r="N12" s="47">
        <v>0.99993399999999999</v>
      </c>
      <c r="O12" s="47">
        <v>73.891999999999996</v>
      </c>
    </row>
    <row r="13" spans="1:15" x14ac:dyDescent="0.35">
      <c r="A13" s="6">
        <v>10</v>
      </c>
      <c r="B13" s="6">
        <v>99660</v>
      </c>
      <c r="C13" s="6">
        <v>7</v>
      </c>
      <c r="D13">
        <v>6.8599999999999994E-2</v>
      </c>
      <c r="E13" s="6">
        <v>99657</v>
      </c>
      <c r="F13">
        <v>0.99992899999999996</v>
      </c>
      <c r="G13">
        <v>70.858999999999995</v>
      </c>
      <c r="I13" s="46">
        <v>10</v>
      </c>
      <c r="J13" s="47">
        <v>99684</v>
      </c>
      <c r="K13" s="47">
        <v>7</v>
      </c>
      <c r="L13" s="47">
        <v>6.6930000000000003E-2</v>
      </c>
      <c r="M13" s="47">
        <v>99681</v>
      </c>
      <c r="N13" s="47">
        <v>0.99993180000000004</v>
      </c>
      <c r="O13" s="47">
        <v>72.896000000000001</v>
      </c>
    </row>
    <row r="14" spans="1:15" x14ac:dyDescent="0.35">
      <c r="A14" s="6">
        <v>11</v>
      </c>
      <c r="B14" s="6">
        <v>99654</v>
      </c>
      <c r="C14" s="6">
        <v>7</v>
      </c>
      <c r="D14">
        <v>7.3359999999999995E-2</v>
      </c>
      <c r="E14" s="6">
        <v>99650</v>
      </c>
      <c r="F14">
        <v>0.99992259999999999</v>
      </c>
      <c r="G14">
        <v>69.864000000000004</v>
      </c>
      <c r="I14" s="46">
        <v>11</v>
      </c>
      <c r="J14" s="47">
        <v>99678</v>
      </c>
      <c r="K14" s="47">
        <v>7</v>
      </c>
      <c r="L14" s="47">
        <v>6.9409999999999999E-2</v>
      </c>
      <c r="M14" s="47">
        <v>99674</v>
      </c>
      <c r="N14" s="47">
        <v>0.99992780000000003</v>
      </c>
      <c r="O14" s="47">
        <v>71.900999999999996</v>
      </c>
    </row>
    <row r="15" spans="1:15" x14ac:dyDescent="0.35">
      <c r="A15" s="6">
        <v>12</v>
      </c>
      <c r="B15" s="6">
        <v>99646</v>
      </c>
      <c r="C15" s="6">
        <v>8</v>
      </c>
      <c r="D15">
        <v>8.1420000000000006E-2</v>
      </c>
      <c r="E15" s="6">
        <v>99642</v>
      </c>
      <c r="F15">
        <v>0.99991070000000004</v>
      </c>
      <c r="G15">
        <v>68.869</v>
      </c>
      <c r="I15" s="46">
        <v>12</v>
      </c>
      <c r="J15" s="47">
        <v>99671</v>
      </c>
      <c r="K15" s="47">
        <v>7</v>
      </c>
      <c r="L15" s="47">
        <v>7.5029999999999999E-2</v>
      </c>
      <c r="M15" s="47">
        <v>99667</v>
      </c>
      <c r="N15" s="47">
        <v>0.99991850000000004</v>
      </c>
      <c r="O15" s="47">
        <v>70.906000000000006</v>
      </c>
    </row>
    <row r="16" spans="1:15" x14ac:dyDescent="0.35">
      <c r="A16" s="6">
        <v>13</v>
      </c>
      <c r="B16" s="6">
        <v>99638</v>
      </c>
      <c r="C16" s="6">
        <v>10</v>
      </c>
      <c r="D16">
        <v>9.7259999999999999E-2</v>
      </c>
      <c r="E16" s="6">
        <v>99633</v>
      </c>
      <c r="F16">
        <v>0.99988949999999999</v>
      </c>
      <c r="G16">
        <v>67.873999999999995</v>
      </c>
      <c r="I16" s="46">
        <v>13</v>
      </c>
      <c r="J16" s="47">
        <v>99663</v>
      </c>
      <c r="K16" s="47">
        <v>9</v>
      </c>
      <c r="L16" s="47">
        <v>8.7940000000000004E-2</v>
      </c>
      <c r="M16" s="47">
        <v>99659</v>
      </c>
      <c r="N16" s="47">
        <v>0.99990290000000004</v>
      </c>
      <c r="O16" s="47">
        <v>69.911000000000001</v>
      </c>
    </row>
    <row r="17" spans="1:15" x14ac:dyDescent="0.35">
      <c r="A17" s="6">
        <v>14</v>
      </c>
      <c r="B17" s="6">
        <v>99628</v>
      </c>
      <c r="C17" s="6">
        <v>12</v>
      </c>
      <c r="D17">
        <v>0.12384000000000001</v>
      </c>
      <c r="E17" s="6">
        <v>99622</v>
      </c>
      <c r="F17">
        <v>0.99985749999999995</v>
      </c>
      <c r="G17">
        <v>66.881</v>
      </c>
      <c r="I17" s="46">
        <v>14</v>
      </c>
      <c r="J17" s="47">
        <v>99654</v>
      </c>
      <c r="K17" s="47">
        <v>11</v>
      </c>
      <c r="L17" s="47">
        <v>0.10630000000000001</v>
      </c>
      <c r="M17" s="47">
        <v>99649</v>
      </c>
      <c r="N17" s="47">
        <v>0.99988200000000005</v>
      </c>
      <c r="O17" s="47">
        <v>68.918000000000006</v>
      </c>
    </row>
    <row r="18" spans="1:15" x14ac:dyDescent="0.35">
      <c r="A18" s="6">
        <v>15</v>
      </c>
      <c r="B18" s="6">
        <v>99616</v>
      </c>
      <c r="C18" s="6">
        <v>16</v>
      </c>
      <c r="D18">
        <v>0.16109999999999999</v>
      </c>
      <c r="E18" s="6">
        <v>99608</v>
      </c>
      <c r="F18">
        <v>0.99981350000000002</v>
      </c>
      <c r="G18">
        <v>65.888999999999996</v>
      </c>
      <c r="I18" s="46">
        <v>15</v>
      </c>
      <c r="J18" s="47">
        <v>99644</v>
      </c>
      <c r="K18" s="47">
        <v>13</v>
      </c>
      <c r="L18" s="47">
        <v>0.12964000000000001</v>
      </c>
      <c r="M18" s="47">
        <v>99637</v>
      </c>
      <c r="N18" s="47">
        <v>0.99985139999999995</v>
      </c>
      <c r="O18" s="47">
        <v>67.924999999999997</v>
      </c>
    </row>
    <row r="19" spans="1:15" x14ac:dyDescent="0.35">
      <c r="A19" s="6">
        <v>16</v>
      </c>
      <c r="B19" s="6">
        <v>99600</v>
      </c>
      <c r="C19" s="6">
        <v>21</v>
      </c>
      <c r="D19">
        <v>0.21184</v>
      </c>
      <c r="E19" s="6">
        <v>99590</v>
      </c>
      <c r="F19">
        <v>0.99976069999999995</v>
      </c>
      <c r="G19">
        <v>64.900000000000006</v>
      </c>
      <c r="I19" s="46">
        <v>16</v>
      </c>
      <c r="J19" s="47">
        <v>99631</v>
      </c>
      <c r="K19" s="47">
        <v>17</v>
      </c>
      <c r="L19" s="47">
        <v>0.16753000000000001</v>
      </c>
      <c r="M19" s="47">
        <v>99623</v>
      </c>
      <c r="N19" s="47">
        <v>0.99981710000000001</v>
      </c>
      <c r="O19" s="47">
        <v>66.933999999999997</v>
      </c>
    </row>
    <row r="20" spans="1:15" x14ac:dyDescent="0.35">
      <c r="A20" s="6">
        <v>17</v>
      </c>
      <c r="B20" s="6">
        <v>99579</v>
      </c>
      <c r="C20" s="6">
        <v>27</v>
      </c>
      <c r="D20">
        <v>0.26676</v>
      </c>
      <c r="E20" s="6">
        <v>99566</v>
      </c>
      <c r="F20">
        <v>0.99971299999999996</v>
      </c>
      <c r="G20">
        <v>63.912999999999997</v>
      </c>
      <c r="I20" s="46">
        <v>17</v>
      </c>
      <c r="J20" s="47">
        <v>99614</v>
      </c>
      <c r="K20" s="47">
        <v>20</v>
      </c>
      <c r="L20" s="47">
        <v>0.19827</v>
      </c>
      <c r="M20" s="47">
        <v>99604</v>
      </c>
      <c r="N20" s="47">
        <v>0.99978860000000003</v>
      </c>
      <c r="O20" s="47">
        <v>65.944999999999993</v>
      </c>
    </row>
    <row r="21" spans="1:15" x14ac:dyDescent="0.35">
      <c r="A21" s="6">
        <v>18</v>
      </c>
      <c r="B21" s="6">
        <v>99552</v>
      </c>
      <c r="C21" s="6">
        <v>31</v>
      </c>
      <c r="D21">
        <v>0.30731999999999998</v>
      </c>
      <c r="E21" s="6">
        <v>99537</v>
      </c>
      <c r="F21">
        <v>0.99967510000000004</v>
      </c>
      <c r="G21">
        <v>62.93</v>
      </c>
      <c r="I21" s="46">
        <v>18</v>
      </c>
      <c r="J21" s="47">
        <v>99595</v>
      </c>
      <c r="K21" s="47">
        <v>22</v>
      </c>
      <c r="L21" s="47">
        <v>0.22453999999999999</v>
      </c>
      <c r="M21" s="47">
        <v>99583</v>
      </c>
      <c r="N21" s="47">
        <v>0.99976580000000004</v>
      </c>
      <c r="O21" s="47">
        <v>64.957999999999998</v>
      </c>
    </row>
    <row r="22" spans="1:15" x14ac:dyDescent="0.35">
      <c r="A22" s="6">
        <v>19</v>
      </c>
      <c r="B22" s="6">
        <v>99522</v>
      </c>
      <c r="C22" s="6">
        <v>34</v>
      </c>
      <c r="D22">
        <v>0.34253</v>
      </c>
      <c r="E22" s="6">
        <v>99505</v>
      </c>
      <c r="F22">
        <v>0.99964350000000002</v>
      </c>
      <c r="G22">
        <v>61.948999999999998</v>
      </c>
      <c r="I22" s="46">
        <v>19</v>
      </c>
      <c r="J22" s="47">
        <v>99572</v>
      </c>
      <c r="K22" s="47">
        <v>24</v>
      </c>
      <c r="L22" s="47">
        <v>0.24393999999999999</v>
      </c>
      <c r="M22" s="47">
        <v>99560</v>
      </c>
      <c r="N22" s="47">
        <v>0.99974929999999995</v>
      </c>
      <c r="O22" s="47">
        <v>63.972000000000001</v>
      </c>
    </row>
    <row r="23" spans="1:15" x14ac:dyDescent="0.35">
      <c r="A23" s="6">
        <v>20</v>
      </c>
      <c r="B23" s="6">
        <v>99488</v>
      </c>
      <c r="C23" s="6">
        <v>37</v>
      </c>
      <c r="D23">
        <v>0.37043999999999999</v>
      </c>
      <c r="E23" s="6">
        <v>99469</v>
      </c>
      <c r="F23">
        <v>0.99962470000000003</v>
      </c>
      <c r="G23">
        <v>60.97</v>
      </c>
      <c r="I23" s="46">
        <v>20</v>
      </c>
      <c r="J23" s="47">
        <v>99548</v>
      </c>
      <c r="K23" s="47">
        <v>26</v>
      </c>
      <c r="L23" s="47">
        <v>0.25755</v>
      </c>
      <c r="M23" s="47">
        <v>99535</v>
      </c>
      <c r="N23" s="47">
        <v>0.99974130000000005</v>
      </c>
      <c r="O23" s="47">
        <v>62.988</v>
      </c>
    </row>
    <row r="24" spans="1:15" x14ac:dyDescent="0.35">
      <c r="A24" s="6">
        <v>21</v>
      </c>
      <c r="B24" s="6">
        <v>99451</v>
      </c>
      <c r="C24" s="6">
        <v>38</v>
      </c>
      <c r="D24">
        <v>0.38013000000000002</v>
      </c>
      <c r="E24" s="6">
        <v>99432</v>
      </c>
      <c r="F24">
        <v>0.99961860000000002</v>
      </c>
      <c r="G24">
        <v>59.993000000000002</v>
      </c>
      <c r="I24" s="46">
        <v>21</v>
      </c>
      <c r="J24" s="47">
        <v>99522</v>
      </c>
      <c r="K24" s="47">
        <v>26</v>
      </c>
      <c r="L24" s="47">
        <v>0.25989000000000001</v>
      </c>
      <c r="M24" s="47">
        <v>99509</v>
      </c>
      <c r="N24" s="47">
        <v>0.99973849999999997</v>
      </c>
      <c r="O24" s="47">
        <v>62.003999999999998</v>
      </c>
    </row>
    <row r="25" spans="1:15" x14ac:dyDescent="0.35">
      <c r="A25" s="6">
        <v>22</v>
      </c>
      <c r="B25" s="6">
        <v>99413</v>
      </c>
      <c r="C25" s="6">
        <v>38</v>
      </c>
      <c r="D25">
        <v>0.38267000000000001</v>
      </c>
      <c r="E25" s="6">
        <v>99394</v>
      </c>
      <c r="F25">
        <v>0.99961460000000002</v>
      </c>
      <c r="G25">
        <v>59.015999999999998</v>
      </c>
      <c r="I25" s="46">
        <v>22</v>
      </c>
      <c r="J25" s="47">
        <v>99496</v>
      </c>
      <c r="K25" s="47">
        <v>26</v>
      </c>
      <c r="L25" s="47">
        <v>0.26312000000000002</v>
      </c>
      <c r="M25" s="47">
        <v>99483</v>
      </c>
      <c r="N25" s="47">
        <v>0.99973380000000001</v>
      </c>
      <c r="O25" s="47">
        <v>61.02</v>
      </c>
    </row>
    <row r="26" spans="1:15" x14ac:dyDescent="0.35">
      <c r="A26" s="6">
        <v>23</v>
      </c>
      <c r="B26" s="6">
        <v>99375</v>
      </c>
      <c r="C26" s="6">
        <v>39</v>
      </c>
      <c r="D26">
        <v>0.38805000000000001</v>
      </c>
      <c r="E26" s="6">
        <v>99356</v>
      </c>
      <c r="F26">
        <v>0.99960959999999999</v>
      </c>
      <c r="G26">
        <v>58.037999999999997</v>
      </c>
      <c r="I26" s="46">
        <v>23</v>
      </c>
      <c r="J26" s="47">
        <v>99470</v>
      </c>
      <c r="K26" s="47">
        <v>27</v>
      </c>
      <c r="L26" s="47">
        <v>0.26933000000000001</v>
      </c>
      <c r="M26" s="47">
        <v>99457</v>
      </c>
      <c r="N26" s="47">
        <v>0.99972819999999996</v>
      </c>
      <c r="O26" s="47">
        <v>60.036000000000001</v>
      </c>
    </row>
    <row r="27" spans="1:15" x14ac:dyDescent="0.35">
      <c r="A27" s="6">
        <v>24</v>
      </c>
      <c r="B27" s="6">
        <v>99336</v>
      </c>
      <c r="C27" s="6">
        <v>39</v>
      </c>
      <c r="D27">
        <v>0.39267000000000002</v>
      </c>
      <c r="E27" s="6">
        <v>99317</v>
      </c>
      <c r="F27">
        <v>0.99960179999999998</v>
      </c>
      <c r="G27">
        <v>57.06</v>
      </c>
      <c r="I27" s="46">
        <v>24</v>
      </c>
      <c r="J27" s="47">
        <v>99443</v>
      </c>
      <c r="K27" s="47">
        <v>27</v>
      </c>
      <c r="L27" s="47">
        <v>0.27431</v>
      </c>
      <c r="M27" s="47">
        <v>99430</v>
      </c>
      <c r="N27" s="47">
        <v>0.99972090000000002</v>
      </c>
      <c r="O27" s="47">
        <v>59.052</v>
      </c>
    </row>
    <row r="28" spans="1:15" x14ac:dyDescent="0.35">
      <c r="A28" s="6">
        <v>25</v>
      </c>
      <c r="B28" s="6">
        <v>99297</v>
      </c>
      <c r="C28" s="6">
        <v>40</v>
      </c>
      <c r="D28">
        <v>0.40381</v>
      </c>
      <c r="E28" s="6">
        <v>99277</v>
      </c>
      <c r="F28">
        <v>0.99958309999999995</v>
      </c>
      <c r="G28">
        <v>56.082000000000001</v>
      </c>
      <c r="I28" s="46">
        <v>25</v>
      </c>
      <c r="J28" s="47">
        <v>99416</v>
      </c>
      <c r="K28" s="47">
        <v>28</v>
      </c>
      <c r="L28" s="47">
        <v>0.28399000000000002</v>
      </c>
      <c r="M28" s="47">
        <v>99402</v>
      </c>
      <c r="N28" s="47">
        <v>0.99970720000000002</v>
      </c>
      <c r="O28" s="47">
        <v>58.067999999999998</v>
      </c>
    </row>
    <row r="29" spans="1:15" x14ac:dyDescent="0.35">
      <c r="A29" s="6">
        <v>26</v>
      </c>
      <c r="B29" s="6">
        <v>99257</v>
      </c>
      <c r="C29" s="6">
        <v>43</v>
      </c>
      <c r="D29">
        <v>0.43</v>
      </c>
      <c r="E29" s="6">
        <v>99236</v>
      </c>
      <c r="F29">
        <v>0.99955709999999998</v>
      </c>
      <c r="G29">
        <v>55.104999999999997</v>
      </c>
      <c r="I29" s="46">
        <v>26</v>
      </c>
      <c r="J29" s="47">
        <v>99388</v>
      </c>
      <c r="K29" s="47">
        <v>30</v>
      </c>
      <c r="L29" s="47">
        <v>0.30157</v>
      </c>
      <c r="M29" s="47">
        <v>99373</v>
      </c>
      <c r="N29" s="47">
        <v>0.99969019999999997</v>
      </c>
      <c r="O29" s="47">
        <v>57.084000000000003</v>
      </c>
    </row>
    <row r="30" spans="1:15" x14ac:dyDescent="0.35">
      <c r="A30" s="6">
        <v>27</v>
      </c>
      <c r="B30" s="6">
        <v>99215</v>
      </c>
      <c r="C30" s="6">
        <v>45</v>
      </c>
      <c r="D30">
        <v>0.45571</v>
      </c>
      <c r="E30" s="6">
        <v>99192</v>
      </c>
      <c r="F30">
        <v>0.99953740000000002</v>
      </c>
      <c r="G30">
        <v>54.128</v>
      </c>
      <c r="I30" s="46">
        <v>27</v>
      </c>
      <c r="J30" s="47">
        <v>99358</v>
      </c>
      <c r="K30" s="47">
        <v>32</v>
      </c>
      <c r="L30" s="47">
        <v>0.31803999999999999</v>
      </c>
      <c r="M30" s="47">
        <v>99342</v>
      </c>
      <c r="N30" s="47">
        <v>0.99967589999999995</v>
      </c>
      <c r="O30" s="47">
        <v>56.100999999999999</v>
      </c>
    </row>
    <row r="31" spans="1:15" x14ac:dyDescent="0.35">
      <c r="A31" s="6">
        <v>28</v>
      </c>
      <c r="B31" s="6">
        <v>99169</v>
      </c>
      <c r="C31" s="6">
        <v>47</v>
      </c>
      <c r="D31">
        <v>0.46949000000000002</v>
      </c>
      <c r="E31" s="6">
        <v>99146</v>
      </c>
      <c r="F31">
        <v>0.99952660000000004</v>
      </c>
      <c r="G31">
        <v>53.152999999999999</v>
      </c>
      <c r="I31" s="46">
        <v>28</v>
      </c>
      <c r="J31" s="47">
        <v>99326</v>
      </c>
      <c r="K31" s="47">
        <v>33</v>
      </c>
      <c r="L31" s="47">
        <v>0.33011000000000001</v>
      </c>
      <c r="M31" s="47">
        <v>99310</v>
      </c>
      <c r="N31" s="47">
        <v>0.99966410000000006</v>
      </c>
      <c r="O31" s="47">
        <v>55.119</v>
      </c>
    </row>
    <row r="32" spans="1:15" x14ac:dyDescent="0.35">
      <c r="A32" s="6">
        <v>29</v>
      </c>
      <c r="B32" s="6">
        <v>99123</v>
      </c>
      <c r="C32" s="6">
        <v>47</v>
      </c>
      <c r="D32">
        <v>0.47728999999999999</v>
      </c>
      <c r="E32" s="6">
        <v>99099</v>
      </c>
      <c r="F32">
        <v>0.99951579999999995</v>
      </c>
      <c r="G32">
        <v>52.177999999999997</v>
      </c>
      <c r="I32" s="46">
        <v>29</v>
      </c>
      <c r="J32" s="47">
        <v>99294</v>
      </c>
      <c r="K32" s="47">
        <v>34</v>
      </c>
      <c r="L32" s="47">
        <v>0.34171000000000001</v>
      </c>
      <c r="M32" s="47">
        <v>99277</v>
      </c>
      <c r="N32" s="47">
        <v>0.99965159999999997</v>
      </c>
      <c r="O32" s="47">
        <v>54.137</v>
      </c>
    </row>
    <row r="33" spans="1:15" x14ac:dyDescent="0.35">
      <c r="A33" s="6">
        <v>30</v>
      </c>
      <c r="B33" s="6">
        <v>99076</v>
      </c>
      <c r="C33" s="6">
        <v>49</v>
      </c>
      <c r="D33">
        <v>0.49112</v>
      </c>
      <c r="E33" s="6">
        <v>99051</v>
      </c>
      <c r="F33">
        <v>0.99949790000000005</v>
      </c>
      <c r="G33">
        <v>51.201999999999998</v>
      </c>
      <c r="I33" s="46">
        <v>30</v>
      </c>
      <c r="J33" s="47">
        <v>99260</v>
      </c>
      <c r="K33" s="47">
        <v>35</v>
      </c>
      <c r="L33" s="47">
        <v>0.35514000000000001</v>
      </c>
      <c r="M33" s="47">
        <v>99242</v>
      </c>
      <c r="N33" s="47">
        <v>0.99963409999999997</v>
      </c>
      <c r="O33" s="47">
        <v>53.155000000000001</v>
      </c>
    </row>
    <row r="34" spans="1:15" x14ac:dyDescent="0.35">
      <c r="A34" s="6">
        <v>31</v>
      </c>
      <c r="B34" s="6">
        <v>99027</v>
      </c>
      <c r="C34" s="6">
        <v>51</v>
      </c>
      <c r="D34">
        <v>0.51312000000000002</v>
      </c>
      <c r="E34" s="6">
        <v>99002</v>
      </c>
      <c r="F34">
        <v>0.99948060000000005</v>
      </c>
      <c r="G34">
        <v>50.226999999999997</v>
      </c>
      <c r="I34" s="46">
        <v>31</v>
      </c>
      <c r="J34" s="47">
        <v>99224</v>
      </c>
      <c r="K34" s="47">
        <v>37</v>
      </c>
      <c r="L34" s="47">
        <v>0.37665999999999999</v>
      </c>
      <c r="M34" s="47">
        <v>99206</v>
      </c>
      <c r="N34" s="47">
        <v>0.99961350000000004</v>
      </c>
      <c r="O34" s="47">
        <v>52.173999999999999</v>
      </c>
    </row>
    <row r="35" spans="1:15" x14ac:dyDescent="0.35">
      <c r="A35" s="6">
        <v>32</v>
      </c>
      <c r="B35" s="6">
        <v>98976</v>
      </c>
      <c r="C35" s="6">
        <v>52</v>
      </c>
      <c r="D35">
        <v>0.52563000000000004</v>
      </c>
      <c r="E35" s="6">
        <v>98950</v>
      </c>
      <c r="F35">
        <v>0.99945620000000002</v>
      </c>
      <c r="G35">
        <v>49.253</v>
      </c>
      <c r="I35" s="46">
        <v>32</v>
      </c>
      <c r="J35" s="47">
        <v>99187</v>
      </c>
      <c r="K35" s="47">
        <v>39</v>
      </c>
      <c r="L35" s="47">
        <v>0.39629999999999999</v>
      </c>
      <c r="M35" s="47">
        <v>99167</v>
      </c>
      <c r="N35" s="47">
        <v>0.99958939999999996</v>
      </c>
      <c r="O35" s="47">
        <v>51.192999999999998</v>
      </c>
    </row>
    <row r="36" spans="1:15" x14ac:dyDescent="0.35">
      <c r="A36" s="6">
        <v>33</v>
      </c>
      <c r="B36" s="6">
        <v>98924</v>
      </c>
      <c r="C36" s="6">
        <v>56</v>
      </c>
      <c r="D36">
        <v>0.56191999999999998</v>
      </c>
      <c r="E36" s="6">
        <v>98896</v>
      </c>
      <c r="F36">
        <v>0.99941610000000003</v>
      </c>
      <c r="G36">
        <v>48.277999999999999</v>
      </c>
      <c r="I36" s="46">
        <v>33</v>
      </c>
      <c r="J36" s="47">
        <v>99148</v>
      </c>
      <c r="K36" s="47">
        <v>42</v>
      </c>
      <c r="L36" s="47">
        <v>0.42487000000000003</v>
      </c>
      <c r="M36" s="47">
        <v>99127</v>
      </c>
      <c r="N36" s="47">
        <v>0.99955830000000001</v>
      </c>
      <c r="O36" s="47">
        <v>50.213999999999999</v>
      </c>
    </row>
    <row r="37" spans="1:15" x14ac:dyDescent="0.35">
      <c r="A37" s="6">
        <v>34</v>
      </c>
      <c r="B37" s="6">
        <v>98869</v>
      </c>
      <c r="C37" s="6">
        <v>60</v>
      </c>
      <c r="D37">
        <v>0.60580999999999996</v>
      </c>
      <c r="E37" s="6">
        <v>98839</v>
      </c>
      <c r="F37">
        <v>0.9993784</v>
      </c>
      <c r="G37">
        <v>47.305</v>
      </c>
      <c r="I37" s="46">
        <v>34</v>
      </c>
      <c r="J37" s="47">
        <v>99106</v>
      </c>
      <c r="K37" s="47">
        <v>45</v>
      </c>
      <c r="L37" s="47">
        <v>0.45861000000000002</v>
      </c>
      <c r="M37" s="47">
        <v>99083</v>
      </c>
      <c r="N37" s="47">
        <v>0.99952529999999995</v>
      </c>
      <c r="O37" s="47">
        <v>49.234999999999999</v>
      </c>
    </row>
    <row r="38" spans="1:15" x14ac:dyDescent="0.35">
      <c r="A38" s="6">
        <v>35</v>
      </c>
      <c r="B38" s="6">
        <v>98809</v>
      </c>
      <c r="C38" s="6">
        <v>63</v>
      </c>
      <c r="D38">
        <v>0.63739000000000001</v>
      </c>
      <c r="E38" s="6">
        <v>98777</v>
      </c>
      <c r="F38">
        <v>0.99934219999999996</v>
      </c>
      <c r="G38">
        <v>46.334000000000003</v>
      </c>
      <c r="I38" s="46">
        <v>35</v>
      </c>
      <c r="J38" s="47">
        <v>99060</v>
      </c>
      <c r="K38" s="47">
        <v>49</v>
      </c>
      <c r="L38" s="47">
        <v>0.49080000000000001</v>
      </c>
      <c r="M38" s="47">
        <v>99036</v>
      </c>
      <c r="N38" s="47">
        <v>0.99949160000000004</v>
      </c>
      <c r="O38" s="47">
        <v>48.256999999999998</v>
      </c>
    </row>
    <row r="39" spans="1:15" x14ac:dyDescent="0.35">
      <c r="A39" s="6">
        <v>36</v>
      </c>
      <c r="B39" s="6">
        <v>98746</v>
      </c>
      <c r="C39" s="6">
        <v>67</v>
      </c>
      <c r="D39">
        <v>0.67813000000000001</v>
      </c>
      <c r="E39" s="6">
        <v>98712</v>
      </c>
      <c r="F39">
        <v>0.99928939999999999</v>
      </c>
      <c r="G39">
        <v>45.363</v>
      </c>
      <c r="I39" s="46">
        <v>36</v>
      </c>
      <c r="J39" s="47">
        <v>99011</v>
      </c>
      <c r="K39" s="47">
        <v>52</v>
      </c>
      <c r="L39" s="47">
        <v>0.52605999999999997</v>
      </c>
      <c r="M39" s="47">
        <v>98985</v>
      </c>
      <c r="N39" s="47">
        <v>0.99944869999999997</v>
      </c>
      <c r="O39" s="47">
        <v>47.28</v>
      </c>
    </row>
    <row r="40" spans="1:15" x14ac:dyDescent="0.35">
      <c r="A40" s="6">
        <v>37</v>
      </c>
      <c r="B40" s="6">
        <v>98679</v>
      </c>
      <c r="C40" s="6">
        <v>73</v>
      </c>
      <c r="D40">
        <v>0.74309999999999998</v>
      </c>
      <c r="E40" s="6">
        <v>98642</v>
      </c>
      <c r="F40">
        <v>0.99923720000000005</v>
      </c>
      <c r="G40">
        <v>44.393000000000001</v>
      </c>
      <c r="I40" s="46">
        <v>37</v>
      </c>
      <c r="J40" s="47">
        <v>98959</v>
      </c>
      <c r="K40" s="47">
        <v>57</v>
      </c>
      <c r="L40" s="47">
        <v>0.5766</v>
      </c>
      <c r="M40" s="47">
        <v>98931</v>
      </c>
      <c r="N40" s="47">
        <v>0.99940050000000002</v>
      </c>
      <c r="O40" s="47">
        <v>46.305</v>
      </c>
    </row>
    <row r="41" spans="1:15" x14ac:dyDescent="0.35">
      <c r="A41" s="6">
        <v>38</v>
      </c>
      <c r="B41" s="6">
        <v>98605</v>
      </c>
      <c r="C41" s="6">
        <v>77</v>
      </c>
      <c r="D41">
        <v>0.78254000000000001</v>
      </c>
      <c r="E41" s="6">
        <v>98567</v>
      </c>
      <c r="F41">
        <v>0.99918050000000003</v>
      </c>
      <c r="G41">
        <v>43.426000000000002</v>
      </c>
      <c r="I41" s="46">
        <v>38</v>
      </c>
      <c r="J41" s="47">
        <v>98902</v>
      </c>
      <c r="K41" s="47">
        <v>62</v>
      </c>
      <c r="L41" s="47">
        <v>0.62231999999999998</v>
      </c>
      <c r="M41" s="47">
        <v>98872</v>
      </c>
      <c r="N41" s="47">
        <v>0.99934840000000003</v>
      </c>
      <c r="O41" s="47">
        <v>45.332000000000001</v>
      </c>
    </row>
    <row r="42" spans="1:15" x14ac:dyDescent="0.35">
      <c r="A42" s="6">
        <v>39</v>
      </c>
      <c r="B42" s="6">
        <v>98528</v>
      </c>
      <c r="C42" s="6">
        <v>84</v>
      </c>
      <c r="D42">
        <v>0.85653999999999997</v>
      </c>
      <c r="E42" s="6">
        <v>98486</v>
      </c>
      <c r="F42">
        <v>0.99909199999999998</v>
      </c>
      <c r="G42">
        <v>42.46</v>
      </c>
      <c r="I42" s="46">
        <v>39</v>
      </c>
      <c r="J42" s="47">
        <v>98841</v>
      </c>
      <c r="K42" s="47">
        <v>67</v>
      </c>
      <c r="L42" s="47">
        <v>0.68091999999999997</v>
      </c>
      <c r="M42" s="47">
        <v>98807</v>
      </c>
      <c r="N42" s="47">
        <v>0.99927900000000003</v>
      </c>
      <c r="O42" s="47">
        <v>44.359000000000002</v>
      </c>
    </row>
    <row r="43" spans="1:15" x14ac:dyDescent="0.35">
      <c r="A43" s="6">
        <v>40</v>
      </c>
      <c r="B43" s="6">
        <v>98444</v>
      </c>
      <c r="C43" s="6">
        <v>94</v>
      </c>
      <c r="D43">
        <v>0.95952000000000004</v>
      </c>
      <c r="E43" s="6">
        <v>98397</v>
      </c>
      <c r="F43">
        <v>0.9989846</v>
      </c>
      <c r="G43">
        <v>41.494999999999997</v>
      </c>
      <c r="I43" s="46">
        <v>40</v>
      </c>
      <c r="J43" s="47">
        <v>98773</v>
      </c>
      <c r="K43" s="47">
        <v>75</v>
      </c>
      <c r="L43" s="47">
        <v>0.76115999999999995</v>
      </c>
      <c r="M43" s="47">
        <v>98736</v>
      </c>
      <c r="N43" s="47">
        <v>0.9991913</v>
      </c>
      <c r="O43" s="47">
        <v>43.389000000000003</v>
      </c>
    </row>
    <row r="44" spans="1:15" x14ac:dyDescent="0.35">
      <c r="A44" s="6">
        <v>41</v>
      </c>
      <c r="B44" s="6">
        <v>98349</v>
      </c>
      <c r="C44" s="6">
        <v>105</v>
      </c>
      <c r="D44">
        <v>1.07131</v>
      </c>
      <c r="E44" s="6">
        <v>98297</v>
      </c>
      <c r="F44">
        <v>0.99886560000000002</v>
      </c>
      <c r="G44">
        <v>40.534999999999997</v>
      </c>
      <c r="I44" s="46">
        <v>41</v>
      </c>
      <c r="J44" s="47">
        <v>98698</v>
      </c>
      <c r="K44" s="47">
        <v>85</v>
      </c>
      <c r="L44" s="47">
        <v>0.85626000000000002</v>
      </c>
      <c r="M44" s="47">
        <v>98656</v>
      </c>
      <c r="N44" s="47">
        <v>0.99909599999999998</v>
      </c>
      <c r="O44" s="47">
        <v>42.421999999999997</v>
      </c>
    </row>
    <row r="45" spans="1:15" x14ac:dyDescent="0.35">
      <c r="A45" s="6">
        <v>42</v>
      </c>
      <c r="B45" s="6">
        <v>98244</v>
      </c>
      <c r="C45" s="6">
        <v>118</v>
      </c>
      <c r="D45">
        <v>1.1976100000000001</v>
      </c>
      <c r="E45" s="6">
        <v>98185</v>
      </c>
      <c r="F45">
        <v>0.9987393</v>
      </c>
      <c r="G45">
        <v>39.578000000000003</v>
      </c>
      <c r="I45" s="46">
        <v>42</v>
      </c>
      <c r="J45" s="47">
        <v>98614</v>
      </c>
      <c r="K45" s="47">
        <v>94</v>
      </c>
      <c r="L45" s="47">
        <v>0.95177</v>
      </c>
      <c r="M45" s="47">
        <v>98567</v>
      </c>
      <c r="N45" s="47">
        <v>0.99899700000000002</v>
      </c>
      <c r="O45" s="47">
        <v>41.457999999999998</v>
      </c>
    </row>
    <row r="46" spans="1:15" x14ac:dyDescent="0.35">
      <c r="A46" s="6">
        <v>43</v>
      </c>
      <c r="B46" s="6">
        <v>98126</v>
      </c>
      <c r="C46" s="6">
        <v>130</v>
      </c>
      <c r="D46">
        <v>1.3238799999999999</v>
      </c>
      <c r="E46" s="6">
        <v>98061</v>
      </c>
      <c r="F46">
        <v>0.99860749999999998</v>
      </c>
      <c r="G46">
        <v>38.625</v>
      </c>
      <c r="I46" s="46">
        <v>43</v>
      </c>
      <c r="J46" s="47">
        <v>98520</v>
      </c>
      <c r="K46" s="47">
        <v>104</v>
      </c>
      <c r="L46" s="47">
        <v>1.05419</v>
      </c>
      <c r="M46" s="47">
        <v>98468</v>
      </c>
      <c r="N46" s="47">
        <v>0.99888670000000002</v>
      </c>
      <c r="O46" s="47">
        <v>40.497</v>
      </c>
    </row>
    <row r="47" spans="1:15" x14ac:dyDescent="0.35">
      <c r="A47" s="6">
        <v>44</v>
      </c>
      <c r="B47" s="6">
        <v>97996</v>
      </c>
      <c r="C47" s="6">
        <v>143</v>
      </c>
      <c r="D47">
        <v>1.46119</v>
      </c>
      <c r="E47" s="6">
        <v>97925</v>
      </c>
      <c r="F47">
        <v>0.99847750000000002</v>
      </c>
      <c r="G47">
        <v>37.674999999999997</v>
      </c>
      <c r="I47" s="46">
        <v>44</v>
      </c>
      <c r="J47" s="47">
        <v>98416</v>
      </c>
      <c r="K47" s="47">
        <v>115</v>
      </c>
      <c r="L47" s="47">
        <v>1.17239</v>
      </c>
      <c r="M47" s="47">
        <v>98358</v>
      </c>
      <c r="N47" s="47">
        <v>0.99877459999999996</v>
      </c>
      <c r="O47" s="47">
        <v>39.539000000000001</v>
      </c>
    </row>
    <row r="48" spans="1:15" x14ac:dyDescent="0.35">
      <c r="A48" s="6">
        <v>45</v>
      </c>
      <c r="B48" s="6">
        <v>97853</v>
      </c>
      <c r="C48" s="6">
        <v>155</v>
      </c>
      <c r="D48">
        <v>1.5839700000000001</v>
      </c>
      <c r="E48" s="6">
        <v>97776</v>
      </c>
      <c r="F48">
        <v>0.99835050000000003</v>
      </c>
      <c r="G48">
        <v>36.729999999999997</v>
      </c>
      <c r="I48" s="46">
        <v>45</v>
      </c>
      <c r="J48" s="47">
        <v>98301</v>
      </c>
      <c r="K48" s="47">
        <v>126</v>
      </c>
      <c r="L48" s="47">
        <v>1.27854</v>
      </c>
      <c r="M48" s="47">
        <v>98238</v>
      </c>
      <c r="N48" s="47">
        <v>0.998664</v>
      </c>
      <c r="O48" s="47">
        <v>38.585000000000001</v>
      </c>
    </row>
    <row r="49" spans="1:15" x14ac:dyDescent="0.35">
      <c r="A49" s="6">
        <v>46</v>
      </c>
      <c r="B49" s="6">
        <v>97698</v>
      </c>
      <c r="C49" s="6">
        <v>168</v>
      </c>
      <c r="D49">
        <v>1.71506</v>
      </c>
      <c r="E49" s="6">
        <v>97614</v>
      </c>
      <c r="F49">
        <v>0.99820609999999999</v>
      </c>
      <c r="G49">
        <v>35.786999999999999</v>
      </c>
      <c r="I49" s="46">
        <v>46</v>
      </c>
      <c r="J49" s="47">
        <v>98175</v>
      </c>
      <c r="K49" s="47">
        <v>137</v>
      </c>
      <c r="L49" s="47">
        <v>1.39357</v>
      </c>
      <c r="M49" s="47">
        <v>98107</v>
      </c>
      <c r="N49" s="47">
        <v>0.99854419999999999</v>
      </c>
      <c r="O49" s="47">
        <v>37.634</v>
      </c>
    </row>
    <row r="50" spans="1:15" x14ac:dyDescent="0.35">
      <c r="A50" s="6">
        <v>47</v>
      </c>
      <c r="B50" s="6">
        <v>97531</v>
      </c>
      <c r="C50" s="6">
        <v>183</v>
      </c>
      <c r="D50">
        <v>1.8729100000000001</v>
      </c>
      <c r="E50" s="6">
        <v>97439</v>
      </c>
      <c r="F50">
        <v>0.99805549999999998</v>
      </c>
      <c r="G50">
        <v>34.847999999999999</v>
      </c>
      <c r="I50" s="46">
        <v>47</v>
      </c>
      <c r="J50" s="47">
        <v>98038</v>
      </c>
      <c r="K50" s="47">
        <v>149</v>
      </c>
      <c r="L50" s="47">
        <v>1.5182</v>
      </c>
      <c r="M50" s="47">
        <v>97964</v>
      </c>
      <c r="N50" s="47">
        <v>0.99842649999999999</v>
      </c>
      <c r="O50" s="47">
        <v>36.686</v>
      </c>
    </row>
    <row r="51" spans="1:15" x14ac:dyDescent="0.35">
      <c r="A51" s="6">
        <v>48</v>
      </c>
      <c r="B51" s="6">
        <v>97348</v>
      </c>
      <c r="C51" s="6">
        <v>196</v>
      </c>
      <c r="D51">
        <v>2.0161799999999999</v>
      </c>
      <c r="E51" s="6">
        <v>97250</v>
      </c>
      <c r="F51">
        <v>0.99790579999999995</v>
      </c>
      <c r="G51">
        <v>33.911999999999999</v>
      </c>
      <c r="I51" s="46">
        <v>48</v>
      </c>
      <c r="J51" s="47">
        <v>97889</v>
      </c>
      <c r="K51" s="47">
        <v>159</v>
      </c>
      <c r="L51" s="47">
        <v>1.6288800000000001</v>
      </c>
      <c r="M51" s="47">
        <v>97810</v>
      </c>
      <c r="N51" s="47">
        <v>0.99831510000000001</v>
      </c>
      <c r="O51" s="47">
        <v>35.741</v>
      </c>
    </row>
    <row r="52" spans="1:15" x14ac:dyDescent="0.35">
      <c r="A52" s="6">
        <v>49</v>
      </c>
      <c r="B52" s="6">
        <v>97152</v>
      </c>
      <c r="C52" s="6">
        <v>211</v>
      </c>
      <c r="D52">
        <v>2.17232</v>
      </c>
      <c r="E52" s="6">
        <v>97046</v>
      </c>
      <c r="F52">
        <v>0.99771609999999999</v>
      </c>
      <c r="G52">
        <v>32.979999999999997</v>
      </c>
      <c r="I52" s="46">
        <v>49</v>
      </c>
      <c r="J52" s="47">
        <v>97730</v>
      </c>
      <c r="K52" s="47">
        <v>170</v>
      </c>
      <c r="L52" s="47">
        <v>1.7411000000000001</v>
      </c>
      <c r="M52" s="47">
        <v>97645</v>
      </c>
      <c r="N52" s="47">
        <v>0.99816609999999995</v>
      </c>
      <c r="O52" s="47">
        <v>34.798000000000002</v>
      </c>
    </row>
    <row r="53" spans="1:15" x14ac:dyDescent="0.35">
      <c r="A53" s="6">
        <v>50</v>
      </c>
      <c r="B53" s="6">
        <v>96941</v>
      </c>
      <c r="C53" s="6">
        <v>232</v>
      </c>
      <c r="D53">
        <v>2.3957099999999998</v>
      </c>
      <c r="E53" s="6">
        <v>96825</v>
      </c>
      <c r="F53">
        <v>0.99747419999999998</v>
      </c>
      <c r="G53">
        <v>32.049999999999997</v>
      </c>
      <c r="I53" s="46">
        <v>50</v>
      </c>
      <c r="J53" s="47">
        <v>97560</v>
      </c>
      <c r="K53" s="47">
        <v>188</v>
      </c>
      <c r="L53" s="47">
        <v>1.92686</v>
      </c>
      <c r="M53" s="47">
        <v>97466</v>
      </c>
      <c r="N53" s="47">
        <v>0.99797440000000004</v>
      </c>
      <c r="O53" s="47">
        <v>33.857999999999997</v>
      </c>
    </row>
    <row r="54" spans="1:15" x14ac:dyDescent="0.35">
      <c r="A54" s="6">
        <v>51</v>
      </c>
      <c r="B54" s="6">
        <v>96708</v>
      </c>
      <c r="C54" s="6">
        <v>257</v>
      </c>
      <c r="D54">
        <v>2.6562800000000002</v>
      </c>
      <c r="E54" s="6">
        <v>96580</v>
      </c>
      <c r="F54">
        <v>0.99721499999999996</v>
      </c>
      <c r="G54">
        <v>31.126000000000001</v>
      </c>
      <c r="I54" s="46">
        <v>51</v>
      </c>
      <c r="J54" s="47">
        <v>97372</v>
      </c>
      <c r="K54" s="47">
        <v>207</v>
      </c>
      <c r="L54" s="47">
        <v>2.1246100000000001</v>
      </c>
      <c r="M54" s="47">
        <v>97268</v>
      </c>
      <c r="N54" s="47">
        <v>0.99776989999999999</v>
      </c>
      <c r="O54" s="47">
        <v>32.921999999999997</v>
      </c>
    </row>
    <row r="55" spans="1:15" x14ac:dyDescent="0.35">
      <c r="A55" s="6">
        <v>52</v>
      </c>
      <c r="B55" s="6">
        <v>96452</v>
      </c>
      <c r="C55" s="6">
        <v>281</v>
      </c>
      <c r="D55">
        <v>2.9140299999999999</v>
      </c>
      <c r="E55" s="6">
        <v>96311</v>
      </c>
      <c r="F55">
        <v>0.99691859999999999</v>
      </c>
      <c r="G55">
        <v>30.207999999999998</v>
      </c>
      <c r="I55" s="46">
        <v>52</v>
      </c>
      <c r="J55" s="47">
        <v>97165</v>
      </c>
      <c r="K55" s="47">
        <v>227</v>
      </c>
      <c r="L55" s="47">
        <v>2.3358500000000002</v>
      </c>
      <c r="M55" s="47">
        <v>97051</v>
      </c>
      <c r="N55" s="47">
        <v>0.99754509999999996</v>
      </c>
      <c r="O55" s="47">
        <v>31.991</v>
      </c>
    </row>
    <row r="56" spans="1:15" x14ac:dyDescent="0.35">
      <c r="A56" s="6">
        <v>53</v>
      </c>
      <c r="B56" s="6">
        <v>96170</v>
      </c>
      <c r="C56" s="6">
        <v>312</v>
      </c>
      <c r="D56">
        <v>3.24925</v>
      </c>
      <c r="E56" s="6">
        <v>96014</v>
      </c>
      <c r="F56">
        <v>0.99657180000000001</v>
      </c>
      <c r="G56">
        <v>29.295000000000002</v>
      </c>
      <c r="I56" s="46">
        <v>53</v>
      </c>
      <c r="J56" s="47">
        <v>96938</v>
      </c>
      <c r="K56" s="47">
        <v>250</v>
      </c>
      <c r="L56" s="47">
        <v>2.5742600000000002</v>
      </c>
      <c r="M56" s="47">
        <v>96813</v>
      </c>
      <c r="N56" s="47">
        <v>0.99728320000000004</v>
      </c>
      <c r="O56" s="47">
        <v>31.065000000000001</v>
      </c>
    </row>
    <row r="57" spans="1:15" x14ac:dyDescent="0.35">
      <c r="A57" s="6">
        <v>54</v>
      </c>
      <c r="B57" s="6">
        <v>95858</v>
      </c>
      <c r="C57" s="6">
        <v>346</v>
      </c>
      <c r="D57">
        <v>3.6077300000000001</v>
      </c>
      <c r="E57" s="6">
        <v>95685</v>
      </c>
      <c r="F57">
        <v>0.99620649999999999</v>
      </c>
      <c r="G57">
        <v>28.388000000000002</v>
      </c>
      <c r="I57" s="46">
        <v>54</v>
      </c>
      <c r="J57" s="47">
        <v>96688</v>
      </c>
      <c r="K57" s="47">
        <v>277</v>
      </c>
      <c r="L57" s="47">
        <v>2.8597700000000001</v>
      </c>
      <c r="M57" s="47">
        <v>96550</v>
      </c>
      <c r="N57" s="47">
        <v>0.99699369999999998</v>
      </c>
      <c r="O57" s="47">
        <v>30.143999999999998</v>
      </c>
    </row>
    <row r="58" spans="1:15" x14ac:dyDescent="0.35">
      <c r="A58" s="6">
        <v>55</v>
      </c>
      <c r="B58" s="6">
        <v>95512</v>
      </c>
      <c r="C58" s="6">
        <v>380</v>
      </c>
      <c r="D58">
        <v>3.9799699999999998</v>
      </c>
      <c r="E58" s="6">
        <v>95322</v>
      </c>
      <c r="F58">
        <v>0.99584689999999998</v>
      </c>
      <c r="G58">
        <v>27.489000000000001</v>
      </c>
      <c r="I58" s="46">
        <v>55</v>
      </c>
      <c r="J58" s="47">
        <v>96412</v>
      </c>
      <c r="K58" s="47">
        <v>304</v>
      </c>
      <c r="L58" s="47">
        <v>3.1533500000000001</v>
      </c>
      <c r="M58" s="47">
        <v>96260</v>
      </c>
      <c r="N58" s="47">
        <v>0.99670199999999998</v>
      </c>
      <c r="O58" s="47">
        <v>29.228999999999999</v>
      </c>
    </row>
    <row r="59" spans="1:15" x14ac:dyDescent="0.35">
      <c r="A59" s="6">
        <v>56</v>
      </c>
      <c r="B59" s="6">
        <v>95132</v>
      </c>
      <c r="C59" s="6">
        <v>412</v>
      </c>
      <c r="D59">
        <v>4.3269700000000002</v>
      </c>
      <c r="E59" s="6">
        <v>94926</v>
      </c>
      <c r="F59">
        <v>0.99544069999999996</v>
      </c>
      <c r="G59">
        <v>26.597000000000001</v>
      </c>
      <c r="I59" s="46">
        <v>56</v>
      </c>
      <c r="J59" s="47">
        <v>96108</v>
      </c>
      <c r="K59" s="47">
        <v>331</v>
      </c>
      <c r="L59" s="47">
        <v>3.4431099999999999</v>
      </c>
      <c r="M59" s="47">
        <v>95942</v>
      </c>
      <c r="N59" s="47">
        <v>0.99639009999999995</v>
      </c>
      <c r="O59" s="47">
        <v>28.32</v>
      </c>
    </row>
    <row r="60" spans="1:15" x14ac:dyDescent="0.35">
      <c r="A60" s="6">
        <v>57</v>
      </c>
      <c r="B60" s="6">
        <v>94720</v>
      </c>
      <c r="C60" s="6">
        <v>454</v>
      </c>
      <c r="D60">
        <v>4.7925399999999998</v>
      </c>
      <c r="E60" s="6">
        <v>94493</v>
      </c>
      <c r="F60">
        <v>0.9949673</v>
      </c>
      <c r="G60">
        <v>25.710999999999999</v>
      </c>
      <c r="I60" s="46">
        <v>57</v>
      </c>
      <c r="J60" s="47">
        <v>95777</v>
      </c>
      <c r="K60" s="47">
        <v>362</v>
      </c>
      <c r="L60" s="47">
        <v>3.77719</v>
      </c>
      <c r="M60" s="47">
        <v>95596</v>
      </c>
      <c r="N60" s="47">
        <v>0.99603660000000005</v>
      </c>
      <c r="O60" s="47">
        <v>27.416</v>
      </c>
    </row>
    <row r="61" spans="1:15" x14ac:dyDescent="0.35">
      <c r="A61" s="6">
        <v>58</v>
      </c>
      <c r="B61" s="6">
        <v>94266</v>
      </c>
      <c r="C61" s="6">
        <v>497</v>
      </c>
      <c r="D61">
        <v>5.27393</v>
      </c>
      <c r="E61" s="6">
        <v>94018</v>
      </c>
      <c r="F61">
        <v>0.99444169999999998</v>
      </c>
      <c r="G61">
        <v>24.832000000000001</v>
      </c>
      <c r="I61" s="46">
        <v>58</v>
      </c>
      <c r="J61" s="47">
        <v>95415</v>
      </c>
      <c r="K61" s="47">
        <v>396</v>
      </c>
      <c r="L61" s="47">
        <v>4.1502800000000004</v>
      </c>
      <c r="M61" s="47">
        <v>95217</v>
      </c>
      <c r="N61" s="47">
        <v>0.99565340000000002</v>
      </c>
      <c r="O61" s="47">
        <v>26.518000000000001</v>
      </c>
    </row>
    <row r="62" spans="1:15" x14ac:dyDescent="0.35">
      <c r="A62" s="6">
        <v>59</v>
      </c>
      <c r="B62" s="6">
        <v>93769</v>
      </c>
      <c r="C62" s="6">
        <v>548</v>
      </c>
      <c r="D62">
        <v>5.8440799999999999</v>
      </c>
      <c r="E62" s="6">
        <v>93495</v>
      </c>
      <c r="F62">
        <v>0.99384490000000003</v>
      </c>
      <c r="G62">
        <v>23.960999999999999</v>
      </c>
      <c r="I62" s="46">
        <v>59</v>
      </c>
      <c r="J62" s="47">
        <v>95019</v>
      </c>
      <c r="K62" s="47">
        <v>432</v>
      </c>
      <c r="L62" s="47">
        <v>4.5437900000000004</v>
      </c>
      <c r="M62" s="47">
        <v>94803</v>
      </c>
      <c r="N62" s="47">
        <v>0.99521230000000005</v>
      </c>
      <c r="O62" s="47">
        <v>25.626000000000001</v>
      </c>
    </row>
    <row r="63" spans="1:15" x14ac:dyDescent="0.35">
      <c r="A63" s="6">
        <v>60</v>
      </c>
      <c r="B63" s="6">
        <v>93221</v>
      </c>
      <c r="C63" s="6">
        <v>603</v>
      </c>
      <c r="D63">
        <v>6.4678699999999996</v>
      </c>
      <c r="E63" s="6">
        <v>92920</v>
      </c>
      <c r="F63">
        <v>0.99321700000000002</v>
      </c>
      <c r="G63">
        <v>23.099</v>
      </c>
      <c r="I63" s="46">
        <v>60</v>
      </c>
      <c r="J63" s="47">
        <v>94587</v>
      </c>
      <c r="K63" s="47">
        <v>476</v>
      </c>
      <c r="L63" s="47">
        <v>5.0327700000000002</v>
      </c>
      <c r="M63" s="47">
        <v>94349</v>
      </c>
      <c r="N63" s="47">
        <v>0.99470919999999996</v>
      </c>
      <c r="O63" s="47">
        <v>24.741</v>
      </c>
    </row>
    <row r="64" spans="1:15" x14ac:dyDescent="0.35">
      <c r="A64" s="6">
        <v>61</v>
      </c>
      <c r="B64" s="6">
        <v>92618</v>
      </c>
      <c r="C64" s="6">
        <v>658</v>
      </c>
      <c r="D64">
        <v>7.1002599999999996</v>
      </c>
      <c r="E64" s="6">
        <v>92290</v>
      </c>
      <c r="F64">
        <v>0.99254359999999997</v>
      </c>
      <c r="G64">
        <v>22.245999999999999</v>
      </c>
      <c r="I64" s="46">
        <v>61</v>
      </c>
      <c r="J64" s="47">
        <v>94111</v>
      </c>
      <c r="K64" s="47">
        <v>522</v>
      </c>
      <c r="L64" s="47">
        <v>5.5501399999999999</v>
      </c>
      <c r="M64" s="47">
        <v>93850</v>
      </c>
      <c r="N64" s="47">
        <v>0.99418519999999999</v>
      </c>
      <c r="O64" s="47">
        <v>23.864000000000001</v>
      </c>
    </row>
    <row r="65" spans="1:15" x14ac:dyDescent="0.35">
      <c r="A65" s="6">
        <v>62</v>
      </c>
      <c r="B65" s="6">
        <v>91961</v>
      </c>
      <c r="C65" s="6">
        <v>719</v>
      </c>
      <c r="D65">
        <v>7.8151000000000002</v>
      </c>
      <c r="E65" s="6">
        <v>91601</v>
      </c>
      <c r="F65">
        <v>0.99176169999999997</v>
      </c>
      <c r="G65">
        <v>21.402000000000001</v>
      </c>
      <c r="I65" s="46">
        <v>62</v>
      </c>
      <c r="J65" s="47">
        <v>93589</v>
      </c>
      <c r="K65" s="47">
        <v>569</v>
      </c>
      <c r="L65" s="47">
        <v>6.0808799999999996</v>
      </c>
      <c r="M65" s="47">
        <v>93304</v>
      </c>
      <c r="N65" s="47">
        <v>0.99359310000000001</v>
      </c>
      <c r="O65" s="47">
        <v>22.994</v>
      </c>
    </row>
    <row r="66" spans="1:15" x14ac:dyDescent="0.35">
      <c r="A66" s="6">
        <v>63</v>
      </c>
      <c r="B66" s="6">
        <v>91242</v>
      </c>
      <c r="C66" s="6">
        <v>791</v>
      </c>
      <c r="D66">
        <v>8.6648700000000005</v>
      </c>
      <c r="E66" s="6">
        <v>90847</v>
      </c>
      <c r="F66">
        <v>0.99084340000000004</v>
      </c>
      <c r="G66">
        <v>20.565999999999999</v>
      </c>
      <c r="I66" s="46">
        <v>63</v>
      </c>
      <c r="J66" s="47">
        <v>93020</v>
      </c>
      <c r="K66" s="47">
        <v>626</v>
      </c>
      <c r="L66" s="47">
        <v>6.7349100000000002</v>
      </c>
      <c r="M66" s="47">
        <v>92707</v>
      </c>
      <c r="N66" s="47">
        <v>0.99287890000000001</v>
      </c>
      <c r="O66" s="47">
        <v>22.132000000000001</v>
      </c>
    </row>
    <row r="67" spans="1:15" x14ac:dyDescent="0.35">
      <c r="A67" s="6">
        <v>64</v>
      </c>
      <c r="B67" s="6">
        <v>90451</v>
      </c>
      <c r="C67" s="6">
        <v>873</v>
      </c>
      <c r="D67">
        <v>9.6526999999999994</v>
      </c>
      <c r="E67" s="6">
        <v>90015</v>
      </c>
      <c r="F67">
        <v>0.98977879999999996</v>
      </c>
      <c r="G67">
        <v>19.742000000000001</v>
      </c>
      <c r="I67" s="46">
        <v>64</v>
      </c>
      <c r="J67" s="47">
        <v>92393</v>
      </c>
      <c r="K67" s="47">
        <v>694</v>
      </c>
      <c r="L67" s="47">
        <v>7.50997</v>
      </c>
      <c r="M67" s="47">
        <v>92047</v>
      </c>
      <c r="N67" s="47">
        <v>0.99206939999999999</v>
      </c>
      <c r="O67" s="47">
        <v>21.277999999999999</v>
      </c>
    </row>
    <row r="68" spans="1:15" x14ac:dyDescent="0.35">
      <c r="A68" s="6">
        <v>65</v>
      </c>
      <c r="B68" s="6">
        <v>89578</v>
      </c>
      <c r="C68" s="6">
        <v>967</v>
      </c>
      <c r="D68">
        <v>10.79527</v>
      </c>
      <c r="E68" s="6">
        <v>89095</v>
      </c>
      <c r="F68">
        <v>0.98874079999999998</v>
      </c>
      <c r="G68">
        <v>18.928999999999998</v>
      </c>
      <c r="I68" s="46">
        <v>65</v>
      </c>
      <c r="J68" s="47">
        <v>91700</v>
      </c>
      <c r="K68" s="47">
        <v>766</v>
      </c>
      <c r="L68" s="47">
        <v>8.3544</v>
      </c>
      <c r="M68" s="47">
        <v>91317</v>
      </c>
      <c r="N68" s="47">
        <v>0.99127220000000005</v>
      </c>
      <c r="O68" s="47">
        <v>20.436</v>
      </c>
    </row>
    <row r="69" spans="1:15" x14ac:dyDescent="0.35">
      <c r="A69" s="6">
        <v>66</v>
      </c>
      <c r="B69" s="6">
        <v>88611</v>
      </c>
      <c r="C69" s="6">
        <v>1039</v>
      </c>
      <c r="D69">
        <v>11.728260000000001</v>
      </c>
      <c r="E69" s="6">
        <v>88092</v>
      </c>
      <c r="F69">
        <v>0.98774010000000001</v>
      </c>
      <c r="G69">
        <v>18.13</v>
      </c>
      <c r="I69" s="46">
        <v>66</v>
      </c>
      <c r="J69" s="47">
        <v>90933</v>
      </c>
      <c r="K69" s="47">
        <v>828</v>
      </c>
      <c r="L69" s="47">
        <v>9.1044</v>
      </c>
      <c r="M69" s="47">
        <v>90520</v>
      </c>
      <c r="N69" s="47">
        <v>0.9904849</v>
      </c>
      <c r="O69" s="47">
        <v>19.603999999999999</v>
      </c>
    </row>
    <row r="70" spans="1:15" x14ac:dyDescent="0.35">
      <c r="A70" s="6">
        <v>67</v>
      </c>
      <c r="B70" s="6">
        <v>87572</v>
      </c>
      <c r="C70" s="6">
        <v>1121</v>
      </c>
      <c r="D70">
        <v>12.797940000000001</v>
      </c>
      <c r="E70" s="6">
        <v>87012</v>
      </c>
      <c r="F70">
        <v>0.98661730000000003</v>
      </c>
      <c r="G70">
        <v>17.338999999999999</v>
      </c>
      <c r="I70" s="46">
        <v>67</v>
      </c>
      <c r="J70" s="47">
        <v>90106</v>
      </c>
      <c r="K70" s="47">
        <v>895</v>
      </c>
      <c r="L70" s="47">
        <v>9.9296399999999991</v>
      </c>
      <c r="M70" s="47">
        <v>89658</v>
      </c>
      <c r="N70" s="47">
        <v>0.9896142</v>
      </c>
      <c r="O70" s="47">
        <v>18.779</v>
      </c>
    </row>
    <row r="71" spans="1:15" x14ac:dyDescent="0.35">
      <c r="A71" s="6">
        <v>68</v>
      </c>
      <c r="B71" s="6">
        <v>86451</v>
      </c>
      <c r="C71" s="6">
        <v>1208</v>
      </c>
      <c r="D71">
        <v>13.97499</v>
      </c>
      <c r="E71" s="6">
        <v>85847</v>
      </c>
      <c r="F71">
        <v>0.98518839999999996</v>
      </c>
      <c r="G71">
        <v>16.558</v>
      </c>
      <c r="I71" s="46">
        <v>68</v>
      </c>
      <c r="J71" s="47">
        <v>89211</v>
      </c>
      <c r="K71" s="47">
        <v>968</v>
      </c>
      <c r="L71" s="47">
        <v>10.846439999999999</v>
      </c>
      <c r="M71" s="47">
        <v>88727</v>
      </c>
      <c r="N71" s="47">
        <v>0.98849929999999997</v>
      </c>
      <c r="O71" s="47">
        <v>17.962</v>
      </c>
    </row>
    <row r="72" spans="1:15" x14ac:dyDescent="0.35">
      <c r="A72" s="6">
        <v>69</v>
      </c>
      <c r="B72" s="6">
        <v>85243</v>
      </c>
      <c r="C72" s="6">
        <v>1335</v>
      </c>
      <c r="D72">
        <v>15.66005</v>
      </c>
      <c r="E72" s="6">
        <v>84576</v>
      </c>
      <c r="F72">
        <v>0.98344030000000004</v>
      </c>
      <c r="G72">
        <v>15.785</v>
      </c>
      <c r="I72" s="46">
        <v>69</v>
      </c>
      <c r="J72" s="47">
        <v>88243</v>
      </c>
      <c r="K72" s="47">
        <v>1073</v>
      </c>
      <c r="L72" s="47">
        <v>12.16211</v>
      </c>
      <c r="M72" s="47">
        <v>87707</v>
      </c>
      <c r="N72" s="47">
        <v>0.98714849999999998</v>
      </c>
      <c r="O72" s="47">
        <v>17.154</v>
      </c>
    </row>
    <row r="73" spans="1:15" x14ac:dyDescent="0.35">
      <c r="A73" s="6">
        <v>70</v>
      </c>
      <c r="B73" s="6">
        <v>83908</v>
      </c>
      <c r="C73" s="6">
        <v>1466</v>
      </c>
      <c r="D73">
        <v>17.473579999999998</v>
      </c>
      <c r="E73" s="6">
        <v>83175</v>
      </c>
      <c r="F73">
        <v>0.98140439999999995</v>
      </c>
      <c r="G73">
        <v>15.029</v>
      </c>
      <c r="I73" s="46">
        <v>70</v>
      </c>
      <c r="J73" s="47">
        <v>87170</v>
      </c>
      <c r="K73" s="47">
        <v>1181</v>
      </c>
      <c r="L73" s="47">
        <v>13.549379999999999</v>
      </c>
      <c r="M73" s="47">
        <v>86579</v>
      </c>
      <c r="N73" s="47">
        <v>0.98561710000000002</v>
      </c>
      <c r="O73" s="47">
        <v>16.359000000000002</v>
      </c>
    </row>
    <row r="74" spans="1:15" x14ac:dyDescent="0.35">
      <c r="A74" s="6">
        <v>71</v>
      </c>
      <c r="B74" s="6">
        <v>82442</v>
      </c>
      <c r="C74" s="6">
        <v>1627</v>
      </c>
      <c r="D74">
        <v>19.737480000000001</v>
      </c>
      <c r="E74" s="6">
        <v>81628</v>
      </c>
      <c r="F74">
        <v>0.97928029999999999</v>
      </c>
      <c r="G74">
        <v>14.287000000000001</v>
      </c>
      <c r="I74" s="46">
        <v>71</v>
      </c>
      <c r="J74" s="47">
        <v>85989</v>
      </c>
      <c r="K74" s="47">
        <v>1309</v>
      </c>
      <c r="L74" s="47">
        <v>15.22794</v>
      </c>
      <c r="M74" s="47">
        <v>85334</v>
      </c>
      <c r="N74" s="47">
        <v>0.98398770000000002</v>
      </c>
      <c r="O74" s="47">
        <v>15.577</v>
      </c>
    </row>
    <row r="75" spans="1:15" x14ac:dyDescent="0.35">
      <c r="A75" s="6">
        <v>72</v>
      </c>
      <c r="B75" s="6">
        <v>80815</v>
      </c>
      <c r="C75" s="6">
        <v>1755</v>
      </c>
      <c r="D75">
        <v>21.721769999999999</v>
      </c>
      <c r="E75" s="6">
        <v>79937</v>
      </c>
      <c r="F75">
        <v>0.97719069999999997</v>
      </c>
      <c r="G75">
        <v>13.565</v>
      </c>
      <c r="I75" s="46">
        <v>72</v>
      </c>
      <c r="J75" s="47">
        <v>84679</v>
      </c>
      <c r="K75" s="47">
        <v>1423</v>
      </c>
      <c r="L75" s="47">
        <v>16.808869999999999</v>
      </c>
      <c r="M75" s="47">
        <v>83968</v>
      </c>
      <c r="N75" s="47">
        <v>0.98229460000000002</v>
      </c>
      <c r="O75" s="47">
        <v>14.81</v>
      </c>
    </row>
    <row r="76" spans="1:15" x14ac:dyDescent="0.35">
      <c r="A76" s="6">
        <v>73</v>
      </c>
      <c r="B76" s="6">
        <v>79059</v>
      </c>
      <c r="C76" s="6">
        <v>1891</v>
      </c>
      <c r="D76">
        <v>23.921029999999998</v>
      </c>
      <c r="E76" s="6">
        <v>78114</v>
      </c>
      <c r="F76">
        <v>0.97506250000000005</v>
      </c>
      <c r="G76">
        <v>12.855</v>
      </c>
      <c r="I76" s="46">
        <v>73</v>
      </c>
      <c r="J76" s="47">
        <v>83256</v>
      </c>
      <c r="K76" s="47">
        <v>1550</v>
      </c>
      <c r="L76" s="47">
        <v>18.61722</v>
      </c>
      <c r="M76" s="47">
        <v>82481</v>
      </c>
      <c r="N76" s="47">
        <v>0.98050550000000003</v>
      </c>
      <c r="O76" s="47">
        <v>14.055</v>
      </c>
    </row>
    <row r="77" spans="1:15" x14ac:dyDescent="0.35">
      <c r="A77" s="6">
        <v>74</v>
      </c>
      <c r="B77" s="6">
        <v>77168</v>
      </c>
      <c r="C77" s="6">
        <v>2005</v>
      </c>
      <c r="D77">
        <v>25.97889</v>
      </c>
      <c r="E77" s="6">
        <v>76166</v>
      </c>
      <c r="F77">
        <v>0.97242070000000003</v>
      </c>
      <c r="G77">
        <v>12.157</v>
      </c>
      <c r="I77" s="46">
        <v>74</v>
      </c>
      <c r="J77" s="47">
        <v>81706</v>
      </c>
      <c r="K77" s="47">
        <v>1666</v>
      </c>
      <c r="L77" s="47">
        <v>20.388400000000001</v>
      </c>
      <c r="M77" s="47">
        <v>80873</v>
      </c>
      <c r="N77" s="47">
        <v>0.97834399999999999</v>
      </c>
      <c r="O77" s="47">
        <v>13.311999999999999</v>
      </c>
    </row>
    <row r="78" spans="1:15" x14ac:dyDescent="0.35">
      <c r="A78" s="6">
        <v>75</v>
      </c>
      <c r="B78" s="6">
        <v>75164</v>
      </c>
      <c r="C78" s="6">
        <v>2196</v>
      </c>
      <c r="D78">
        <v>29.22232</v>
      </c>
      <c r="E78" s="6">
        <v>74065</v>
      </c>
      <c r="F78">
        <v>0.96898119999999999</v>
      </c>
      <c r="G78">
        <v>11.468</v>
      </c>
      <c r="I78" s="46">
        <v>75</v>
      </c>
      <c r="J78" s="47">
        <v>80040</v>
      </c>
      <c r="K78" s="47">
        <v>1837</v>
      </c>
      <c r="L78" s="47">
        <v>22.950040000000001</v>
      </c>
      <c r="M78" s="47">
        <v>79122</v>
      </c>
      <c r="N78" s="47">
        <v>0.97559799999999997</v>
      </c>
      <c r="O78" s="47">
        <v>12.577999999999999</v>
      </c>
    </row>
    <row r="79" spans="1:15" x14ac:dyDescent="0.35">
      <c r="A79" s="6">
        <v>76</v>
      </c>
      <c r="B79" s="6">
        <v>72967</v>
      </c>
      <c r="C79" s="6">
        <v>2398</v>
      </c>
      <c r="D79">
        <v>32.869430000000001</v>
      </c>
      <c r="E79" s="6">
        <v>71768</v>
      </c>
      <c r="F79">
        <v>0.96483050000000004</v>
      </c>
      <c r="G79">
        <v>10.798</v>
      </c>
      <c r="I79" s="46">
        <v>76</v>
      </c>
      <c r="J79" s="47">
        <v>78203</v>
      </c>
      <c r="K79" s="47">
        <v>2025</v>
      </c>
      <c r="L79" s="47">
        <v>25.888110000000001</v>
      </c>
      <c r="M79" s="47">
        <v>77191</v>
      </c>
      <c r="N79" s="47">
        <v>0.9722577</v>
      </c>
      <c r="O79" s="47">
        <v>11.862</v>
      </c>
    </row>
    <row r="80" spans="1:15" x14ac:dyDescent="0.35">
      <c r="A80" s="6">
        <v>77</v>
      </c>
      <c r="B80" s="6">
        <v>70569</v>
      </c>
      <c r="C80" s="6">
        <v>2650</v>
      </c>
      <c r="D80">
        <v>37.547710000000002</v>
      </c>
      <c r="E80" s="6">
        <v>69244</v>
      </c>
      <c r="F80">
        <v>0.96051390000000003</v>
      </c>
      <c r="G80">
        <v>10.148999999999999</v>
      </c>
      <c r="I80" s="46">
        <v>77</v>
      </c>
      <c r="J80" s="47">
        <v>76179</v>
      </c>
      <c r="K80" s="47">
        <v>2258</v>
      </c>
      <c r="L80" s="47">
        <v>29.645869999999999</v>
      </c>
      <c r="M80" s="47">
        <v>75050</v>
      </c>
      <c r="N80" s="47">
        <v>0.96873600000000004</v>
      </c>
      <c r="O80" s="47">
        <v>11.164</v>
      </c>
    </row>
    <row r="81" spans="1:15" x14ac:dyDescent="0.35">
      <c r="A81" s="6">
        <v>78</v>
      </c>
      <c r="B81" s="6">
        <v>67919</v>
      </c>
      <c r="C81" s="6">
        <v>2819</v>
      </c>
      <c r="D81">
        <v>41.500149999999998</v>
      </c>
      <c r="E81" s="6">
        <v>66510</v>
      </c>
      <c r="F81">
        <v>0.9557871</v>
      </c>
      <c r="G81">
        <v>9.5250000000000004</v>
      </c>
      <c r="I81" s="46">
        <v>78</v>
      </c>
      <c r="J81" s="47">
        <v>73920</v>
      </c>
      <c r="K81" s="47">
        <v>2434</v>
      </c>
      <c r="L81" s="47">
        <v>32.931609999999999</v>
      </c>
      <c r="M81" s="47">
        <v>72703</v>
      </c>
      <c r="N81" s="47">
        <v>0.96474550000000003</v>
      </c>
      <c r="O81" s="47">
        <v>10.49</v>
      </c>
    </row>
    <row r="82" spans="1:15" x14ac:dyDescent="0.35">
      <c r="A82" s="6">
        <v>79</v>
      </c>
      <c r="B82" s="6">
        <v>65100</v>
      </c>
      <c r="C82" s="6">
        <v>3063</v>
      </c>
      <c r="D82">
        <v>47.043030000000002</v>
      </c>
      <c r="E82" s="6">
        <v>63569</v>
      </c>
      <c r="F82">
        <v>0.95016219999999996</v>
      </c>
      <c r="G82">
        <v>8.9160000000000004</v>
      </c>
      <c r="I82" s="46">
        <v>79</v>
      </c>
      <c r="J82" s="47">
        <v>71486</v>
      </c>
      <c r="K82" s="47">
        <v>2692</v>
      </c>
      <c r="L82" s="47">
        <v>37.656550000000003</v>
      </c>
      <c r="M82" s="47">
        <v>70140</v>
      </c>
      <c r="N82" s="47">
        <v>0.9599896</v>
      </c>
      <c r="O82" s="47">
        <v>9.83</v>
      </c>
    </row>
    <row r="83" spans="1:15" x14ac:dyDescent="0.35">
      <c r="A83" s="6">
        <v>80</v>
      </c>
      <c r="B83" s="6">
        <v>62038</v>
      </c>
      <c r="C83" s="6">
        <v>3274</v>
      </c>
      <c r="D83">
        <v>52.770629999999997</v>
      </c>
      <c r="E83" s="6">
        <v>60401</v>
      </c>
      <c r="F83">
        <v>0.94422280000000003</v>
      </c>
      <c r="G83">
        <v>8.3309999999999995</v>
      </c>
      <c r="I83" s="46">
        <v>80</v>
      </c>
      <c r="J83" s="47">
        <v>68794</v>
      </c>
      <c r="K83" s="47">
        <v>2921</v>
      </c>
      <c r="L83" s="47">
        <v>42.456380000000003</v>
      </c>
      <c r="M83" s="47">
        <v>67334</v>
      </c>
      <c r="N83" s="47">
        <v>0.95498289999999997</v>
      </c>
      <c r="O83" s="47">
        <v>9.1950000000000003</v>
      </c>
    </row>
    <row r="84" spans="1:15" x14ac:dyDescent="0.35">
      <c r="A84" s="6">
        <v>81</v>
      </c>
      <c r="B84" s="6">
        <v>58764</v>
      </c>
      <c r="C84" s="6">
        <v>3464</v>
      </c>
      <c r="D84">
        <v>58.951180000000001</v>
      </c>
      <c r="E84" s="6">
        <v>57032</v>
      </c>
      <c r="F84">
        <v>0.93775920000000001</v>
      </c>
      <c r="G84">
        <v>7.7670000000000003</v>
      </c>
      <c r="I84" s="46">
        <v>81</v>
      </c>
      <c r="J84" s="47">
        <v>65873</v>
      </c>
      <c r="K84" s="47">
        <v>3142</v>
      </c>
      <c r="L84" s="47">
        <v>47.691339999999997</v>
      </c>
      <c r="M84" s="47">
        <v>64303</v>
      </c>
      <c r="N84" s="47">
        <v>0.94947720000000002</v>
      </c>
      <c r="O84" s="47">
        <v>8.5809999999999995</v>
      </c>
    </row>
    <row r="85" spans="1:15" x14ac:dyDescent="0.35">
      <c r="A85" s="6">
        <v>82</v>
      </c>
      <c r="B85" s="6">
        <v>55300</v>
      </c>
      <c r="C85" s="6">
        <v>3635</v>
      </c>
      <c r="D85">
        <v>65.736419999999995</v>
      </c>
      <c r="E85" s="6">
        <v>53482</v>
      </c>
      <c r="F85">
        <v>0.93114920000000001</v>
      </c>
      <c r="G85">
        <v>7.2229999999999999</v>
      </c>
      <c r="I85" s="46">
        <v>82</v>
      </c>
      <c r="J85" s="47">
        <v>62732</v>
      </c>
      <c r="K85" s="47">
        <v>3356</v>
      </c>
      <c r="L85" s="47">
        <v>53.496090000000002</v>
      </c>
      <c r="M85" s="47">
        <v>61054</v>
      </c>
      <c r="N85" s="47">
        <v>0.94368649999999998</v>
      </c>
      <c r="O85" s="47">
        <v>7.9850000000000003</v>
      </c>
    </row>
    <row r="86" spans="1:15" x14ac:dyDescent="0.35">
      <c r="A86" s="6">
        <v>83</v>
      </c>
      <c r="B86" s="6">
        <v>51665</v>
      </c>
      <c r="C86" s="6">
        <v>3729</v>
      </c>
      <c r="D86">
        <v>72.184380000000004</v>
      </c>
      <c r="E86" s="6">
        <v>49800</v>
      </c>
      <c r="F86">
        <v>0.92344899999999996</v>
      </c>
      <c r="G86">
        <v>6.6959999999999997</v>
      </c>
      <c r="I86" s="46">
        <v>83</v>
      </c>
      <c r="J86" s="47">
        <v>59376</v>
      </c>
      <c r="K86" s="47">
        <v>3520</v>
      </c>
      <c r="L86" s="47">
        <v>59.290149999999997</v>
      </c>
      <c r="M86" s="47">
        <v>57616</v>
      </c>
      <c r="N86" s="47">
        <v>0.9368185</v>
      </c>
      <c r="O86" s="47">
        <v>7.4080000000000004</v>
      </c>
    </row>
    <row r="87" spans="1:15" x14ac:dyDescent="0.35">
      <c r="A87" s="6">
        <v>84</v>
      </c>
      <c r="B87" s="6">
        <v>47935</v>
      </c>
      <c r="C87" s="6">
        <v>3895</v>
      </c>
      <c r="D87">
        <v>81.257310000000004</v>
      </c>
      <c r="E87" s="6">
        <v>45988</v>
      </c>
      <c r="F87">
        <v>0.91329260000000001</v>
      </c>
      <c r="G87">
        <v>6.1779999999999999</v>
      </c>
      <c r="I87" s="46">
        <v>84</v>
      </c>
      <c r="J87" s="47">
        <v>55856</v>
      </c>
      <c r="K87" s="47">
        <v>3760</v>
      </c>
      <c r="L87" s="47">
        <v>67.318029999999993</v>
      </c>
      <c r="M87" s="47">
        <v>53975</v>
      </c>
      <c r="N87" s="47">
        <v>0.92759970000000003</v>
      </c>
      <c r="O87" s="47">
        <v>6.8440000000000003</v>
      </c>
    </row>
    <row r="88" spans="1:15" x14ac:dyDescent="0.35">
      <c r="A88" s="6">
        <v>85</v>
      </c>
      <c r="B88" s="6">
        <v>44040</v>
      </c>
      <c r="C88" s="6">
        <v>4080</v>
      </c>
      <c r="D88">
        <v>92.639579999999995</v>
      </c>
      <c r="E88" s="6">
        <v>42000</v>
      </c>
      <c r="F88">
        <v>0.90052829999999995</v>
      </c>
      <c r="G88">
        <v>5.68</v>
      </c>
      <c r="I88" s="46">
        <v>85</v>
      </c>
      <c r="J88" s="47">
        <v>52095</v>
      </c>
      <c r="K88" s="47">
        <v>4056</v>
      </c>
      <c r="L88" s="47">
        <v>77.849329999999995</v>
      </c>
      <c r="M88" s="47">
        <v>50068</v>
      </c>
      <c r="N88" s="47">
        <v>0.915987</v>
      </c>
      <c r="O88" s="47">
        <v>6.3019999999999996</v>
      </c>
    </row>
    <row r="89" spans="1:15" x14ac:dyDescent="0.35">
      <c r="A89" s="6">
        <v>86</v>
      </c>
      <c r="B89" s="6">
        <v>39960</v>
      </c>
      <c r="C89" s="6">
        <v>4276</v>
      </c>
      <c r="D89">
        <v>107.0014</v>
      </c>
      <c r="E89" s="6">
        <v>37822</v>
      </c>
      <c r="F89">
        <v>0.88579839999999999</v>
      </c>
      <c r="G89">
        <v>5.2089999999999996</v>
      </c>
      <c r="I89" s="46">
        <v>86</v>
      </c>
      <c r="J89" s="47">
        <v>48040</v>
      </c>
      <c r="K89" s="47">
        <v>4357</v>
      </c>
      <c r="L89" s="47">
        <v>90.697090000000003</v>
      </c>
      <c r="M89" s="47">
        <v>45861</v>
      </c>
      <c r="N89" s="47">
        <v>0.9027596</v>
      </c>
      <c r="O89" s="47">
        <v>5.7919999999999998</v>
      </c>
    </row>
    <row r="90" spans="1:15" x14ac:dyDescent="0.35">
      <c r="A90" s="6">
        <v>87</v>
      </c>
      <c r="B90" s="6">
        <v>35684</v>
      </c>
      <c r="C90" s="6">
        <v>4363</v>
      </c>
      <c r="D90">
        <v>122.26466000000001</v>
      </c>
      <c r="E90" s="6">
        <v>33503</v>
      </c>
      <c r="F90">
        <v>0.86950139999999998</v>
      </c>
      <c r="G90">
        <v>4.7729999999999997</v>
      </c>
      <c r="I90" s="46">
        <v>87</v>
      </c>
      <c r="J90" s="47">
        <v>43683</v>
      </c>
      <c r="K90" s="47">
        <v>4562</v>
      </c>
      <c r="L90" s="47">
        <v>104.43639</v>
      </c>
      <c r="M90" s="47">
        <v>41402</v>
      </c>
      <c r="N90" s="47">
        <v>0.88834310000000005</v>
      </c>
      <c r="O90" s="47">
        <v>5.319</v>
      </c>
    </row>
    <row r="91" spans="1:15" x14ac:dyDescent="0.35">
      <c r="A91" s="6">
        <v>88</v>
      </c>
      <c r="B91" s="6">
        <v>31322</v>
      </c>
      <c r="C91" s="6">
        <v>4381</v>
      </c>
      <c r="D91">
        <v>139.87939</v>
      </c>
      <c r="E91" s="6">
        <v>29131</v>
      </c>
      <c r="F91">
        <v>0.85080149999999999</v>
      </c>
      <c r="G91">
        <v>4.3680000000000003</v>
      </c>
      <c r="I91" s="46">
        <v>88</v>
      </c>
      <c r="J91" s="47">
        <v>39121</v>
      </c>
      <c r="K91" s="47">
        <v>4684</v>
      </c>
      <c r="L91" s="47">
        <v>119.71934</v>
      </c>
      <c r="M91" s="47">
        <v>36779</v>
      </c>
      <c r="N91" s="47">
        <v>0.87201740000000005</v>
      </c>
      <c r="O91" s="47">
        <v>4.8810000000000002</v>
      </c>
    </row>
    <row r="92" spans="1:15" x14ac:dyDescent="0.35">
      <c r="A92" s="6">
        <v>89</v>
      </c>
      <c r="B92" s="6">
        <v>26940</v>
      </c>
      <c r="C92" s="6">
        <v>4311</v>
      </c>
      <c r="D92">
        <v>160.03310999999999</v>
      </c>
      <c r="E92" s="6">
        <v>24785</v>
      </c>
      <c r="F92">
        <v>0.83050539999999995</v>
      </c>
      <c r="G92">
        <v>3.9969999999999999</v>
      </c>
      <c r="I92" s="46">
        <v>89</v>
      </c>
      <c r="J92" s="47">
        <v>34437</v>
      </c>
      <c r="K92" s="47">
        <v>4731</v>
      </c>
      <c r="L92" s="47">
        <v>137.36976999999999</v>
      </c>
      <c r="M92" s="47">
        <v>32072</v>
      </c>
      <c r="N92" s="47">
        <v>0.85441789999999995</v>
      </c>
      <c r="O92" s="47">
        <v>4.4770000000000003</v>
      </c>
    </row>
    <row r="93" spans="1:15" x14ac:dyDescent="0.35">
      <c r="A93" s="6">
        <v>90</v>
      </c>
      <c r="B93" s="6">
        <v>22629</v>
      </c>
      <c r="C93" s="6">
        <v>4090</v>
      </c>
      <c r="D93">
        <v>180.75868</v>
      </c>
      <c r="E93" s="6">
        <v>20584</v>
      </c>
      <c r="F93">
        <v>0.81048940000000003</v>
      </c>
      <c r="G93">
        <v>3.6629999999999998</v>
      </c>
      <c r="I93" s="46">
        <v>90</v>
      </c>
      <c r="J93" s="47">
        <v>29707</v>
      </c>
      <c r="K93" s="47">
        <v>4608</v>
      </c>
      <c r="L93" s="47">
        <v>155.10212999999999</v>
      </c>
      <c r="M93" s="47">
        <v>27403</v>
      </c>
      <c r="N93" s="47">
        <v>0.8367038</v>
      </c>
      <c r="O93" s="47">
        <v>4.1109999999999998</v>
      </c>
    </row>
    <row r="94" spans="1:15" x14ac:dyDescent="0.35">
      <c r="A94" s="6">
        <v>91</v>
      </c>
      <c r="B94" s="6">
        <v>18539</v>
      </c>
      <c r="C94" s="6">
        <v>3711</v>
      </c>
      <c r="D94">
        <v>200.19364999999999</v>
      </c>
      <c r="E94" s="6">
        <v>16683</v>
      </c>
      <c r="F94">
        <v>0.78891809999999996</v>
      </c>
      <c r="G94">
        <v>3.3610000000000002</v>
      </c>
      <c r="I94" s="46">
        <v>91</v>
      </c>
      <c r="J94" s="47">
        <v>25099</v>
      </c>
      <c r="K94" s="47">
        <v>4342</v>
      </c>
      <c r="L94" s="47">
        <v>172.99444</v>
      </c>
      <c r="M94" s="47">
        <v>22928</v>
      </c>
      <c r="N94" s="47">
        <v>0.81695810000000002</v>
      </c>
      <c r="O94" s="47">
        <v>3.7730000000000001</v>
      </c>
    </row>
    <row r="95" spans="1:15" x14ac:dyDescent="0.35">
      <c r="A95" s="6">
        <v>92</v>
      </c>
      <c r="B95" s="6">
        <v>14827</v>
      </c>
      <c r="C95" s="6">
        <v>3332</v>
      </c>
      <c r="D95">
        <v>224.69547</v>
      </c>
      <c r="E95" s="6">
        <v>13161</v>
      </c>
      <c r="F95">
        <v>0.76600069999999998</v>
      </c>
      <c r="G95">
        <v>3.0779999999999998</v>
      </c>
      <c r="I95" s="46">
        <v>92</v>
      </c>
      <c r="J95" s="47">
        <v>20757</v>
      </c>
      <c r="K95" s="47">
        <v>4052</v>
      </c>
      <c r="L95" s="47">
        <v>195.19121000000001</v>
      </c>
      <c r="M95" s="47">
        <v>18731</v>
      </c>
      <c r="N95" s="47">
        <v>0.79571210000000003</v>
      </c>
      <c r="O95" s="47">
        <v>3.4580000000000002</v>
      </c>
    </row>
    <row r="96" spans="1:15" x14ac:dyDescent="0.35">
      <c r="A96" s="6">
        <v>93</v>
      </c>
      <c r="B96" s="6">
        <v>11496</v>
      </c>
      <c r="C96" s="6">
        <v>2828</v>
      </c>
      <c r="D96">
        <v>245.99945</v>
      </c>
      <c r="E96" s="6">
        <v>10082</v>
      </c>
      <c r="F96">
        <v>0.74126829999999999</v>
      </c>
      <c r="G96">
        <v>2.8250000000000002</v>
      </c>
      <c r="I96" s="46">
        <v>93</v>
      </c>
      <c r="J96" s="47">
        <v>16705</v>
      </c>
      <c r="K96" s="47">
        <v>3602</v>
      </c>
      <c r="L96" s="47">
        <v>215.59071</v>
      </c>
      <c r="M96" s="47">
        <v>14905</v>
      </c>
      <c r="N96" s="47">
        <v>0.77311680000000005</v>
      </c>
      <c r="O96" s="47">
        <v>3.1749999999999998</v>
      </c>
    </row>
    <row r="97" spans="1:15" x14ac:dyDescent="0.35">
      <c r="A97" s="6">
        <v>94</v>
      </c>
      <c r="B97" s="6">
        <v>8668</v>
      </c>
      <c r="C97" s="6">
        <v>2389</v>
      </c>
      <c r="D97">
        <v>275.61788000000001</v>
      </c>
      <c r="E97" s="6">
        <v>7473</v>
      </c>
      <c r="F97">
        <v>0.71180379999999999</v>
      </c>
      <c r="G97">
        <v>2.5830000000000002</v>
      </c>
      <c r="I97" s="46">
        <v>94</v>
      </c>
      <c r="J97" s="47">
        <v>13104</v>
      </c>
      <c r="K97" s="47">
        <v>3162</v>
      </c>
      <c r="L97" s="47">
        <v>241.27948000000001</v>
      </c>
      <c r="M97" s="47">
        <v>11523</v>
      </c>
      <c r="N97" s="47">
        <v>0.74734109999999998</v>
      </c>
      <c r="O97" s="47">
        <v>2.911</v>
      </c>
    </row>
    <row r="98" spans="1:15" x14ac:dyDescent="0.35">
      <c r="A98" s="6">
        <v>95</v>
      </c>
      <c r="B98" s="6">
        <v>6279</v>
      </c>
      <c r="C98" s="6">
        <v>1919</v>
      </c>
      <c r="D98">
        <v>305.56044000000003</v>
      </c>
      <c r="E98" s="6">
        <v>5319</v>
      </c>
      <c r="F98">
        <v>0.68336730000000001</v>
      </c>
      <c r="G98">
        <v>2.3759999999999999</v>
      </c>
      <c r="I98" s="46">
        <v>95</v>
      </c>
      <c r="J98" s="47">
        <v>9942</v>
      </c>
      <c r="K98" s="47">
        <v>2661</v>
      </c>
      <c r="L98" s="47">
        <v>267.65714000000003</v>
      </c>
      <c r="M98" s="47">
        <v>8612</v>
      </c>
      <c r="N98" s="47">
        <v>0.72173399999999999</v>
      </c>
      <c r="O98" s="47">
        <v>2.677</v>
      </c>
    </row>
    <row r="99" spans="1:15" x14ac:dyDescent="0.35">
      <c r="A99" s="6">
        <v>96</v>
      </c>
      <c r="B99" s="6">
        <v>4360</v>
      </c>
      <c r="C99" s="6">
        <v>1450</v>
      </c>
      <c r="D99">
        <v>332.57691</v>
      </c>
      <c r="E99" s="6">
        <v>3635</v>
      </c>
      <c r="F99">
        <v>0.65781630000000002</v>
      </c>
      <c r="G99">
        <v>2.2010000000000001</v>
      </c>
      <c r="I99" s="46">
        <v>96</v>
      </c>
      <c r="J99" s="47">
        <v>7281</v>
      </c>
      <c r="K99" s="47">
        <v>2132</v>
      </c>
      <c r="L99" s="47">
        <v>292.75209999999998</v>
      </c>
      <c r="M99" s="47">
        <v>6215</v>
      </c>
      <c r="N99" s="47">
        <v>0.69746710000000001</v>
      </c>
      <c r="O99" s="47">
        <v>2.4729999999999999</v>
      </c>
    </row>
    <row r="100" spans="1:15" x14ac:dyDescent="0.35">
      <c r="A100" s="6">
        <v>97</v>
      </c>
      <c r="B100" s="6">
        <v>2910</v>
      </c>
      <c r="C100" s="6">
        <v>1038</v>
      </c>
      <c r="D100">
        <v>356.57767000000001</v>
      </c>
      <c r="E100" s="6">
        <v>2391</v>
      </c>
      <c r="F100">
        <v>0.63461120000000004</v>
      </c>
      <c r="G100">
        <v>2.0489999999999999</v>
      </c>
      <c r="I100" s="46">
        <v>97</v>
      </c>
      <c r="J100" s="47">
        <v>5150</v>
      </c>
      <c r="K100" s="47">
        <v>1629</v>
      </c>
      <c r="L100" s="47">
        <v>316.36218000000002</v>
      </c>
      <c r="M100" s="47">
        <v>4335</v>
      </c>
      <c r="N100" s="47">
        <v>0.67395349999999998</v>
      </c>
      <c r="O100" s="47">
        <v>2.29</v>
      </c>
    </row>
    <row r="101" spans="1:15" x14ac:dyDescent="0.35">
      <c r="A101" s="6">
        <v>98</v>
      </c>
      <c r="B101" s="6">
        <v>1872</v>
      </c>
      <c r="C101" s="6">
        <v>710</v>
      </c>
      <c r="D101">
        <v>379.08291000000003</v>
      </c>
      <c r="E101" s="6">
        <v>1518</v>
      </c>
      <c r="F101">
        <v>0.61194110000000002</v>
      </c>
      <c r="G101">
        <v>1.907</v>
      </c>
      <c r="I101" s="46">
        <v>98</v>
      </c>
      <c r="J101" s="47">
        <v>3520</v>
      </c>
      <c r="K101" s="47">
        <v>1198</v>
      </c>
      <c r="L101" s="47">
        <v>340.21233000000001</v>
      </c>
      <c r="M101" s="47">
        <v>2922</v>
      </c>
      <c r="N101" s="47">
        <v>0.64942449999999996</v>
      </c>
      <c r="O101" s="47">
        <v>2.1179999999999999</v>
      </c>
    </row>
    <row r="102" spans="1:15" x14ac:dyDescent="0.35">
      <c r="A102" s="6">
        <v>99</v>
      </c>
      <c r="B102" s="6">
        <v>1163</v>
      </c>
      <c r="C102" s="6">
        <v>468</v>
      </c>
      <c r="D102">
        <v>402.51481999999999</v>
      </c>
      <c r="E102" s="6">
        <v>929</v>
      </c>
      <c r="F102">
        <v>0.58563529999999997</v>
      </c>
      <c r="G102">
        <v>1.766</v>
      </c>
      <c r="I102" s="46">
        <v>99</v>
      </c>
      <c r="J102" s="47">
        <v>2323</v>
      </c>
      <c r="K102" s="47">
        <v>851</v>
      </c>
      <c r="L102" s="47">
        <v>366.28239000000002</v>
      </c>
      <c r="M102" s="47">
        <v>1897</v>
      </c>
      <c r="N102" s="47">
        <v>0.6217606</v>
      </c>
      <c r="O102" s="47">
        <v>1.9530000000000001</v>
      </c>
    </row>
    <row r="103" spans="1:15" x14ac:dyDescent="0.35">
      <c r="A103" s="6">
        <v>100</v>
      </c>
      <c r="B103" s="6">
        <v>695</v>
      </c>
      <c r="C103" s="6">
        <v>302</v>
      </c>
      <c r="D103">
        <v>434.19751000000002</v>
      </c>
      <c r="E103" s="6">
        <v>544</v>
      </c>
      <c r="F103">
        <v>0.55109640000000004</v>
      </c>
      <c r="G103">
        <v>1.619</v>
      </c>
      <c r="I103" s="46">
        <v>100</v>
      </c>
      <c r="J103" s="47">
        <v>1472</v>
      </c>
      <c r="K103" s="47">
        <v>585</v>
      </c>
      <c r="L103" s="47">
        <v>397.10755</v>
      </c>
      <c r="M103" s="47">
        <v>1180</v>
      </c>
      <c r="N103" s="47">
        <v>0.58932770000000001</v>
      </c>
      <c r="O103" s="47">
        <v>1.7929999999999999</v>
      </c>
    </row>
    <row r="104" spans="1:15" x14ac:dyDescent="0.35">
      <c r="A104" s="6">
        <v>101</v>
      </c>
      <c r="B104" s="6">
        <v>393</v>
      </c>
      <c r="C104" s="6">
        <v>187</v>
      </c>
      <c r="D104">
        <v>474.89508999999998</v>
      </c>
      <c r="E104" s="6">
        <v>300</v>
      </c>
      <c r="F104">
        <v>0.51317630000000003</v>
      </c>
      <c r="G104">
        <v>1.478</v>
      </c>
      <c r="I104" s="46">
        <v>101</v>
      </c>
      <c r="J104" s="47">
        <v>887</v>
      </c>
      <c r="K104" s="47">
        <v>384</v>
      </c>
      <c r="L104" s="47">
        <v>433.17162999999999</v>
      </c>
      <c r="M104" s="47">
        <v>695</v>
      </c>
      <c r="N104" s="47">
        <v>0.55518670000000003</v>
      </c>
      <c r="O104" s="47">
        <v>1.6439999999999999</v>
      </c>
    </row>
    <row r="105" spans="1:15" x14ac:dyDescent="0.35">
      <c r="A105" s="6">
        <v>102</v>
      </c>
      <c r="B105" s="6">
        <v>206</v>
      </c>
      <c r="C105" s="6">
        <v>105</v>
      </c>
      <c r="D105">
        <v>509.54043000000001</v>
      </c>
      <c r="E105" s="6">
        <v>154</v>
      </c>
      <c r="F105">
        <v>0.47897849999999997</v>
      </c>
      <c r="G105">
        <v>1.363</v>
      </c>
      <c r="I105" s="46">
        <v>102</v>
      </c>
      <c r="J105" s="47">
        <v>503</v>
      </c>
      <c r="K105" s="47">
        <v>234</v>
      </c>
      <c r="L105" s="47">
        <v>465.35169000000002</v>
      </c>
      <c r="M105" s="47">
        <v>386</v>
      </c>
      <c r="N105" s="47">
        <v>0.52331660000000002</v>
      </c>
      <c r="O105" s="47">
        <v>1.5189999999999999</v>
      </c>
    </row>
    <row r="106" spans="1:15" x14ac:dyDescent="0.35">
      <c r="A106" s="6">
        <v>103</v>
      </c>
      <c r="B106" s="6">
        <v>101</v>
      </c>
      <c r="C106" s="6">
        <v>55</v>
      </c>
      <c r="D106">
        <v>544.43039999999996</v>
      </c>
      <c r="E106" s="6">
        <v>74</v>
      </c>
      <c r="F106">
        <v>0.44467410000000002</v>
      </c>
      <c r="G106">
        <v>1.2589999999999999</v>
      </c>
      <c r="I106" s="46">
        <v>103</v>
      </c>
      <c r="J106" s="47">
        <v>269</v>
      </c>
      <c r="K106" s="47">
        <v>134</v>
      </c>
      <c r="L106" s="47">
        <v>497.87804</v>
      </c>
      <c r="M106" s="47">
        <v>202</v>
      </c>
      <c r="N106" s="47">
        <v>0.49122519999999997</v>
      </c>
      <c r="O106" s="47">
        <v>1.4059999999999999</v>
      </c>
    </row>
    <row r="107" spans="1:15" x14ac:dyDescent="0.35">
      <c r="A107" s="6">
        <v>104</v>
      </c>
      <c r="B107" s="6">
        <v>46</v>
      </c>
      <c r="C107" s="6">
        <v>27</v>
      </c>
      <c r="D107">
        <v>579.24221999999997</v>
      </c>
      <c r="E107" s="6">
        <v>33</v>
      </c>
      <c r="F107">
        <v>0.4105705</v>
      </c>
      <c r="G107">
        <v>1.1659999999999999</v>
      </c>
      <c r="I107" s="46">
        <v>104</v>
      </c>
      <c r="J107" s="47">
        <v>135</v>
      </c>
      <c r="K107" s="47">
        <v>72</v>
      </c>
      <c r="L107" s="47">
        <v>530.47609999999997</v>
      </c>
      <c r="M107" s="47">
        <v>99</v>
      </c>
      <c r="N107" s="47">
        <v>0.45917479999999999</v>
      </c>
      <c r="O107" s="47">
        <v>1.304</v>
      </c>
    </row>
    <row r="108" spans="1:15" x14ac:dyDescent="0.35">
      <c r="A108" s="6">
        <v>105</v>
      </c>
      <c r="B108" s="6">
        <v>19</v>
      </c>
      <c r="C108" s="6">
        <v>12</v>
      </c>
      <c r="D108">
        <v>613.64117999999996</v>
      </c>
      <c r="E108" s="6">
        <v>13</v>
      </c>
      <c r="F108">
        <v>0.37697819999999999</v>
      </c>
      <c r="G108">
        <v>1.083</v>
      </c>
      <c r="I108" s="46">
        <v>105</v>
      </c>
      <c r="J108" s="47">
        <v>63</v>
      </c>
      <c r="K108" s="47">
        <v>36</v>
      </c>
      <c r="L108" s="47">
        <v>562.86686999999995</v>
      </c>
      <c r="M108" s="47">
        <v>46</v>
      </c>
      <c r="N108" s="47">
        <v>0.42742619999999998</v>
      </c>
      <c r="O108" s="47">
        <v>1.2130000000000001</v>
      </c>
    </row>
    <row r="109" spans="1:15" x14ac:dyDescent="0.35">
      <c r="A109" s="6">
        <v>106</v>
      </c>
      <c r="B109" s="6">
        <v>7</v>
      </c>
      <c r="C109" s="6">
        <v>5</v>
      </c>
      <c r="D109">
        <v>647.30123000000003</v>
      </c>
      <c r="E109" s="6">
        <v>5</v>
      </c>
      <c r="F109">
        <v>0.34419689999999997</v>
      </c>
      <c r="G109">
        <v>1.0089999999999999</v>
      </c>
      <c r="I109" s="46">
        <v>106</v>
      </c>
      <c r="J109" s="47">
        <v>28</v>
      </c>
      <c r="K109" s="47">
        <v>16</v>
      </c>
      <c r="L109" s="47">
        <v>594.77977999999996</v>
      </c>
      <c r="M109" s="47">
        <v>19</v>
      </c>
      <c r="N109" s="47">
        <v>0.39623029999999998</v>
      </c>
      <c r="O109" s="47">
        <v>1.1319999999999999</v>
      </c>
    </row>
    <row r="110" spans="1:15" x14ac:dyDescent="0.35">
      <c r="A110" s="6">
        <v>107</v>
      </c>
      <c r="B110" s="6">
        <v>3</v>
      </c>
      <c r="C110" s="6">
        <v>2</v>
      </c>
      <c r="D110">
        <v>679.90812000000005</v>
      </c>
      <c r="E110" s="6">
        <v>2</v>
      </c>
      <c r="F110">
        <v>0.31250939999999999</v>
      </c>
      <c r="G110">
        <v>0.94299999999999995</v>
      </c>
      <c r="I110" s="46">
        <v>107</v>
      </c>
      <c r="J110" s="47">
        <v>11</v>
      </c>
      <c r="K110" s="47">
        <v>7</v>
      </c>
      <c r="L110" s="47">
        <v>625.95505000000003</v>
      </c>
      <c r="M110" s="47">
        <v>8</v>
      </c>
      <c r="N110" s="47">
        <v>0.3658228</v>
      </c>
      <c r="O110" s="47">
        <v>1.0589999999999999</v>
      </c>
    </row>
    <row r="111" spans="1:15" x14ac:dyDescent="0.35">
      <c r="A111" s="6">
        <v>108</v>
      </c>
      <c r="B111" s="6">
        <v>1</v>
      </c>
      <c r="C111" s="6">
        <v>1</v>
      </c>
      <c r="D111">
        <v>711.17909999999995</v>
      </c>
      <c r="E111" s="6">
        <v>1</v>
      </c>
      <c r="F111">
        <v>0.28216930000000001</v>
      </c>
      <c r="G111">
        <v>0.88500000000000001</v>
      </c>
      <c r="I111" s="46">
        <v>108</v>
      </c>
      <c r="J111" s="47">
        <v>4</v>
      </c>
      <c r="K111" s="47">
        <v>3</v>
      </c>
      <c r="L111" s="47">
        <v>656.15873999999997</v>
      </c>
      <c r="M111" s="47">
        <v>3</v>
      </c>
      <c r="N111" s="47">
        <v>0.33641450000000001</v>
      </c>
      <c r="O111" s="47">
        <v>0.99399999999999999</v>
      </c>
    </row>
    <row r="112" spans="1:15" x14ac:dyDescent="0.35">
      <c r="A112" s="6">
        <v>109</v>
      </c>
      <c r="B112" s="6">
        <v>0</v>
      </c>
      <c r="C112" s="6">
        <v>0</v>
      </c>
      <c r="D112">
        <v>740.86099999999999</v>
      </c>
      <c r="E112" s="6">
        <v>0</v>
      </c>
      <c r="F112">
        <v>0.25340030000000002</v>
      </c>
      <c r="G112">
        <v>0.83399999999999996</v>
      </c>
      <c r="I112" s="46">
        <v>109</v>
      </c>
      <c r="J112" s="47">
        <v>1</v>
      </c>
      <c r="K112" s="47">
        <v>1</v>
      </c>
      <c r="L112" s="47">
        <v>685.18502000000001</v>
      </c>
      <c r="M112" s="47">
        <v>1</v>
      </c>
      <c r="N112" s="47">
        <v>0.30818950000000001</v>
      </c>
      <c r="O112" s="47">
        <v>0.93600000000000005</v>
      </c>
    </row>
    <row r="113" spans="1:15" x14ac:dyDescent="0.35">
      <c r="A113" s="6">
        <v>110</v>
      </c>
      <c r="B113" s="6">
        <v>0</v>
      </c>
      <c r="C113" s="6">
        <v>0</v>
      </c>
      <c r="D113">
        <v>768.74483999999995</v>
      </c>
      <c r="E113" s="6">
        <v>0</v>
      </c>
      <c r="F113">
        <v>0.2263867</v>
      </c>
      <c r="G113">
        <v>0.78900000000000003</v>
      </c>
      <c r="I113" s="46">
        <v>110</v>
      </c>
      <c r="J113" s="47">
        <v>0</v>
      </c>
      <c r="K113" s="47">
        <v>0</v>
      </c>
      <c r="L113" s="47">
        <v>712.85617000000002</v>
      </c>
      <c r="M113" s="47">
        <v>0</v>
      </c>
      <c r="N113" s="47">
        <v>0.28130490000000002</v>
      </c>
      <c r="O113" s="47">
        <v>0.88400000000000001</v>
      </c>
    </row>
    <row r="114" spans="1:15" x14ac:dyDescent="0.35">
      <c r="A114" s="6">
        <v>111</v>
      </c>
      <c r="B114" s="6">
        <v>0</v>
      </c>
      <c r="C114" s="6">
        <v>0</v>
      </c>
      <c r="D114">
        <v>794.66567999999995</v>
      </c>
      <c r="E114" s="6">
        <v>0</v>
      </c>
      <c r="F114">
        <v>0.2012727</v>
      </c>
      <c r="G114">
        <v>0.75</v>
      </c>
      <c r="I114" s="46">
        <v>111</v>
      </c>
      <c r="J114" s="47">
        <v>0</v>
      </c>
      <c r="K114" s="47">
        <v>0</v>
      </c>
      <c r="L114" s="47">
        <v>739.02945</v>
      </c>
      <c r="M114" s="47">
        <v>0</v>
      </c>
      <c r="N114" s="47">
        <v>0.25588610000000001</v>
      </c>
      <c r="O114" s="47">
        <v>0.83899999999999997</v>
      </c>
    </row>
    <row r="115" spans="1:15" x14ac:dyDescent="0.35">
      <c r="A115" s="6">
        <v>112</v>
      </c>
      <c r="B115" s="6">
        <v>0</v>
      </c>
      <c r="C115" s="6">
        <v>0</v>
      </c>
      <c r="D115">
        <v>818.50801000000001</v>
      </c>
      <c r="E115" s="6">
        <v>0</v>
      </c>
      <c r="F115">
        <v>0.17816000000000001</v>
      </c>
      <c r="G115">
        <v>0.71499999999999997</v>
      </c>
      <c r="I115" s="46">
        <v>112</v>
      </c>
      <c r="J115" s="47">
        <v>0</v>
      </c>
      <c r="K115" s="47">
        <v>0</v>
      </c>
      <c r="L115" s="47">
        <v>763.59664999999995</v>
      </c>
      <c r="M115" s="47">
        <v>0</v>
      </c>
      <c r="N115" s="47">
        <v>0.23202829999999999</v>
      </c>
      <c r="O115" s="47">
        <v>0.79900000000000004</v>
      </c>
    </row>
    <row r="116" spans="1:15" x14ac:dyDescent="0.35">
      <c r="A116" s="6">
        <v>113</v>
      </c>
      <c r="B116" s="6">
        <v>0</v>
      </c>
      <c r="C116" s="6">
        <v>0</v>
      </c>
      <c r="D116">
        <v>840.19901000000004</v>
      </c>
      <c r="E116" s="6">
        <v>0</v>
      </c>
      <c r="F116">
        <v>0.15711249999999999</v>
      </c>
      <c r="G116">
        <v>0.68500000000000005</v>
      </c>
      <c r="I116" s="46">
        <v>113</v>
      </c>
      <c r="J116" s="47">
        <v>0</v>
      </c>
      <c r="K116" s="47">
        <v>0</v>
      </c>
      <c r="L116" s="47">
        <v>786.47859000000005</v>
      </c>
      <c r="M116" s="47">
        <v>0</v>
      </c>
      <c r="N116" s="47">
        <v>0.2098004</v>
      </c>
      <c r="O116" s="47">
        <v>0.76300000000000001</v>
      </c>
    </row>
    <row r="117" spans="1:15" x14ac:dyDescent="0.35">
      <c r="A117" s="6">
        <v>114</v>
      </c>
      <c r="B117" s="6">
        <v>0</v>
      </c>
      <c r="C117" s="6">
        <v>0</v>
      </c>
      <c r="D117">
        <v>859.71164999999996</v>
      </c>
      <c r="E117" s="6">
        <v>0</v>
      </c>
      <c r="F117">
        <v>0.13815450000000001</v>
      </c>
      <c r="G117">
        <v>0.66</v>
      </c>
      <c r="I117" s="46">
        <v>114</v>
      </c>
      <c r="J117" s="47">
        <v>0</v>
      </c>
      <c r="K117" s="47">
        <v>0</v>
      </c>
      <c r="L117" s="47">
        <v>807.62653</v>
      </c>
      <c r="M117" s="47">
        <v>0</v>
      </c>
      <c r="N117" s="47">
        <v>0.18924460000000001</v>
      </c>
      <c r="O117" s="47">
        <v>0.73199999999999998</v>
      </c>
    </row>
    <row r="118" spans="1:15" x14ac:dyDescent="0.35">
      <c r="A118" s="6">
        <v>115</v>
      </c>
      <c r="B118" s="6">
        <v>0</v>
      </c>
      <c r="C118" s="6">
        <v>0</v>
      </c>
      <c r="D118">
        <v>877.05601999999999</v>
      </c>
      <c r="E118" s="6">
        <v>0</v>
      </c>
      <c r="F118">
        <v>0.12127739999999999</v>
      </c>
      <c r="G118">
        <v>0.63800000000000001</v>
      </c>
      <c r="I118" s="46">
        <v>115</v>
      </c>
      <c r="J118" s="47">
        <v>0</v>
      </c>
      <c r="K118" s="47">
        <v>0</v>
      </c>
      <c r="L118" s="47">
        <v>827.02021000000002</v>
      </c>
      <c r="M118" s="47">
        <v>0</v>
      </c>
      <c r="N118" s="47">
        <v>0.17037769999999999</v>
      </c>
      <c r="O118" s="47">
        <v>0.70399999999999996</v>
      </c>
    </row>
    <row r="119" spans="1:15" x14ac:dyDescent="0.35">
      <c r="A119" s="6">
        <v>116</v>
      </c>
      <c r="B119" s="6">
        <v>0</v>
      </c>
      <c r="C119" s="6">
        <v>0</v>
      </c>
      <c r="D119">
        <v>892.27828999999997</v>
      </c>
      <c r="E119" s="6">
        <v>0</v>
      </c>
      <c r="F119">
        <v>0.1064408</v>
      </c>
      <c r="G119">
        <v>0.61899999999999999</v>
      </c>
      <c r="I119" s="46">
        <v>116</v>
      </c>
      <c r="J119" s="47">
        <v>0</v>
      </c>
      <c r="K119" s="47">
        <v>0</v>
      </c>
      <c r="L119" s="47">
        <v>844.66526999999996</v>
      </c>
      <c r="M119" s="47">
        <v>0</v>
      </c>
      <c r="N119" s="47">
        <v>0.1531941</v>
      </c>
      <c r="O119" s="47">
        <v>0.68</v>
      </c>
    </row>
    <row r="120" spans="1:15" x14ac:dyDescent="0.35">
      <c r="A120" s="6">
        <v>117</v>
      </c>
      <c r="B120" s="6">
        <v>0</v>
      </c>
      <c r="C120" s="6">
        <v>0</v>
      </c>
      <c r="D120">
        <v>905.45023000000003</v>
      </c>
      <c r="E120" s="6">
        <v>0</v>
      </c>
      <c r="F120">
        <v>9.3580800000000006E-2</v>
      </c>
      <c r="G120">
        <v>0.60299999999999998</v>
      </c>
      <c r="I120" s="46">
        <v>117</v>
      </c>
      <c r="J120" s="47">
        <v>0</v>
      </c>
      <c r="K120" s="47">
        <v>0</v>
      </c>
      <c r="L120" s="47">
        <v>860.58689000000004</v>
      </c>
      <c r="M120" s="47">
        <v>0</v>
      </c>
      <c r="N120" s="47">
        <v>0.13766970000000001</v>
      </c>
      <c r="O120" s="47">
        <v>0.65900000000000003</v>
      </c>
    </row>
    <row r="121" spans="1:15" x14ac:dyDescent="0.35">
      <c r="A121" s="6">
        <v>118</v>
      </c>
      <c r="B121" s="6">
        <v>0</v>
      </c>
      <c r="C121" s="6">
        <v>0</v>
      </c>
      <c r="D121">
        <v>916.66747999999995</v>
      </c>
      <c r="E121" s="6">
        <v>0</v>
      </c>
      <c r="F121">
        <v>8.2611500000000004E-2</v>
      </c>
      <c r="G121">
        <v>0.59</v>
      </c>
      <c r="I121" s="46">
        <v>118</v>
      </c>
      <c r="J121" s="47">
        <v>0</v>
      </c>
      <c r="K121" s="47">
        <v>0</v>
      </c>
      <c r="L121" s="47">
        <v>874.83605</v>
      </c>
      <c r="M121" s="47">
        <v>0</v>
      </c>
      <c r="N121" s="47">
        <v>0.1237579</v>
      </c>
      <c r="O121" s="47">
        <v>0.64100000000000001</v>
      </c>
    </row>
    <row r="122" spans="1:15" x14ac:dyDescent="0.35">
      <c r="A122" s="6">
        <v>119</v>
      </c>
      <c r="B122" s="6">
        <v>0</v>
      </c>
      <c r="C122" s="6">
        <v>0</v>
      </c>
      <c r="D122">
        <v>926.04048</v>
      </c>
      <c r="E122" s="6">
        <v>0</v>
      </c>
      <c r="F122">
        <v>7.3432700000000004E-2</v>
      </c>
      <c r="G122">
        <v>0.57899999999999996</v>
      </c>
      <c r="I122" s="46">
        <v>119</v>
      </c>
      <c r="J122" s="47">
        <v>0</v>
      </c>
      <c r="K122" s="47">
        <v>0</v>
      </c>
      <c r="L122" s="47">
        <v>887.47596999999996</v>
      </c>
      <c r="M122" s="47">
        <v>0</v>
      </c>
      <c r="N122" s="47">
        <v>0.1114</v>
      </c>
      <c r="O122" s="47">
        <v>0.625</v>
      </c>
    </row>
  </sheetData>
  <mergeCells count="2">
    <mergeCell ref="A1:G1"/>
    <mergeCell ref="I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/>
  <dimension ref="A1:Y62"/>
  <sheetViews>
    <sheetView zoomScaleNormal="100" workbookViewId="0">
      <selection activeCell="V3" sqref="V3"/>
    </sheetView>
  </sheetViews>
  <sheetFormatPr defaultRowHeight="14.5" x14ac:dyDescent="0.35"/>
  <cols>
    <col min="2" max="2" width="38.1796875" bestFit="1" customWidth="1"/>
    <col min="5" max="5" width="14.36328125" bestFit="1" customWidth="1"/>
    <col min="7" max="7" width="4.36328125" bestFit="1" customWidth="1"/>
    <col min="8" max="8" width="38.36328125" bestFit="1" customWidth="1"/>
    <col min="9" max="9" width="7.81640625" bestFit="1" customWidth="1"/>
    <col min="10" max="10" width="8.1796875" bestFit="1" customWidth="1"/>
    <col min="11" max="11" width="14.453125" bestFit="1" customWidth="1"/>
    <col min="14" max="14" width="4.453125" bestFit="1" customWidth="1"/>
    <col min="15" max="15" width="38.36328125" bestFit="1" customWidth="1"/>
    <col min="16" max="17" width="7.81640625" bestFit="1" customWidth="1"/>
    <col min="18" max="18" width="14.453125" bestFit="1" customWidth="1"/>
    <col min="22" max="22" width="38.54296875" bestFit="1" customWidth="1"/>
    <col min="23" max="24" width="8.81640625" bestFit="1" customWidth="1"/>
    <col min="25" max="25" width="14.453125" bestFit="1" customWidth="1"/>
  </cols>
  <sheetData>
    <row r="1" spans="1:25" x14ac:dyDescent="0.35">
      <c r="A1" s="52" t="s">
        <v>5</v>
      </c>
      <c r="B1" s="52"/>
      <c r="C1" s="52"/>
      <c r="D1" s="52"/>
      <c r="E1" s="52"/>
      <c r="G1" s="52" t="s">
        <v>44</v>
      </c>
      <c r="H1" s="52"/>
      <c r="I1" s="52"/>
      <c r="J1" s="52"/>
      <c r="K1" s="52"/>
      <c r="L1" s="52"/>
      <c r="N1" s="52" t="s">
        <v>55</v>
      </c>
      <c r="O1" s="52"/>
      <c r="P1" s="52"/>
      <c r="Q1" s="52"/>
      <c r="R1" s="52"/>
      <c r="S1" s="52"/>
      <c r="U1" s="52" t="s">
        <v>100</v>
      </c>
      <c r="V1" s="52"/>
      <c r="W1" s="52"/>
      <c r="X1" s="52"/>
      <c r="Y1" s="52"/>
    </row>
    <row r="2" spans="1:25" x14ac:dyDescent="0.35">
      <c r="A2" s="7" t="s">
        <v>13</v>
      </c>
      <c r="B2" s="8" t="s">
        <v>97</v>
      </c>
      <c r="C2" s="7" t="s">
        <v>14</v>
      </c>
      <c r="D2" s="9" t="s">
        <v>15</v>
      </c>
      <c r="E2" s="9" t="s">
        <v>16</v>
      </c>
      <c r="G2" s="7" t="s">
        <v>13</v>
      </c>
      <c r="H2" s="8" t="s">
        <v>97</v>
      </c>
      <c r="I2" s="7" t="s">
        <v>14</v>
      </c>
      <c r="J2" s="9" t="s">
        <v>15</v>
      </c>
      <c r="K2" s="9" t="s">
        <v>16</v>
      </c>
      <c r="L2" s="9" t="s">
        <v>47</v>
      </c>
      <c r="N2" s="7" t="s">
        <v>13</v>
      </c>
      <c r="O2" s="8" t="s">
        <v>97</v>
      </c>
      <c r="P2" s="7" t="s">
        <v>14</v>
      </c>
      <c r="Q2" s="9" t="s">
        <v>15</v>
      </c>
      <c r="R2" s="9" t="s">
        <v>16</v>
      </c>
      <c r="S2" s="9" t="s">
        <v>47</v>
      </c>
      <c r="U2" s="42" t="s">
        <v>13</v>
      </c>
      <c r="V2" s="42" t="s">
        <v>97</v>
      </c>
      <c r="W2" s="42" t="s">
        <v>14</v>
      </c>
      <c r="X2" s="42" t="s">
        <v>15</v>
      </c>
      <c r="Y2" s="42" t="s">
        <v>16</v>
      </c>
    </row>
    <row r="3" spans="1:25" x14ac:dyDescent="0.35">
      <c r="A3" s="6">
        <v>60</v>
      </c>
      <c r="B3">
        <v>6.4678699999999996</v>
      </c>
      <c r="C3" s="3">
        <f>MIN(B3/1000, 1)</f>
        <v>6.4678699999999997E-3</v>
      </c>
      <c r="D3" s="3">
        <f>1-C3</f>
        <v>0.99353212999999996</v>
      </c>
      <c r="E3" s="10">
        <f>D3</f>
        <v>0.99353212999999996</v>
      </c>
      <c r="G3" s="6">
        <v>60</v>
      </c>
      <c r="H3">
        <v>6.4678699999999996</v>
      </c>
      <c r="I3" s="3">
        <f>MIN(H3/1000*(1+$L$3), 1)</f>
        <v>7.4380504999999987E-3</v>
      </c>
      <c r="J3" s="3">
        <f>1-I3</f>
        <v>0.99256194949999998</v>
      </c>
      <c r="K3" s="10">
        <f>J3</f>
        <v>0.99256194949999998</v>
      </c>
      <c r="L3" s="11">
        <v>0.15</v>
      </c>
      <c r="N3" s="6">
        <v>60</v>
      </c>
      <c r="O3" s="38">
        <v>6.4678699999999996</v>
      </c>
      <c r="P3" s="3">
        <f>MIN(O3/1000+S3, 1)</f>
        <v>7.9678700000000002E-3</v>
      </c>
      <c r="Q3" s="3">
        <f>1-P3</f>
        <v>0.99203213000000001</v>
      </c>
      <c r="R3" s="10">
        <f>Q3</f>
        <v>0.99203213000000001</v>
      </c>
      <c r="S3" s="12">
        <v>1.5E-3</v>
      </c>
      <c r="U3">
        <v>60</v>
      </c>
      <c r="V3" s="45">
        <v>4.7927600000000004</v>
      </c>
      <c r="W3" s="3">
        <f>MIN(V3/1000, 1)</f>
        <v>4.7927600000000001E-3</v>
      </c>
      <c r="X3" s="3">
        <f>1-W3</f>
        <v>0.99520724000000005</v>
      </c>
      <c r="Y3" s="10">
        <f>X3</f>
        <v>0.99520724000000005</v>
      </c>
    </row>
    <row r="4" spans="1:25" x14ac:dyDescent="0.35">
      <c r="A4" s="6">
        <v>61</v>
      </c>
      <c r="B4">
        <v>7.1002599999999996</v>
      </c>
      <c r="C4" s="3">
        <f t="shared" ref="C4:C62" si="0">MIN(B4/1000, 1)</f>
        <v>7.1002599999999997E-3</v>
      </c>
      <c r="D4" s="3">
        <f t="shared" ref="D4:D62" si="1">1-C4</f>
        <v>0.99289974000000003</v>
      </c>
      <c r="E4" s="10">
        <f>E3*D4</f>
        <v>0.98647779355864618</v>
      </c>
      <c r="G4" s="6">
        <v>61</v>
      </c>
      <c r="H4">
        <v>7.1002599999999996</v>
      </c>
      <c r="I4" s="3">
        <f t="shared" ref="I4:I62" si="2">MIN(H4/1000*(1+$L$3), 1)</f>
        <v>8.1652989999999991E-3</v>
      </c>
      <c r="J4" s="3">
        <f t="shared" ref="J4:J62" si="3">1-I4</f>
        <v>0.99183470100000004</v>
      </c>
      <c r="K4" s="10">
        <f>K3*J4</f>
        <v>0.98445738440630959</v>
      </c>
      <c r="N4" s="6">
        <v>61</v>
      </c>
      <c r="O4">
        <v>7.1002599999999996</v>
      </c>
      <c r="P4" s="3">
        <f>MIN(O4/1000, 1)</f>
        <v>7.1002599999999997E-3</v>
      </c>
      <c r="Q4" s="3">
        <f>1-P4</f>
        <v>0.99289974000000003</v>
      </c>
      <c r="R4" s="10">
        <f>R3*Q4</f>
        <v>0.98498844394864626</v>
      </c>
      <c r="U4">
        <v>61</v>
      </c>
      <c r="V4" s="45">
        <v>5.2580299999999998</v>
      </c>
      <c r="W4" s="3">
        <f t="shared" ref="W4:W62" si="4">MIN(V4/1000, 1)</f>
        <v>5.2580299999999995E-3</v>
      </c>
      <c r="X4" s="3">
        <f t="shared" ref="X4:X62" si="5">1-W4</f>
        <v>0.99474196999999998</v>
      </c>
      <c r="Y4" s="10">
        <f>Y3*X4</f>
        <v>0.98997441047586288</v>
      </c>
    </row>
    <row r="5" spans="1:25" x14ac:dyDescent="0.35">
      <c r="A5" s="6">
        <v>62</v>
      </c>
      <c r="B5">
        <v>7.8151000000000002</v>
      </c>
      <c r="C5" s="3">
        <f t="shared" si="0"/>
        <v>7.8151000000000002E-3</v>
      </c>
      <c r="D5" s="3">
        <f t="shared" si="1"/>
        <v>0.99218490000000004</v>
      </c>
      <c r="E5" s="10">
        <f t="shared" ref="E5:E62" si="6">E4*D5</f>
        <v>0.97876837095420599</v>
      </c>
      <c r="G5" s="6">
        <v>62</v>
      </c>
      <c r="H5">
        <v>7.8151000000000002</v>
      </c>
      <c r="I5" s="3">
        <f t="shared" si="2"/>
        <v>8.9873649999999989E-3</v>
      </c>
      <c r="J5" s="3">
        <f t="shared" si="3"/>
        <v>0.99101263500000003</v>
      </c>
      <c r="K5" s="10">
        <f t="shared" ref="K5:K62" si="7">K4*J5</f>
        <v>0.97560970656570478</v>
      </c>
      <c r="N5" s="6">
        <v>62</v>
      </c>
      <c r="O5">
        <v>7.8151000000000002</v>
      </c>
      <c r="P5" s="3">
        <f t="shared" ref="P5:P62" si="8">MIN(O5/1000, 1)</f>
        <v>7.8151000000000002E-3</v>
      </c>
      <c r="Q5" s="3">
        <f t="shared" ref="Q5:Q62" si="9">1-P5</f>
        <v>0.99218490000000004</v>
      </c>
      <c r="R5" s="10">
        <f t="shared" ref="R5:R62" si="10">R4*Q5</f>
        <v>0.97729066076034321</v>
      </c>
      <c r="U5" s="43">
        <v>62</v>
      </c>
      <c r="V5" s="45">
        <v>5.8053800000000004</v>
      </c>
      <c r="W5" s="3">
        <f t="shared" si="4"/>
        <v>5.8053800000000006E-3</v>
      </c>
      <c r="X5" s="3">
        <f t="shared" si="5"/>
        <v>0.99419462000000003</v>
      </c>
      <c r="Y5" s="10">
        <f t="shared" ref="Y5:Y62" si="11">Y4*X5</f>
        <v>0.98422723283277458</v>
      </c>
    </row>
    <row r="6" spans="1:25" x14ac:dyDescent="0.35">
      <c r="A6" s="6">
        <v>63</v>
      </c>
      <c r="B6">
        <v>8.6648700000000005</v>
      </c>
      <c r="C6" s="3">
        <f t="shared" si="0"/>
        <v>8.6648699999999999E-3</v>
      </c>
      <c r="D6" s="3">
        <f t="shared" si="1"/>
        <v>0.99133512999999995</v>
      </c>
      <c r="E6" s="10">
        <f t="shared" si="6"/>
        <v>0.97028747025977602</v>
      </c>
      <c r="G6" s="6">
        <v>63</v>
      </c>
      <c r="H6">
        <v>8.6648700000000005</v>
      </c>
      <c r="I6" s="3">
        <f t="shared" si="2"/>
        <v>9.9646004999999985E-3</v>
      </c>
      <c r="J6" s="3">
        <f t="shared" si="3"/>
        <v>0.99003539949999997</v>
      </c>
      <c r="K6" s="10">
        <f t="shared" si="7"/>
        <v>0.96588814559585523</v>
      </c>
      <c r="N6" s="6">
        <v>63</v>
      </c>
      <c r="O6">
        <v>8.6648700000000005</v>
      </c>
      <c r="P6" s="3">
        <f t="shared" si="8"/>
        <v>8.6648699999999999E-3</v>
      </c>
      <c r="Q6" s="3">
        <f t="shared" si="9"/>
        <v>0.99133512999999995</v>
      </c>
      <c r="R6" s="10">
        <f t="shared" si="10"/>
        <v>0.96882256423264068</v>
      </c>
      <c r="U6" s="43">
        <v>63</v>
      </c>
      <c r="V6" s="45">
        <v>6.4326100000000004</v>
      </c>
      <c r="W6" s="3">
        <f t="shared" si="4"/>
        <v>6.4326100000000001E-3</v>
      </c>
      <c r="X6" s="3">
        <f t="shared" si="5"/>
        <v>0.99356739000000005</v>
      </c>
      <c r="Y6" s="10">
        <f t="shared" si="11"/>
        <v>0.97789608289258223</v>
      </c>
    </row>
    <row r="7" spans="1:25" x14ac:dyDescent="0.35">
      <c r="A7" s="6">
        <v>64</v>
      </c>
      <c r="B7">
        <v>9.6526999999999994</v>
      </c>
      <c r="C7" s="3">
        <f t="shared" si="0"/>
        <v>9.6527000000000002E-3</v>
      </c>
      <c r="D7" s="3">
        <f t="shared" si="1"/>
        <v>0.99034730000000004</v>
      </c>
      <c r="E7" s="10">
        <f t="shared" si="6"/>
        <v>0.9609215763955995</v>
      </c>
      <c r="G7" s="6">
        <v>64</v>
      </c>
      <c r="H7">
        <v>9.6526999999999994</v>
      </c>
      <c r="I7" s="3">
        <f t="shared" si="2"/>
        <v>1.1100605E-2</v>
      </c>
      <c r="J7" s="3">
        <f t="shared" si="3"/>
        <v>0.98889939500000001</v>
      </c>
      <c r="K7" s="10">
        <f t="shared" si="7"/>
        <v>0.95516620281741316</v>
      </c>
      <c r="N7" s="6">
        <v>64</v>
      </c>
      <c r="O7">
        <v>9.6526999999999994</v>
      </c>
      <c r="P7" s="3">
        <f t="shared" si="8"/>
        <v>9.6527000000000002E-3</v>
      </c>
      <c r="Q7" s="3">
        <f t="shared" si="9"/>
        <v>0.99034730000000004</v>
      </c>
      <c r="R7" s="10">
        <f t="shared" si="10"/>
        <v>0.95947081066687234</v>
      </c>
      <c r="T7" s="12"/>
      <c r="U7" s="43">
        <v>64</v>
      </c>
      <c r="V7" s="45">
        <v>7.0732200000000001</v>
      </c>
      <c r="W7" s="3">
        <f t="shared" si="4"/>
        <v>7.0732199999999999E-3</v>
      </c>
      <c r="X7" s="3">
        <f t="shared" si="5"/>
        <v>0.99292678000000001</v>
      </c>
      <c r="Y7" s="10">
        <f t="shared" si="11"/>
        <v>0.97097920876114474</v>
      </c>
    </row>
    <row r="8" spans="1:25" x14ac:dyDescent="0.35">
      <c r="A8" s="6">
        <v>65</v>
      </c>
      <c r="B8">
        <v>10.79527</v>
      </c>
      <c r="C8" s="3">
        <f t="shared" si="0"/>
        <v>1.0795270000000001E-2</v>
      </c>
      <c r="D8" s="3">
        <f t="shared" si="1"/>
        <v>0.98920472999999998</v>
      </c>
      <c r="E8" s="10">
        <f t="shared" si="6"/>
        <v>0.95054816852958335</v>
      </c>
      <c r="G8" s="6">
        <v>65</v>
      </c>
      <c r="H8">
        <v>10.79527</v>
      </c>
      <c r="I8" s="3">
        <f t="shared" si="2"/>
        <v>1.24145605E-2</v>
      </c>
      <c r="J8" s="3">
        <f t="shared" si="3"/>
        <v>0.9875854395</v>
      </c>
      <c r="K8" s="10">
        <f t="shared" si="7"/>
        <v>0.94330823420498111</v>
      </c>
      <c r="N8" s="6">
        <v>65</v>
      </c>
      <c r="O8">
        <v>10.79527</v>
      </c>
      <c r="P8" s="3">
        <f t="shared" si="8"/>
        <v>1.0795270000000001E-2</v>
      </c>
      <c r="Q8" s="3">
        <f t="shared" si="9"/>
        <v>0.98920472999999998</v>
      </c>
      <c r="R8" s="10">
        <f t="shared" si="10"/>
        <v>0.94911306420860453</v>
      </c>
      <c r="U8" s="43">
        <v>65</v>
      </c>
      <c r="V8" s="45">
        <v>7.8815900000000001</v>
      </c>
      <c r="W8" s="3">
        <f t="shared" si="4"/>
        <v>7.8815900000000008E-3</v>
      </c>
      <c r="X8" s="3">
        <f t="shared" si="5"/>
        <v>0.99211841000000001</v>
      </c>
      <c r="Y8" s="10">
        <f t="shared" si="11"/>
        <v>0.96332634873916501</v>
      </c>
    </row>
    <row r="9" spans="1:25" x14ac:dyDescent="0.35">
      <c r="A9" s="6">
        <v>66</v>
      </c>
      <c r="B9">
        <v>11.728260000000001</v>
      </c>
      <c r="C9" s="3">
        <f t="shared" si="0"/>
        <v>1.1728260000000001E-2</v>
      </c>
      <c r="D9" s="3">
        <f t="shared" si="1"/>
        <v>0.98827173999999995</v>
      </c>
      <c r="E9" s="10">
        <f t="shared" si="6"/>
        <v>0.93939989246654454</v>
      </c>
      <c r="G9" s="6">
        <v>66</v>
      </c>
      <c r="H9">
        <v>11.728260000000001</v>
      </c>
      <c r="I9" s="3">
        <f t="shared" si="2"/>
        <v>1.3487499E-2</v>
      </c>
      <c r="J9" s="3">
        <f t="shared" si="3"/>
        <v>0.98651250099999999</v>
      </c>
      <c r="K9" s="10">
        <f t="shared" si="7"/>
        <v>0.93058536533944969</v>
      </c>
      <c r="N9" s="6">
        <v>66</v>
      </c>
      <c r="O9">
        <v>11.728260000000001</v>
      </c>
      <c r="P9" s="3">
        <f t="shared" si="8"/>
        <v>1.1728260000000001E-2</v>
      </c>
      <c r="Q9" s="3">
        <f t="shared" si="9"/>
        <v>0.98827173999999995</v>
      </c>
      <c r="R9" s="10">
        <f t="shared" si="10"/>
        <v>0.93798161942216929</v>
      </c>
      <c r="U9" s="43">
        <v>66</v>
      </c>
      <c r="V9" s="45">
        <v>8.7301500000000001</v>
      </c>
      <c r="W9" s="3">
        <f t="shared" si="4"/>
        <v>8.7301500000000008E-3</v>
      </c>
      <c r="X9" s="3">
        <f t="shared" si="5"/>
        <v>0.99126985000000001</v>
      </c>
      <c r="Y9" s="10">
        <f t="shared" si="11"/>
        <v>0.95491636521571976</v>
      </c>
    </row>
    <row r="10" spans="1:25" x14ac:dyDescent="0.35">
      <c r="A10" s="6">
        <v>67</v>
      </c>
      <c r="B10">
        <v>12.797940000000001</v>
      </c>
      <c r="C10" s="3">
        <f t="shared" si="0"/>
        <v>1.2797940000000001E-2</v>
      </c>
      <c r="D10" s="3">
        <f t="shared" si="1"/>
        <v>0.98720205999999999</v>
      </c>
      <c r="E10" s="10">
        <f t="shared" si="6"/>
        <v>0.9273775090067512</v>
      </c>
      <c r="G10" s="6">
        <v>67</v>
      </c>
      <c r="H10">
        <v>12.797940000000001</v>
      </c>
      <c r="I10" s="3">
        <f t="shared" si="2"/>
        <v>1.4717631E-2</v>
      </c>
      <c r="J10" s="3">
        <f t="shared" si="3"/>
        <v>0.98528236899999999</v>
      </c>
      <c r="K10" s="10">
        <f t="shared" si="7"/>
        <v>0.9168893533183835</v>
      </c>
      <c r="N10" s="6">
        <v>67</v>
      </c>
      <c r="O10">
        <v>12.797940000000001</v>
      </c>
      <c r="P10" s="3">
        <f t="shared" si="8"/>
        <v>1.2797940000000001E-2</v>
      </c>
      <c r="Q10" s="3">
        <f t="shared" si="9"/>
        <v>0.98720205999999999</v>
      </c>
      <c r="R10" s="10">
        <f t="shared" si="10"/>
        <v>0.92597738693570153</v>
      </c>
      <c r="U10" s="43">
        <v>67</v>
      </c>
      <c r="V10" s="45">
        <v>9.5627399999999998</v>
      </c>
      <c r="W10" s="3">
        <f t="shared" si="4"/>
        <v>9.5627400000000001E-3</v>
      </c>
      <c r="X10" s="3">
        <f t="shared" si="5"/>
        <v>0.99043725999999999</v>
      </c>
      <c r="Y10" s="10">
        <f t="shared" si="11"/>
        <v>0.94578474829341674</v>
      </c>
    </row>
    <row r="11" spans="1:25" x14ac:dyDescent="0.35">
      <c r="A11" s="6">
        <v>68</v>
      </c>
      <c r="B11">
        <v>13.97499</v>
      </c>
      <c r="C11" s="3">
        <f t="shared" si="0"/>
        <v>1.397499E-2</v>
      </c>
      <c r="D11" s="3">
        <f t="shared" si="1"/>
        <v>0.98602500999999998</v>
      </c>
      <c r="E11" s="10">
        <f t="shared" si="6"/>
        <v>0.91441741759215689</v>
      </c>
      <c r="G11" s="6">
        <v>68</v>
      </c>
      <c r="H11">
        <v>13.97499</v>
      </c>
      <c r="I11" s="3">
        <f t="shared" si="2"/>
        <v>1.6071238499999998E-2</v>
      </c>
      <c r="J11" s="3">
        <f t="shared" si="3"/>
        <v>0.98392876149999997</v>
      </c>
      <c r="K11" s="10">
        <f t="shared" si="7"/>
        <v>0.90215380584309302</v>
      </c>
      <c r="N11" s="6">
        <v>68</v>
      </c>
      <c r="O11">
        <v>13.97499</v>
      </c>
      <c r="P11" s="3">
        <f t="shared" si="8"/>
        <v>1.397499E-2</v>
      </c>
      <c r="Q11" s="3">
        <f t="shared" si="9"/>
        <v>0.98602500999999998</v>
      </c>
      <c r="R11" s="10">
        <f t="shared" si="10"/>
        <v>0.91303686221304892</v>
      </c>
      <c r="U11" s="43">
        <v>68</v>
      </c>
      <c r="V11" s="45">
        <v>10.425179999999999</v>
      </c>
      <c r="W11" s="3">
        <f t="shared" si="4"/>
        <v>1.0425179999999999E-2</v>
      </c>
      <c r="X11" s="3">
        <f t="shared" si="5"/>
        <v>0.98957481999999997</v>
      </c>
      <c r="Y11" s="10">
        <f t="shared" si="11"/>
        <v>0.93592477205120317</v>
      </c>
    </row>
    <row r="12" spans="1:25" x14ac:dyDescent="0.35">
      <c r="A12" s="6">
        <v>69</v>
      </c>
      <c r="B12">
        <v>15.66005</v>
      </c>
      <c r="C12" s="3">
        <f t="shared" si="0"/>
        <v>1.5660050000000002E-2</v>
      </c>
      <c r="D12" s="3">
        <f t="shared" si="1"/>
        <v>0.98433994999999996</v>
      </c>
      <c r="E12" s="10">
        <f t="shared" si="6"/>
        <v>0.90009759511179277</v>
      </c>
      <c r="G12" s="6">
        <v>69</v>
      </c>
      <c r="H12">
        <v>15.66005</v>
      </c>
      <c r="I12" s="3">
        <f t="shared" si="2"/>
        <v>1.8009057500000002E-2</v>
      </c>
      <c r="J12" s="3">
        <f t="shared" si="3"/>
        <v>0.98199094249999996</v>
      </c>
      <c r="K12" s="10">
        <f t="shared" si="7"/>
        <v>0.88590686607982083</v>
      </c>
      <c r="N12" s="6">
        <v>69</v>
      </c>
      <c r="O12">
        <v>15.66005</v>
      </c>
      <c r="P12" s="3">
        <f t="shared" si="8"/>
        <v>1.5660050000000002E-2</v>
      </c>
      <c r="Q12" s="3">
        <f t="shared" si="9"/>
        <v>0.98433994999999996</v>
      </c>
      <c r="R12" s="10">
        <f t="shared" si="10"/>
        <v>0.89873865929894947</v>
      </c>
      <c r="U12" s="43">
        <v>69</v>
      </c>
      <c r="V12" s="45">
        <v>11.495649999999999</v>
      </c>
      <c r="W12" s="3">
        <f t="shared" si="4"/>
        <v>1.149565E-2</v>
      </c>
      <c r="X12" s="3">
        <f t="shared" si="5"/>
        <v>0.98850435000000003</v>
      </c>
      <c r="Y12" s="10">
        <f t="shared" si="11"/>
        <v>0.92516570844537283</v>
      </c>
    </row>
    <row r="13" spans="1:25" x14ac:dyDescent="0.35">
      <c r="A13" s="6">
        <v>70</v>
      </c>
      <c r="B13">
        <v>17.473579999999998</v>
      </c>
      <c r="C13" s="3">
        <f t="shared" si="0"/>
        <v>1.7473579999999999E-2</v>
      </c>
      <c r="D13" s="3">
        <f t="shared" si="1"/>
        <v>0.98252642000000001</v>
      </c>
      <c r="E13" s="10">
        <f t="shared" si="6"/>
        <v>0.88436966777579928</v>
      </c>
      <c r="G13" s="6">
        <v>70</v>
      </c>
      <c r="H13">
        <v>17.473579999999998</v>
      </c>
      <c r="I13" s="3">
        <f t="shared" si="2"/>
        <v>2.0094616999999999E-2</v>
      </c>
      <c r="J13" s="3">
        <f t="shared" si="3"/>
        <v>0.97990538299999996</v>
      </c>
      <c r="K13" s="10">
        <f t="shared" si="7"/>
        <v>0.86810490690827646</v>
      </c>
      <c r="N13" s="6">
        <v>70</v>
      </c>
      <c r="O13">
        <v>17.473579999999998</v>
      </c>
      <c r="P13" s="3">
        <f t="shared" si="8"/>
        <v>1.7473579999999999E-2</v>
      </c>
      <c r="Q13" s="3">
        <f t="shared" si="9"/>
        <v>0.98252642000000001</v>
      </c>
      <c r="R13" s="10">
        <f t="shared" si="10"/>
        <v>0.88303447743659658</v>
      </c>
      <c r="U13" s="43">
        <v>70</v>
      </c>
      <c r="V13" s="45">
        <v>12.85309</v>
      </c>
      <c r="W13" s="3">
        <f t="shared" si="4"/>
        <v>1.2853089999999999E-2</v>
      </c>
      <c r="X13" s="3">
        <f t="shared" si="5"/>
        <v>0.98714690999999999</v>
      </c>
      <c r="Y13" s="10">
        <f t="shared" si="11"/>
        <v>0.91327447032981068</v>
      </c>
    </row>
    <row r="14" spans="1:25" x14ac:dyDescent="0.35">
      <c r="A14" s="6">
        <v>71</v>
      </c>
      <c r="B14">
        <v>19.737480000000001</v>
      </c>
      <c r="C14" s="3">
        <f t="shared" si="0"/>
        <v>1.9737480000000002E-2</v>
      </c>
      <c r="D14" s="3">
        <f t="shared" si="1"/>
        <v>0.98026252000000003</v>
      </c>
      <c r="E14" s="10">
        <f t="shared" si="6"/>
        <v>0.86691443914546784</v>
      </c>
      <c r="G14" s="6">
        <v>71</v>
      </c>
      <c r="H14">
        <v>19.737480000000001</v>
      </c>
      <c r="I14" s="3">
        <f t="shared" si="2"/>
        <v>2.2698102000000001E-2</v>
      </c>
      <c r="J14" s="3">
        <f t="shared" si="3"/>
        <v>0.977301898</v>
      </c>
      <c r="K14" s="10">
        <f t="shared" si="7"/>
        <v>0.84840057318457185</v>
      </c>
      <c r="N14" s="6">
        <v>71</v>
      </c>
      <c r="O14">
        <v>19.737480000000001</v>
      </c>
      <c r="P14" s="3">
        <f t="shared" si="8"/>
        <v>1.9737480000000002E-2</v>
      </c>
      <c r="Q14" s="3">
        <f t="shared" si="9"/>
        <v>0.98026252000000003</v>
      </c>
      <c r="R14" s="10">
        <f t="shared" si="10"/>
        <v>0.86560560209888138</v>
      </c>
      <c r="U14" s="43">
        <v>71</v>
      </c>
      <c r="V14" s="45">
        <v>14.359859999999999</v>
      </c>
      <c r="W14" s="3">
        <f t="shared" si="4"/>
        <v>1.4359859999999999E-2</v>
      </c>
      <c r="X14" s="3">
        <f t="shared" si="5"/>
        <v>0.98564014</v>
      </c>
      <c r="Y14" s="10">
        <f t="shared" si="11"/>
        <v>0.90015997679430049</v>
      </c>
    </row>
    <row r="15" spans="1:25" x14ac:dyDescent="0.35">
      <c r="A15" s="6">
        <v>72</v>
      </c>
      <c r="B15">
        <v>21.721769999999999</v>
      </c>
      <c r="C15" s="3">
        <f t="shared" si="0"/>
        <v>2.1721769999999998E-2</v>
      </c>
      <c r="D15" s="3">
        <f t="shared" si="1"/>
        <v>0.97827823000000003</v>
      </c>
      <c r="E15" s="10">
        <f t="shared" si="6"/>
        <v>0.84808352308867097</v>
      </c>
      <c r="G15" s="6">
        <v>72</v>
      </c>
      <c r="H15">
        <v>21.721769999999999</v>
      </c>
      <c r="I15" s="3">
        <f t="shared" si="2"/>
        <v>2.4980035499999994E-2</v>
      </c>
      <c r="J15" s="3">
        <f t="shared" si="3"/>
        <v>0.97501996450000006</v>
      </c>
      <c r="K15" s="10">
        <f t="shared" si="7"/>
        <v>0.82720749674820093</v>
      </c>
      <c r="N15" s="6">
        <v>72</v>
      </c>
      <c r="O15">
        <v>21.721769999999999</v>
      </c>
      <c r="P15" s="3">
        <f t="shared" si="8"/>
        <v>2.1721769999999998E-2</v>
      </c>
      <c r="Q15" s="3">
        <f t="shared" si="9"/>
        <v>0.97827823000000003</v>
      </c>
      <c r="R15" s="10">
        <f t="shared" si="10"/>
        <v>0.84680311629937799</v>
      </c>
      <c r="U15" s="43">
        <v>72</v>
      </c>
      <c r="V15" s="45">
        <v>16.138629999999999</v>
      </c>
      <c r="W15" s="3">
        <f t="shared" si="4"/>
        <v>1.6138629999999998E-2</v>
      </c>
      <c r="X15" s="3">
        <f t="shared" si="5"/>
        <v>0.98386136999999996</v>
      </c>
      <c r="Y15" s="10">
        <f t="shared" si="11"/>
        <v>0.88563262798800868</v>
      </c>
    </row>
    <row r="16" spans="1:25" x14ac:dyDescent="0.35">
      <c r="A16" s="6">
        <v>73</v>
      </c>
      <c r="B16">
        <v>23.921029999999998</v>
      </c>
      <c r="C16" s="3">
        <f t="shared" si="0"/>
        <v>2.3921029999999999E-2</v>
      </c>
      <c r="D16" s="3">
        <f t="shared" si="1"/>
        <v>0.97607896999999999</v>
      </c>
      <c r="E16" s="10">
        <f t="shared" si="6"/>
        <v>0.82779649169036118</v>
      </c>
      <c r="G16" s="6">
        <v>73</v>
      </c>
      <c r="H16">
        <v>23.921029999999998</v>
      </c>
      <c r="I16" s="3">
        <f t="shared" si="2"/>
        <v>2.7509184499999999E-2</v>
      </c>
      <c r="J16" s="3">
        <f t="shared" si="3"/>
        <v>0.97249081550000005</v>
      </c>
      <c r="K16" s="10">
        <f t="shared" si="7"/>
        <v>0.80445169310037157</v>
      </c>
      <c r="N16" s="6">
        <v>73</v>
      </c>
      <c r="O16">
        <v>23.921029999999998</v>
      </c>
      <c r="P16" s="3">
        <f t="shared" si="8"/>
        <v>2.3921029999999999E-2</v>
      </c>
      <c r="Q16" s="3">
        <f t="shared" si="9"/>
        <v>0.97607896999999999</v>
      </c>
      <c r="R16" s="10">
        <f t="shared" si="10"/>
        <v>0.82654671355028708</v>
      </c>
      <c r="U16" s="43">
        <v>73</v>
      </c>
      <c r="V16" s="45">
        <v>17.771640000000001</v>
      </c>
      <c r="W16" s="3">
        <f t="shared" si="4"/>
        <v>1.7771640000000002E-2</v>
      </c>
      <c r="X16" s="3">
        <f t="shared" si="5"/>
        <v>0.98222836000000002</v>
      </c>
      <c r="Y16" s="10">
        <f t="shared" si="11"/>
        <v>0.86989348375115183</v>
      </c>
    </row>
    <row r="17" spans="1:25" x14ac:dyDescent="0.35">
      <c r="A17" s="6">
        <v>74</v>
      </c>
      <c r="B17">
        <v>25.97889</v>
      </c>
      <c r="C17" s="3">
        <f t="shared" si="0"/>
        <v>2.5978890000000001E-2</v>
      </c>
      <c r="D17" s="3">
        <f t="shared" si="1"/>
        <v>0.97402111000000002</v>
      </c>
      <c r="E17" s="10">
        <f t="shared" si="6"/>
        <v>0.80629125769035137</v>
      </c>
      <c r="G17" s="6">
        <v>74</v>
      </c>
      <c r="H17">
        <v>25.97889</v>
      </c>
      <c r="I17" s="3">
        <f t="shared" si="2"/>
        <v>2.98757235E-2</v>
      </c>
      <c r="J17" s="3">
        <f t="shared" si="3"/>
        <v>0.97012427649999999</v>
      </c>
      <c r="K17" s="10">
        <f t="shared" si="7"/>
        <v>0.78041811674819805</v>
      </c>
      <c r="N17" s="6">
        <v>74</v>
      </c>
      <c r="O17">
        <v>25.97889</v>
      </c>
      <c r="P17" s="3">
        <f t="shared" si="8"/>
        <v>2.5978890000000001E-2</v>
      </c>
      <c r="Q17" s="3">
        <f t="shared" si="9"/>
        <v>0.97402111000000002</v>
      </c>
      <c r="R17" s="10">
        <f t="shared" si="10"/>
        <v>0.80507394739910265</v>
      </c>
      <c r="U17" s="43">
        <v>74</v>
      </c>
      <c r="V17" s="45">
        <v>19.84131</v>
      </c>
      <c r="W17" s="3">
        <f t="shared" si="4"/>
        <v>1.9841310000000001E-2</v>
      </c>
      <c r="X17" s="3">
        <f t="shared" si="5"/>
        <v>0.98015869</v>
      </c>
      <c r="Y17" s="10">
        <f t="shared" si="11"/>
        <v>0.8526336574730653</v>
      </c>
    </row>
    <row r="18" spans="1:25" x14ac:dyDescent="0.35">
      <c r="A18" s="6">
        <v>75</v>
      </c>
      <c r="B18">
        <v>29.22232</v>
      </c>
      <c r="C18" s="3">
        <f t="shared" si="0"/>
        <v>2.922232E-2</v>
      </c>
      <c r="D18" s="3">
        <f t="shared" si="1"/>
        <v>0.97077767999999998</v>
      </c>
      <c r="E18" s="10">
        <f t="shared" si="6"/>
        <v>0.78272955654492149</v>
      </c>
      <c r="G18" s="6">
        <v>75</v>
      </c>
      <c r="H18">
        <v>29.22232</v>
      </c>
      <c r="I18" s="3">
        <f t="shared" si="2"/>
        <v>3.3605667999999998E-2</v>
      </c>
      <c r="J18" s="3">
        <f t="shared" si="3"/>
        <v>0.96639433200000002</v>
      </c>
      <c r="K18" s="10">
        <f t="shared" si="7"/>
        <v>0.75419164461557286</v>
      </c>
      <c r="N18" s="6">
        <v>75</v>
      </c>
      <c r="O18">
        <v>29.22232</v>
      </c>
      <c r="P18" s="3">
        <f t="shared" si="8"/>
        <v>2.922232E-2</v>
      </c>
      <c r="Q18" s="3">
        <f t="shared" si="9"/>
        <v>0.97077767999999998</v>
      </c>
      <c r="R18" s="10">
        <f t="shared" si="10"/>
        <v>0.78154781888454283</v>
      </c>
      <c r="U18" s="43">
        <v>75</v>
      </c>
      <c r="V18" s="45">
        <v>21.506229999999999</v>
      </c>
      <c r="W18" s="3">
        <f t="shared" si="4"/>
        <v>2.1506229999999998E-2</v>
      </c>
      <c r="X18" s="3">
        <f t="shared" si="5"/>
        <v>0.97849377000000004</v>
      </c>
      <c r="Y18" s="10">
        <f t="shared" si="11"/>
        <v>0.83429672192970838</v>
      </c>
    </row>
    <row r="19" spans="1:25" x14ac:dyDescent="0.35">
      <c r="A19" s="6">
        <v>76</v>
      </c>
      <c r="B19">
        <v>32.869430000000001</v>
      </c>
      <c r="C19" s="3">
        <f t="shared" si="0"/>
        <v>3.2869429999999998E-2</v>
      </c>
      <c r="D19" s="3">
        <f t="shared" si="1"/>
        <v>0.96713057000000002</v>
      </c>
      <c r="E19" s="10">
        <f t="shared" si="6"/>
        <v>0.75700168217713715</v>
      </c>
      <c r="G19" s="6">
        <v>76</v>
      </c>
      <c r="H19">
        <v>32.869430000000001</v>
      </c>
      <c r="I19" s="3">
        <f t="shared" si="2"/>
        <v>3.7799844499999992E-2</v>
      </c>
      <c r="J19" s="3">
        <f t="shared" si="3"/>
        <v>0.96220015550000004</v>
      </c>
      <c r="K19" s="10">
        <f t="shared" si="7"/>
        <v>0.725683317725905</v>
      </c>
      <c r="N19" s="6">
        <v>76</v>
      </c>
      <c r="O19">
        <v>32.869430000000001</v>
      </c>
      <c r="P19" s="3">
        <f t="shared" si="8"/>
        <v>3.2869429999999998E-2</v>
      </c>
      <c r="Q19" s="3">
        <f t="shared" si="9"/>
        <v>0.96713057000000002</v>
      </c>
      <c r="R19" s="10">
        <f t="shared" si="10"/>
        <v>0.75585878756006464</v>
      </c>
      <c r="U19" s="43">
        <v>76</v>
      </c>
      <c r="V19" s="45">
        <v>23.903189999999999</v>
      </c>
      <c r="W19" s="3">
        <f t="shared" si="4"/>
        <v>2.3903189999999998E-2</v>
      </c>
      <c r="X19" s="3">
        <f t="shared" si="5"/>
        <v>0.97609681000000004</v>
      </c>
      <c r="Y19" s="10">
        <f t="shared" si="11"/>
        <v>0.81435436886904544</v>
      </c>
    </row>
    <row r="20" spans="1:25" x14ac:dyDescent="0.35">
      <c r="A20" s="6">
        <v>77</v>
      </c>
      <c r="B20">
        <v>37.547710000000002</v>
      </c>
      <c r="C20" s="3">
        <f t="shared" si="0"/>
        <v>3.7547710000000005E-2</v>
      </c>
      <c r="D20" s="3">
        <f t="shared" si="1"/>
        <v>0.96245228999999999</v>
      </c>
      <c r="E20" s="10">
        <f t="shared" si="6"/>
        <v>0.72857800254523786</v>
      </c>
      <c r="G20" s="6">
        <v>77</v>
      </c>
      <c r="H20">
        <v>37.547710000000002</v>
      </c>
      <c r="I20" s="3">
        <f t="shared" si="2"/>
        <v>4.3179866500000004E-2</v>
      </c>
      <c r="J20" s="3">
        <f t="shared" si="3"/>
        <v>0.95682013349999995</v>
      </c>
      <c r="K20" s="10">
        <f t="shared" si="7"/>
        <v>0.69434840894522332</v>
      </c>
      <c r="N20" s="6">
        <v>77</v>
      </c>
      <c r="O20">
        <v>37.547710000000002</v>
      </c>
      <c r="P20" s="3">
        <f t="shared" si="8"/>
        <v>3.7547710000000005E-2</v>
      </c>
      <c r="Q20" s="3">
        <f t="shared" si="9"/>
        <v>0.96245228999999999</v>
      </c>
      <c r="R20" s="10">
        <f t="shared" si="10"/>
        <v>0.72747802100380776</v>
      </c>
      <c r="U20" s="43">
        <v>77</v>
      </c>
      <c r="V20" s="45">
        <v>26.87444</v>
      </c>
      <c r="W20" s="3">
        <f t="shared" si="4"/>
        <v>2.6874439999999999E-2</v>
      </c>
      <c r="X20" s="3">
        <f t="shared" si="5"/>
        <v>0.97312555999999995</v>
      </c>
      <c r="Y20" s="10">
        <f t="shared" si="11"/>
        <v>0.79246905124413636</v>
      </c>
    </row>
    <row r="21" spans="1:25" x14ac:dyDescent="0.35">
      <c r="A21" s="6">
        <v>78</v>
      </c>
      <c r="B21">
        <v>41.500149999999998</v>
      </c>
      <c r="C21" s="3">
        <f t="shared" si="0"/>
        <v>4.150015E-2</v>
      </c>
      <c r="D21" s="3">
        <f t="shared" si="1"/>
        <v>0.95849985000000004</v>
      </c>
      <c r="E21" s="10">
        <f t="shared" si="6"/>
        <v>0.69834190615291014</v>
      </c>
      <c r="G21" s="6">
        <v>78</v>
      </c>
      <c r="H21">
        <v>41.500149999999998</v>
      </c>
      <c r="I21" s="3">
        <f t="shared" si="2"/>
        <v>4.7725172499999996E-2</v>
      </c>
      <c r="J21" s="3">
        <f t="shared" si="3"/>
        <v>0.95227482750000003</v>
      </c>
      <c r="K21" s="10">
        <f t="shared" si="7"/>
        <v>0.66121051135321196</v>
      </c>
      <c r="N21" s="6">
        <v>78</v>
      </c>
      <c r="O21">
        <v>41.500149999999998</v>
      </c>
      <c r="P21" s="3">
        <f t="shared" si="8"/>
        <v>4.150015E-2</v>
      </c>
      <c r="Q21" s="3">
        <f t="shared" si="9"/>
        <v>0.95849985000000004</v>
      </c>
      <c r="R21" s="10">
        <f t="shared" si="10"/>
        <v>0.69728757401044661</v>
      </c>
      <c r="U21" s="43">
        <v>78</v>
      </c>
      <c r="V21" s="45">
        <v>30.67268</v>
      </c>
      <c r="W21" s="3">
        <f t="shared" si="4"/>
        <v>3.0672680000000001E-2</v>
      </c>
      <c r="X21" s="3">
        <f t="shared" si="5"/>
        <v>0.96932731999999999</v>
      </c>
      <c r="Y21" s="10">
        <f t="shared" si="11"/>
        <v>0.76816190162542131</v>
      </c>
    </row>
    <row r="22" spans="1:25" x14ac:dyDescent="0.35">
      <c r="A22" s="6">
        <v>79</v>
      </c>
      <c r="B22">
        <v>47.043030000000002</v>
      </c>
      <c r="C22" s="3">
        <f t="shared" si="0"/>
        <v>4.704303E-2</v>
      </c>
      <c r="D22" s="3">
        <f t="shared" si="1"/>
        <v>0.95295697000000001</v>
      </c>
      <c r="E22" s="10">
        <f t="shared" si="6"/>
        <v>0.66548978691150162</v>
      </c>
      <c r="G22" s="6">
        <v>79</v>
      </c>
      <c r="H22">
        <v>47.043030000000002</v>
      </c>
      <c r="I22" s="3">
        <f t="shared" si="2"/>
        <v>5.4099484499999996E-2</v>
      </c>
      <c r="J22" s="3">
        <f t="shared" si="3"/>
        <v>0.94590051549999998</v>
      </c>
      <c r="K22" s="10">
        <f t="shared" si="7"/>
        <v>0.62543936354302176</v>
      </c>
      <c r="N22" s="6">
        <v>79</v>
      </c>
      <c r="O22">
        <v>47.043030000000002</v>
      </c>
      <c r="P22" s="3">
        <f t="shared" si="8"/>
        <v>4.704303E-2</v>
      </c>
      <c r="Q22" s="3">
        <f t="shared" si="9"/>
        <v>0.95295697000000001</v>
      </c>
      <c r="R22" s="10">
        <f t="shared" si="10"/>
        <v>0.66448505374764599</v>
      </c>
      <c r="U22" s="43">
        <v>79</v>
      </c>
      <c r="V22" s="45">
        <v>34.456609999999998</v>
      </c>
      <c r="W22" s="3">
        <f t="shared" si="4"/>
        <v>3.4456609999999999E-2</v>
      </c>
      <c r="X22" s="3">
        <f t="shared" si="5"/>
        <v>0.96554339</v>
      </c>
      <c r="Y22" s="10">
        <f t="shared" si="11"/>
        <v>0.74169364656425585</v>
      </c>
    </row>
    <row r="23" spans="1:25" x14ac:dyDescent="0.35">
      <c r="A23" s="6">
        <v>80</v>
      </c>
      <c r="B23">
        <v>52.770629999999997</v>
      </c>
      <c r="C23" s="3">
        <f t="shared" si="0"/>
        <v>5.2770629999999999E-2</v>
      </c>
      <c r="D23" s="3">
        <f t="shared" si="1"/>
        <v>0.94722936999999996</v>
      </c>
      <c r="E23" s="10">
        <f t="shared" si="6"/>
        <v>0.63037147159761586</v>
      </c>
      <c r="G23" s="6">
        <v>80</v>
      </c>
      <c r="H23">
        <v>52.770629999999997</v>
      </c>
      <c r="I23" s="3">
        <f t="shared" si="2"/>
        <v>6.0686224499999997E-2</v>
      </c>
      <c r="J23" s="3">
        <f t="shared" si="3"/>
        <v>0.93931377550000006</v>
      </c>
      <c r="K23" s="10">
        <f t="shared" si="7"/>
        <v>0.58748380991591287</v>
      </c>
      <c r="N23" s="6">
        <v>80</v>
      </c>
      <c r="O23">
        <v>52.770629999999997</v>
      </c>
      <c r="P23" s="3">
        <f t="shared" si="8"/>
        <v>5.2770629999999999E-2</v>
      </c>
      <c r="Q23" s="3">
        <f t="shared" si="9"/>
        <v>0.94722936999999996</v>
      </c>
      <c r="R23" s="10">
        <f t="shared" si="10"/>
        <v>0.62941975883579881</v>
      </c>
      <c r="U23" s="43">
        <v>80</v>
      </c>
      <c r="V23" s="45">
        <v>40.241239999999998</v>
      </c>
      <c r="W23" s="3">
        <f t="shared" si="4"/>
        <v>4.0241239999999998E-2</v>
      </c>
      <c r="X23" s="3">
        <f t="shared" si="5"/>
        <v>0.95975876000000004</v>
      </c>
      <c r="Y23" s="10">
        <f t="shared" si="11"/>
        <v>0.71184697452638845</v>
      </c>
    </row>
    <row r="24" spans="1:25" x14ac:dyDescent="0.35">
      <c r="A24" s="6">
        <v>81</v>
      </c>
      <c r="B24">
        <v>58.951180000000001</v>
      </c>
      <c r="C24" s="3">
        <f t="shared" si="0"/>
        <v>5.8951179999999999E-2</v>
      </c>
      <c r="D24" s="3">
        <f t="shared" si="1"/>
        <v>0.94104882000000001</v>
      </c>
      <c r="E24" s="10">
        <f t="shared" si="6"/>
        <v>0.59321032950859998</v>
      </c>
      <c r="G24" s="6">
        <v>81</v>
      </c>
      <c r="H24">
        <v>58.951180000000001</v>
      </c>
      <c r="I24" s="3">
        <f t="shared" si="2"/>
        <v>6.7793856999999999E-2</v>
      </c>
      <c r="J24" s="3">
        <f t="shared" si="3"/>
        <v>0.93220614300000004</v>
      </c>
      <c r="K24" s="10">
        <f t="shared" si="7"/>
        <v>0.54765601651665829</v>
      </c>
      <c r="N24" s="6">
        <v>81</v>
      </c>
      <c r="O24">
        <v>58.951180000000001</v>
      </c>
      <c r="P24" s="3">
        <f t="shared" si="8"/>
        <v>5.8951179999999999E-2</v>
      </c>
      <c r="Q24" s="3">
        <f t="shared" si="9"/>
        <v>0.94104882000000001</v>
      </c>
      <c r="R24" s="10">
        <f t="shared" si="10"/>
        <v>0.59231472133711305</v>
      </c>
      <c r="U24" s="43">
        <v>81</v>
      </c>
      <c r="V24" s="45">
        <v>45.373150000000003</v>
      </c>
      <c r="W24" s="3">
        <f t="shared" si="4"/>
        <v>4.5373150000000001E-2</v>
      </c>
      <c r="X24" s="3">
        <f t="shared" si="5"/>
        <v>0.95462685000000003</v>
      </c>
      <c r="Y24" s="10">
        <f t="shared" si="11"/>
        <v>0.67954823497415651</v>
      </c>
    </row>
    <row r="25" spans="1:25" x14ac:dyDescent="0.35">
      <c r="A25" s="6">
        <v>82</v>
      </c>
      <c r="B25">
        <v>65.736419999999995</v>
      </c>
      <c r="C25" s="3">
        <f t="shared" si="0"/>
        <v>6.573641999999999E-2</v>
      </c>
      <c r="D25" s="3">
        <f t="shared" si="1"/>
        <v>0.93426357999999998</v>
      </c>
      <c r="E25" s="10">
        <f t="shared" si="6"/>
        <v>0.55421480613968421</v>
      </c>
      <c r="G25" s="6">
        <v>82</v>
      </c>
      <c r="H25">
        <v>65.736419999999995</v>
      </c>
      <c r="I25" s="3">
        <f t="shared" si="2"/>
        <v>7.5596882999999976E-2</v>
      </c>
      <c r="J25" s="3">
        <f t="shared" si="3"/>
        <v>0.924403117</v>
      </c>
      <c r="K25" s="10">
        <f t="shared" si="7"/>
        <v>0.50625492871180244</v>
      </c>
      <c r="N25" s="6">
        <v>82</v>
      </c>
      <c r="O25">
        <v>65.736419999999995</v>
      </c>
      <c r="P25" s="3">
        <f t="shared" si="8"/>
        <v>6.573641999999999E-2</v>
      </c>
      <c r="Q25" s="3">
        <f t="shared" si="9"/>
        <v>0.93426357999999998</v>
      </c>
      <c r="R25" s="10">
        <f t="shared" si="10"/>
        <v>0.55337807204311362</v>
      </c>
      <c r="U25" s="43">
        <v>82</v>
      </c>
      <c r="V25" s="45">
        <v>51.119289999999999</v>
      </c>
      <c r="W25" s="3">
        <f t="shared" si="4"/>
        <v>5.1119289999999998E-2</v>
      </c>
      <c r="X25" s="3">
        <f t="shared" si="5"/>
        <v>0.94888070999999996</v>
      </c>
      <c r="Y25" s="10">
        <f t="shared" si="11"/>
        <v>0.64481021168152441</v>
      </c>
    </row>
    <row r="26" spans="1:25" x14ac:dyDescent="0.35">
      <c r="A26" s="6">
        <v>83</v>
      </c>
      <c r="B26">
        <v>72.184380000000004</v>
      </c>
      <c r="C26" s="3">
        <f t="shared" si="0"/>
        <v>7.2184380000000006E-2</v>
      </c>
      <c r="D26" s="3">
        <f t="shared" si="1"/>
        <v>0.92781561999999995</v>
      </c>
      <c r="E26" s="10">
        <f t="shared" si="6"/>
        <v>0.51420915397167088</v>
      </c>
      <c r="G26" s="6">
        <v>83</v>
      </c>
      <c r="H26">
        <v>72.184380000000004</v>
      </c>
      <c r="I26" s="3">
        <f t="shared" si="2"/>
        <v>8.3012036999999997E-2</v>
      </c>
      <c r="J26" s="3">
        <f t="shared" si="3"/>
        <v>0.91698796299999996</v>
      </c>
      <c r="K26" s="10">
        <f t="shared" si="7"/>
        <v>0.46422967583814589</v>
      </c>
      <c r="N26" s="6">
        <v>83</v>
      </c>
      <c r="O26">
        <v>72.184380000000004</v>
      </c>
      <c r="P26" s="3">
        <f t="shared" si="8"/>
        <v>7.2184380000000006E-2</v>
      </c>
      <c r="Q26" s="3">
        <f t="shared" si="9"/>
        <v>0.92781561999999995</v>
      </c>
      <c r="R26" s="10">
        <f t="shared" si="10"/>
        <v>0.51343281900708615</v>
      </c>
      <c r="U26" s="43">
        <v>83</v>
      </c>
      <c r="V26" s="45">
        <v>57.338450000000002</v>
      </c>
      <c r="W26" s="3">
        <f t="shared" si="4"/>
        <v>5.7338449999999999E-2</v>
      </c>
      <c r="X26" s="3">
        <f t="shared" si="5"/>
        <v>0.94266154999999996</v>
      </c>
      <c r="Y26" s="10">
        <f t="shared" si="11"/>
        <v>0.60783779359953394</v>
      </c>
    </row>
    <row r="27" spans="1:25" x14ac:dyDescent="0.35">
      <c r="A27" s="6">
        <v>84</v>
      </c>
      <c r="B27">
        <v>81.257310000000004</v>
      </c>
      <c r="C27" s="3">
        <f t="shared" si="0"/>
        <v>8.1257309999999999E-2</v>
      </c>
      <c r="D27" s="3">
        <f t="shared" si="1"/>
        <v>0.91874268999999997</v>
      </c>
      <c r="E27" s="10">
        <f t="shared" si="6"/>
        <v>0.47242590134255708</v>
      </c>
      <c r="G27" s="6">
        <v>84</v>
      </c>
      <c r="H27">
        <v>81.257310000000004</v>
      </c>
      <c r="I27" s="3">
        <f t="shared" si="2"/>
        <v>9.3445906499999995E-2</v>
      </c>
      <c r="J27" s="3">
        <f t="shared" si="3"/>
        <v>0.90655409350000005</v>
      </c>
      <c r="K27" s="10">
        <f t="shared" si="7"/>
        <v>0.42084931295524924</v>
      </c>
      <c r="N27" s="6">
        <v>84</v>
      </c>
      <c r="O27">
        <v>81.257310000000004</v>
      </c>
      <c r="P27" s="3">
        <f t="shared" si="8"/>
        <v>8.1257309999999999E-2</v>
      </c>
      <c r="Q27" s="3">
        <f t="shared" si="9"/>
        <v>0.91874268999999997</v>
      </c>
      <c r="R27" s="10">
        <f t="shared" si="10"/>
        <v>0.47171264926885342</v>
      </c>
      <c r="U27" s="43">
        <v>84</v>
      </c>
      <c r="V27" s="45">
        <v>63.46396</v>
      </c>
      <c r="W27" s="3">
        <f t="shared" si="4"/>
        <v>6.346396E-2</v>
      </c>
      <c r="X27" s="3">
        <f t="shared" si="5"/>
        <v>0.93653604000000001</v>
      </c>
      <c r="Y27" s="10">
        <f t="shared" si="11"/>
        <v>0.56926200018004491</v>
      </c>
    </row>
    <row r="28" spans="1:25" x14ac:dyDescent="0.35">
      <c r="A28" s="6">
        <v>85</v>
      </c>
      <c r="B28">
        <v>92.639579999999995</v>
      </c>
      <c r="C28" s="3">
        <f t="shared" si="0"/>
        <v>9.2639579999999999E-2</v>
      </c>
      <c r="D28" s="3">
        <f t="shared" si="1"/>
        <v>0.90736042000000006</v>
      </c>
      <c r="E28" s="10">
        <f t="shared" si="6"/>
        <v>0.42866056426106119</v>
      </c>
      <c r="G28" s="6">
        <v>85</v>
      </c>
      <c r="H28">
        <v>92.639579999999995</v>
      </c>
      <c r="I28" s="3">
        <f t="shared" si="2"/>
        <v>0.106535517</v>
      </c>
      <c r="J28" s="3">
        <f t="shared" si="3"/>
        <v>0.89346448300000003</v>
      </c>
      <c r="K28" s="10">
        <f t="shared" si="7"/>
        <v>0.37601391382046701</v>
      </c>
      <c r="N28" s="6">
        <v>85</v>
      </c>
      <c r="O28">
        <v>92.639579999999995</v>
      </c>
      <c r="P28" s="3">
        <f t="shared" si="8"/>
        <v>9.2639579999999999E-2</v>
      </c>
      <c r="Q28" s="3">
        <f t="shared" si="9"/>
        <v>0.90736042000000006</v>
      </c>
      <c r="R28" s="10">
        <f t="shared" si="10"/>
        <v>0.42801338755989954</v>
      </c>
      <c r="U28" s="43">
        <v>85</v>
      </c>
      <c r="V28" s="45">
        <v>72.08193</v>
      </c>
      <c r="W28" s="3">
        <f t="shared" si="4"/>
        <v>7.2081930000000002E-2</v>
      </c>
      <c r="X28" s="3">
        <f t="shared" si="5"/>
        <v>0.92791807000000004</v>
      </c>
      <c r="Y28" s="10">
        <f t="shared" si="11"/>
        <v>0.52822849653140691</v>
      </c>
    </row>
    <row r="29" spans="1:25" x14ac:dyDescent="0.35">
      <c r="A29" s="6">
        <v>86</v>
      </c>
      <c r="B29">
        <v>107.0014</v>
      </c>
      <c r="C29" s="3">
        <f t="shared" si="0"/>
        <v>0.10700140000000001</v>
      </c>
      <c r="D29" s="3">
        <f t="shared" si="1"/>
        <v>0.89299859999999998</v>
      </c>
      <c r="E29" s="10">
        <f t="shared" si="6"/>
        <v>0.38279328376033767</v>
      </c>
      <c r="G29" s="6">
        <v>86</v>
      </c>
      <c r="H29">
        <v>107.0014</v>
      </c>
      <c r="I29" s="3">
        <f t="shared" si="2"/>
        <v>0.12305161000000001</v>
      </c>
      <c r="J29" s="3">
        <f t="shared" si="3"/>
        <v>0.87694839000000002</v>
      </c>
      <c r="K29" s="10">
        <f t="shared" si="7"/>
        <v>0.32974479634245729</v>
      </c>
      <c r="N29" s="6">
        <v>86</v>
      </c>
      <c r="O29">
        <v>107.0014</v>
      </c>
      <c r="P29" s="3">
        <f t="shared" si="8"/>
        <v>0.10700140000000001</v>
      </c>
      <c r="Q29" s="3">
        <f t="shared" si="9"/>
        <v>0.89299859999999998</v>
      </c>
      <c r="R29" s="10">
        <f t="shared" si="10"/>
        <v>0.3822153558722477</v>
      </c>
      <c r="U29" s="43">
        <v>86</v>
      </c>
      <c r="V29" s="45">
        <v>82.980090000000004</v>
      </c>
      <c r="W29" s="3">
        <f t="shared" si="4"/>
        <v>8.2980090000000006E-2</v>
      </c>
      <c r="X29" s="3">
        <f t="shared" si="5"/>
        <v>0.91701991000000005</v>
      </c>
      <c r="Y29" s="10">
        <f t="shared" si="11"/>
        <v>0.48439604834866612</v>
      </c>
    </row>
    <row r="30" spans="1:25" x14ac:dyDescent="0.35">
      <c r="A30" s="6">
        <v>87</v>
      </c>
      <c r="B30">
        <v>122.26466000000001</v>
      </c>
      <c r="C30" s="3">
        <f t="shared" si="0"/>
        <v>0.12226466000000001</v>
      </c>
      <c r="D30" s="3">
        <f t="shared" si="1"/>
        <v>0.87773533999999998</v>
      </c>
      <c r="E30" s="10">
        <f t="shared" si="6"/>
        <v>0.33599119307109643</v>
      </c>
      <c r="G30" s="6">
        <v>87</v>
      </c>
      <c r="H30">
        <v>122.26466000000001</v>
      </c>
      <c r="I30" s="3">
        <f t="shared" si="2"/>
        <v>0.14060435900000001</v>
      </c>
      <c r="J30" s="3">
        <f t="shared" si="3"/>
        <v>0.85939564099999999</v>
      </c>
      <c r="K30" s="10">
        <f t="shared" si="7"/>
        <v>0.28338124061914055</v>
      </c>
      <c r="N30" s="6">
        <v>87</v>
      </c>
      <c r="O30">
        <v>122.26466000000001</v>
      </c>
      <c r="P30" s="3">
        <f t="shared" si="8"/>
        <v>0.12226466000000001</v>
      </c>
      <c r="Q30" s="3">
        <f t="shared" si="9"/>
        <v>0.87773533999999998</v>
      </c>
      <c r="R30" s="10">
        <f t="shared" si="10"/>
        <v>0.3354839253397483</v>
      </c>
      <c r="U30" s="43">
        <v>87</v>
      </c>
      <c r="V30" s="45">
        <v>95.633920000000003</v>
      </c>
      <c r="W30" s="3">
        <f t="shared" si="4"/>
        <v>9.5633919999999997E-2</v>
      </c>
      <c r="X30" s="3">
        <f t="shared" si="5"/>
        <v>0.90436607999999996</v>
      </c>
      <c r="Y30" s="10">
        <f t="shared" si="11"/>
        <v>0.43807135541257364</v>
      </c>
    </row>
    <row r="31" spans="1:25" x14ac:dyDescent="0.35">
      <c r="A31" s="6">
        <v>88</v>
      </c>
      <c r="B31">
        <v>139.87939</v>
      </c>
      <c r="C31" s="3">
        <f t="shared" si="0"/>
        <v>0.13987938999999999</v>
      </c>
      <c r="D31" s="3">
        <f t="shared" si="1"/>
        <v>0.86012061000000006</v>
      </c>
      <c r="E31" s="10">
        <f t="shared" si="6"/>
        <v>0.28899294993893926</v>
      </c>
      <c r="G31" s="6">
        <v>88</v>
      </c>
      <c r="H31">
        <v>139.87939</v>
      </c>
      <c r="I31" s="3">
        <f t="shared" si="2"/>
        <v>0.16086129849999997</v>
      </c>
      <c r="J31" s="3">
        <f t="shared" si="3"/>
        <v>0.83913870150000003</v>
      </c>
      <c r="K31" s="10">
        <f t="shared" si="7"/>
        <v>0.23779616628260467</v>
      </c>
      <c r="N31" s="6">
        <v>88</v>
      </c>
      <c r="O31">
        <v>139.87939</v>
      </c>
      <c r="P31" s="3">
        <f t="shared" si="8"/>
        <v>0.13987938999999999</v>
      </c>
      <c r="Q31" s="3">
        <f t="shared" si="9"/>
        <v>0.86012061000000006</v>
      </c>
      <c r="R31" s="10">
        <f t="shared" si="10"/>
        <v>0.28855663850841878</v>
      </c>
      <c r="U31" s="43">
        <v>88</v>
      </c>
      <c r="V31" s="45">
        <v>109.20646000000001</v>
      </c>
      <c r="W31" s="3">
        <f t="shared" si="4"/>
        <v>0.10920646000000001</v>
      </c>
      <c r="X31" s="3">
        <f t="shared" si="5"/>
        <v>0.89079353999999999</v>
      </c>
      <c r="Y31" s="10">
        <f t="shared" si="11"/>
        <v>0.39023113346056465</v>
      </c>
    </row>
    <row r="32" spans="1:25" x14ac:dyDescent="0.35">
      <c r="A32" s="6">
        <v>89</v>
      </c>
      <c r="B32">
        <v>160.03310999999999</v>
      </c>
      <c r="C32" s="3">
        <f t="shared" si="0"/>
        <v>0.16003311000000001</v>
      </c>
      <c r="D32" s="3">
        <f t="shared" si="1"/>
        <v>0.83996689000000002</v>
      </c>
      <c r="E32" s="10">
        <f t="shared" si="6"/>
        <v>0.24274450939213651</v>
      </c>
      <c r="G32" s="6">
        <v>89</v>
      </c>
      <c r="H32">
        <v>160.03310999999999</v>
      </c>
      <c r="I32" s="3">
        <f t="shared" si="2"/>
        <v>0.18403807649999998</v>
      </c>
      <c r="J32" s="3">
        <f t="shared" si="3"/>
        <v>0.81596192349999996</v>
      </c>
      <c r="K32" s="10">
        <f t="shared" si="7"/>
        <v>0.19403261724087995</v>
      </c>
      <c r="N32" s="6">
        <v>89</v>
      </c>
      <c r="O32">
        <v>160.03310999999999</v>
      </c>
      <c r="P32" s="3">
        <f t="shared" si="8"/>
        <v>0.16003311000000001</v>
      </c>
      <c r="Q32" s="3">
        <f t="shared" si="9"/>
        <v>0.83996689000000002</v>
      </c>
      <c r="R32" s="10">
        <f t="shared" si="10"/>
        <v>0.24237802223677077</v>
      </c>
      <c r="U32" s="43">
        <v>89</v>
      </c>
      <c r="V32" s="45">
        <v>124.81779</v>
      </c>
      <c r="W32" s="3">
        <f t="shared" si="4"/>
        <v>0.12481779</v>
      </c>
      <c r="X32" s="3">
        <f t="shared" si="5"/>
        <v>0.87518220999999996</v>
      </c>
      <c r="Y32" s="10">
        <f t="shared" si="11"/>
        <v>0.3415233457928219</v>
      </c>
    </row>
    <row r="33" spans="1:25" x14ac:dyDescent="0.35">
      <c r="A33" s="6">
        <v>90</v>
      </c>
      <c r="B33">
        <v>180.75868</v>
      </c>
      <c r="C33" s="3">
        <f t="shared" si="0"/>
        <v>0.18075868</v>
      </c>
      <c r="D33" s="3">
        <f t="shared" si="1"/>
        <v>0.81924131999999994</v>
      </c>
      <c r="E33" s="10">
        <f t="shared" si="6"/>
        <v>0.1988663322971663</v>
      </c>
      <c r="G33" s="6">
        <v>90</v>
      </c>
      <c r="H33">
        <v>180.75868</v>
      </c>
      <c r="I33" s="3">
        <f t="shared" si="2"/>
        <v>0.207872482</v>
      </c>
      <c r="J33" s="3">
        <f t="shared" si="3"/>
        <v>0.79212751800000003</v>
      </c>
      <c r="K33" s="10">
        <f t="shared" si="7"/>
        <v>0.15369857550606225</v>
      </c>
      <c r="N33" s="6">
        <v>90</v>
      </c>
      <c r="O33">
        <v>180.75868</v>
      </c>
      <c r="P33" s="3">
        <f t="shared" si="8"/>
        <v>0.18075868</v>
      </c>
      <c r="Q33" s="3">
        <f t="shared" si="9"/>
        <v>0.81924131999999994</v>
      </c>
      <c r="R33" s="10">
        <f t="shared" si="10"/>
        <v>0.19856609087624141</v>
      </c>
      <c r="U33" s="43">
        <v>90</v>
      </c>
      <c r="V33" s="45">
        <v>142.74662000000001</v>
      </c>
      <c r="W33" s="3">
        <f t="shared" si="4"/>
        <v>0.14274662000000002</v>
      </c>
      <c r="X33" s="3">
        <f t="shared" si="5"/>
        <v>0.85725337999999995</v>
      </c>
      <c r="Y33" s="10">
        <f t="shared" si="11"/>
        <v>0.29277204252980532</v>
      </c>
    </row>
    <row r="34" spans="1:25" x14ac:dyDescent="0.35">
      <c r="A34" s="6">
        <v>91</v>
      </c>
      <c r="B34">
        <v>200.19364999999999</v>
      </c>
      <c r="C34" s="3">
        <f t="shared" si="0"/>
        <v>0.20019365</v>
      </c>
      <c r="D34" s="3">
        <f t="shared" si="1"/>
        <v>0.79980635</v>
      </c>
      <c r="E34" s="10">
        <f t="shared" si="6"/>
        <v>0.1590545553724837</v>
      </c>
      <c r="G34" s="6">
        <v>91</v>
      </c>
      <c r="H34">
        <v>200.19364999999999</v>
      </c>
      <c r="I34" s="3">
        <f t="shared" si="2"/>
        <v>0.23022269749999999</v>
      </c>
      <c r="J34" s="3">
        <f t="shared" si="3"/>
        <v>0.76977730249999998</v>
      </c>
      <c r="K34" s="10">
        <f t="shared" si="7"/>
        <v>0.11831367485114917</v>
      </c>
      <c r="N34" s="6">
        <v>91</v>
      </c>
      <c r="O34">
        <v>200.19364999999999</v>
      </c>
      <c r="P34" s="3">
        <f t="shared" si="8"/>
        <v>0.20019365</v>
      </c>
      <c r="Q34" s="3">
        <f t="shared" si="9"/>
        <v>0.79980635</v>
      </c>
      <c r="R34" s="10">
        <f t="shared" si="10"/>
        <v>0.15881442037749494</v>
      </c>
      <c r="U34" s="43">
        <v>91</v>
      </c>
      <c r="V34" s="45">
        <v>160.38611</v>
      </c>
      <c r="W34" s="3">
        <f t="shared" si="4"/>
        <v>0.16038611</v>
      </c>
      <c r="X34" s="3">
        <f t="shared" si="5"/>
        <v>0.83961388999999997</v>
      </c>
      <c r="Y34" s="10">
        <f t="shared" si="11"/>
        <v>0.24581547351169528</v>
      </c>
    </row>
    <row r="35" spans="1:25" x14ac:dyDescent="0.35">
      <c r="A35" s="6">
        <v>92</v>
      </c>
      <c r="B35">
        <v>224.69547</v>
      </c>
      <c r="C35" s="3">
        <f t="shared" si="0"/>
        <v>0.22469547000000001</v>
      </c>
      <c r="D35" s="3">
        <f t="shared" si="1"/>
        <v>0.77530452999999999</v>
      </c>
      <c r="E35" s="10">
        <f t="shared" si="6"/>
        <v>0.12331571729742245</v>
      </c>
      <c r="G35" s="6">
        <v>92</v>
      </c>
      <c r="H35">
        <v>224.69547</v>
      </c>
      <c r="I35" s="3">
        <f t="shared" si="2"/>
        <v>0.2583997905</v>
      </c>
      <c r="J35" s="3">
        <f t="shared" si="3"/>
        <v>0.74160020950000005</v>
      </c>
      <c r="K35" s="10">
        <f t="shared" si="7"/>
        <v>8.774144605632711E-2</v>
      </c>
      <c r="N35" s="6">
        <v>92</v>
      </c>
      <c r="O35">
        <v>224.69547</v>
      </c>
      <c r="P35" s="3">
        <f t="shared" si="8"/>
        <v>0.22469547000000001</v>
      </c>
      <c r="Q35" s="3">
        <f t="shared" si="9"/>
        <v>0.77530452999999999</v>
      </c>
      <c r="R35" s="10">
        <f t="shared" si="10"/>
        <v>0.12312953954799613</v>
      </c>
      <c r="U35" s="43">
        <v>92</v>
      </c>
      <c r="V35" s="45">
        <v>177.41664</v>
      </c>
      <c r="W35" s="3">
        <f t="shared" si="4"/>
        <v>0.17741664000000001</v>
      </c>
      <c r="X35" s="3">
        <f t="shared" si="5"/>
        <v>0.82258335999999999</v>
      </c>
      <c r="Y35" s="10">
        <f t="shared" si="11"/>
        <v>0.2022037181412413</v>
      </c>
    </row>
    <row r="36" spans="1:25" x14ac:dyDescent="0.35">
      <c r="A36" s="6">
        <v>93</v>
      </c>
      <c r="B36">
        <v>245.99945</v>
      </c>
      <c r="C36" s="3">
        <f t="shared" si="0"/>
        <v>0.24599945000000001</v>
      </c>
      <c r="D36" s="3">
        <f t="shared" si="1"/>
        <v>0.75400054999999999</v>
      </c>
      <c r="E36" s="10">
        <f t="shared" si="6"/>
        <v>9.2980118665901043E-2</v>
      </c>
      <c r="G36" s="6">
        <v>93</v>
      </c>
      <c r="H36">
        <v>245.99945</v>
      </c>
      <c r="I36" s="3">
        <f t="shared" si="2"/>
        <v>0.2828993675</v>
      </c>
      <c r="J36" s="3">
        <f t="shared" si="3"/>
        <v>0.7171006325</v>
      </c>
      <c r="K36" s="10">
        <f t="shared" si="7"/>
        <v>6.2919446463456805E-2</v>
      </c>
      <c r="N36" s="6">
        <v>93</v>
      </c>
      <c r="O36">
        <v>245.99945</v>
      </c>
      <c r="P36" s="3">
        <f t="shared" si="8"/>
        <v>0.24599945000000001</v>
      </c>
      <c r="Q36" s="3">
        <f t="shared" si="9"/>
        <v>0.75400054999999999</v>
      </c>
      <c r="R36" s="10">
        <f t="shared" si="10"/>
        <v>9.2839740540435839E-2</v>
      </c>
      <c r="U36" s="43">
        <v>93</v>
      </c>
      <c r="V36" s="45">
        <v>197.35329999999999</v>
      </c>
      <c r="W36" s="3">
        <f t="shared" si="4"/>
        <v>0.19735329999999998</v>
      </c>
      <c r="X36" s="3">
        <f t="shared" si="5"/>
        <v>0.80264670000000005</v>
      </c>
      <c r="Y36" s="10">
        <f t="shared" si="11"/>
        <v>0.16229814709379747</v>
      </c>
    </row>
    <row r="37" spans="1:25" x14ac:dyDescent="0.35">
      <c r="A37" s="6">
        <v>94</v>
      </c>
      <c r="B37">
        <v>275.61788000000001</v>
      </c>
      <c r="C37" s="3">
        <f t="shared" si="0"/>
        <v>0.27561788000000004</v>
      </c>
      <c r="D37" s="3">
        <f t="shared" si="1"/>
        <v>0.72438212000000002</v>
      </c>
      <c r="E37" s="10">
        <f t="shared" si="6"/>
        <v>6.7353135477056972E-2</v>
      </c>
      <c r="G37" s="6">
        <v>94</v>
      </c>
      <c r="H37">
        <v>275.61788000000001</v>
      </c>
      <c r="I37" s="3">
        <f t="shared" si="2"/>
        <v>0.316960562</v>
      </c>
      <c r="J37" s="3">
        <f t="shared" si="3"/>
        <v>0.683039438</v>
      </c>
      <c r="K37" s="10">
        <f t="shared" si="7"/>
        <v>4.2976463351670623E-2</v>
      </c>
      <c r="N37" s="6">
        <v>94</v>
      </c>
      <c r="O37">
        <v>275.61788000000001</v>
      </c>
      <c r="P37" s="3">
        <f t="shared" si="8"/>
        <v>0.27561788000000004</v>
      </c>
      <c r="Q37" s="3">
        <f t="shared" si="9"/>
        <v>0.72438212000000002</v>
      </c>
      <c r="R37" s="10">
        <f t="shared" si="10"/>
        <v>6.7251448072930861E-2</v>
      </c>
      <c r="U37" s="43">
        <v>94</v>
      </c>
      <c r="V37" s="45">
        <v>216.68039999999999</v>
      </c>
      <c r="W37" s="3">
        <f t="shared" si="4"/>
        <v>0.2166804</v>
      </c>
      <c r="X37" s="3">
        <f t="shared" si="5"/>
        <v>0.7833196</v>
      </c>
      <c r="Y37" s="10">
        <f t="shared" si="11"/>
        <v>0.1271313196622546</v>
      </c>
    </row>
    <row r="38" spans="1:25" x14ac:dyDescent="0.35">
      <c r="A38" s="6">
        <v>95</v>
      </c>
      <c r="B38">
        <v>305.56044000000003</v>
      </c>
      <c r="C38" s="3">
        <f t="shared" si="0"/>
        <v>0.30556044000000004</v>
      </c>
      <c r="D38" s="3">
        <f t="shared" si="1"/>
        <v>0.69443955999999996</v>
      </c>
      <c r="E38" s="10">
        <f t="shared" si="6"/>
        <v>4.6772681765307828E-2</v>
      </c>
      <c r="G38" s="6">
        <v>95</v>
      </c>
      <c r="H38">
        <v>305.56044000000003</v>
      </c>
      <c r="I38" s="3">
        <f t="shared" si="2"/>
        <v>0.35139450600000005</v>
      </c>
      <c r="J38" s="3">
        <f t="shared" si="3"/>
        <v>0.64860549399999989</v>
      </c>
      <c r="K38" s="10">
        <f t="shared" si="7"/>
        <v>2.7874770242583214E-2</v>
      </c>
      <c r="N38" s="6">
        <v>95</v>
      </c>
      <c r="O38">
        <v>305.56044000000003</v>
      </c>
      <c r="P38" s="3">
        <f t="shared" si="8"/>
        <v>0.30556044000000004</v>
      </c>
      <c r="Q38" s="3">
        <f t="shared" si="9"/>
        <v>0.69443955999999996</v>
      </c>
      <c r="R38" s="10">
        <f t="shared" si="10"/>
        <v>4.6702066009128955E-2</v>
      </c>
      <c r="U38" s="43">
        <v>95</v>
      </c>
      <c r="V38" s="45">
        <v>237.55644000000001</v>
      </c>
      <c r="W38" s="3">
        <f t="shared" si="4"/>
        <v>0.23755644000000001</v>
      </c>
      <c r="X38" s="3">
        <f t="shared" si="5"/>
        <v>0.76244356000000002</v>
      </c>
      <c r="Y38" s="10">
        <f t="shared" si="11"/>
        <v>9.6930455950787406E-2</v>
      </c>
    </row>
    <row r="39" spans="1:25" x14ac:dyDescent="0.35">
      <c r="A39" s="6">
        <v>96</v>
      </c>
      <c r="B39">
        <v>332.57691</v>
      </c>
      <c r="C39" s="3">
        <f t="shared" si="0"/>
        <v>0.33257691</v>
      </c>
      <c r="D39" s="3">
        <f t="shared" si="1"/>
        <v>0.66742309</v>
      </c>
      <c r="E39" s="10">
        <f t="shared" si="6"/>
        <v>3.1217167791388403E-2</v>
      </c>
      <c r="G39" s="6">
        <v>96</v>
      </c>
      <c r="H39">
        <v>332.57691</v>
      </c>
      <c r="I39" s="3">
        <f t="shared" si="2"/>
        <v>0.38246344649999997</v>
      </c>
      <c r="J39" s="3">
        <f t="shared" si="3"/>
        <v>0.61753655350000003</v>
      </c>
      <c r="K39" s="10">
        <f t="shared" si="7"/>
        <v>1.7213689545209198E-2</v>
      </c>
      <c r="N39" s="6">
        <v>96</v>
      </c>
      <c r="O39">
        <v>332.57691</v>
      </c>
      <c r="P39" s="3">
        <f t="shared" si="8"/>
        <v>0.33257691</v>
      </c>
      <c r="Q39" s="3">
        <f t="shared" si="9"/>
        <v>0.66742309</v>
      </c>
      <c r="R39" s="10">
        <f t="shared" si="10"/>
        <v>3.1170037205196816E-2</v>
      </c>
      <c r="U39" s="43">
        <v>96</v>
      </c>
      <c r="V39" s="45">
        <v>262.10404</v>
      </c>
      <c r="W39" s="3">
        <f t="shared" si="4"/>
        <v>0.26210403999999998</v>
      </c>
      <c r="X39" s="3">
        <f t="shared" si="5"/>
        <v>0.73789596000000002</v>
      </c>
      <c r="Y39" s="10">
        <f t="shared" si="11"/>
        <v>7.1524591847043989E-2</v>
      </c>
    </row>
    <row r="40" spans="1:25" x14ac:dyDescent="0.35">
      <c r="A40" s="6">
        <v>97</v>
      </c>
      <c r="B40">
        <v>356.57767000000001</v>
      </c>
      <c r="C40" s="3">
        <f t="shared" si="0"/>
        <v>0.35657767000000001</v>
      </c>
      <c r="D40" s="3">
        <f t="shared" si="1"/>
        <v>0.64342232999999993</v>
      </c>
      <c r="E40" s="10">
        <f t="shared" si="6"/>
        <v>2.0085822836336076E-2</v>
      </c>
      <c r="G40" s="6">
        <v>97</v>
      </c>
      <c r="H40">
        <v>356.57767000000001</v>
      </c>
      <c r="I40" s="3">
        <f t="shared" si="2"/>
        <v>0.41006432049999997</v>
      </c>
      <c r="J40" s="3">
        <f t="shared" si="3"/>
        <v>0.58993567950000003</v>
      </c>
      <c r="K40" s="10">
        <f t="shared" si="7"/>
        <v>1.0154969638555035E-2</v>
      </c>
      <c r="N40" s="6">
        <v>97</v>
      </c>
      <c r="O40">
        <v>356.57767000000001</v>
      </c>
      <c r="P40" s="3">
        <f t="shared" si="8"/>
        <v>0.35657767000000001</v>
      </c>
      <c r="Q40" s="3">
        <f t="shared" si="9"/>
        <v>0.64342232999999993</v>
      </c>
      <c r="R40" s="10">
        <f t="shared" si="10"/>
        <v>2.0055497964754421E-2</v>
      </c>
      <c r="U40" s="43">
        <v>97</v>
      </c>
      <c r="V40" s="45">
        <v>283.85297000000003</v>
      </c>
      <c r="W40" s="3">
        <f t="shared" si="4"/>
        <v>0.28385297000000004</v>
      </c>
      <c r="X40" s="3">
        <f t="shared" si="5"/>
        <v>0.71614702999999991</v>
      </c>
      <c r="Y40" s="10">
        <f t="shared" si="11"/>
        <v>5.1222124023222758E-2</v>
      </c>
    </row>
    <row r="41" spans="1:25" x14ac:dyDescent="0.35">
      <c r="A41" s="6">
        <v>98</v>
      </c>
      <c r="B41">
        <v>379.08291000000003</v>
      </c>
      <c r="C41" s="3">
        <f t="shared" si="0"/>
        <v>0.37908291000000005</v>
      </c>
      <c r="D41" s="3">
        <f t="shared" si="1"/>
        <v>0.62091708999999995</v>
      </c>
      <c r="E41" s="10">
        <f t="shared" si="6"/>
        <v>1.2471630665793342E-2</v>
      </c>
      <c r="G41" s="6">
        <v>98</v>
      </c>
      <c r="H41">
        <v>379.08291000000003</v>
      </c>
      <c r="I41" s="3">
        <f t="shared" si="2"/>
        <v>0.4359453465</v>
      </c>
      <c r="J41" s="3">
        <f t="shared" si="3"/>
        <v>0.56405465349999995</v>
      </c>
      <c r="K41" s="10">
        <f t="shared" si="7"/>
        <v>5.7279578807781801E-3</v>
      </c>
      <c r="N41" s="6">
        <v>98</v>
      </c>
      <c r="O41">
        <v>379.08291000000003</v>
      </c>
      <c r="P41" s="3">
        <f t="shared" si="8"/>
        <v>0.37908291000000005</v>
      </c>
      <c r="Q41" s="3">
        <f t="shared" si="9"/>
        <v>0.62091708999999995</v>
      </c>
      <c r="R41" s="10">
        <f t="shared" si="10"/>
        <v>1.2452801434776237E-2</v>
      </c>
      <c r="U41" s="43">
        <v>98</v>
      </c>
      <c r="V41" s="45">
        <v>305.70535999999998</v>
      </c>
      <c r="W41" s="3">
        <f t="shared" si="4"/>
        <v>0.30570535999999998</v>
      </c>
      <c r="X41" s="3">
        <f t="shared" si="5"/>
        <v>0.69429464000000007</v>
      </c>
      <c r="Y41" s="10">
        <f t="shared" si="11"/>
        <v>3.55632461587388E-2</v>
      </c>
    </row>
    <row r="42" spans="1:25" x14ac:dyDescent="0.35">
      <c r="A42" s="6">
        <v>99</v>
      </c>
      <c r="B42">
        <v>402.51481999999999</v>
      </c>
      <c r="C42" s="3">
        <f t="shared" si="0"/>
        <v>0.40251482</v>
      </c>
      <c r="D42" s="3">
        <f t="shared" si="1"/>
        <v>0.59748518000000006</v>
      </c>
      <c r="E42" s="10">
        <f t="shared" si="6"/>
        <v>7.4516144932450555E-3</v>
      </c>
      <c r="G42" s="6">
        <v>99</v>
      </c>
      <c r="H42">
        <v>402.51481999999999</v>
      </c>
      <c r="I42" s="3">
        <f t="shared" si="2"/>
        <v>0.46289204299999998</v>
      </c>
      <c r="J42" s="3">
        <f t="shared" si="3"/>
        <v>0.53710795700000002</v>
      </c>
      <c r="K42" s="10">
        <f t="shared" si="7"/>
        <v>3.0765317551268178E-3</v>
      </c>
      <c r="N42" s="6">
        <v>99</v>
      </c>
      <c r="O42">
        <v>402.51481999999999</v>
      </c>
      <c r="P42" s="3">
        <f t="shared" si="8"/>
        <v>0.40251482</v>
      </c>
      <c r="Q42" s="3">
        <f t="shared" si="9"/>
        <v>0.59748518000000006</v>
      </c>
      <c r="R42" s="10">
        <f t="shared" si="10"/>
        <v>7.4403643067615386E-3</v>
      </c>
      <c r="U42" s="43">
        <v>99</v>
      </c>
      <c r="V42" s="45">
        <v>330.00355999999999</v>
      </c>
      <c r="W42" s="3">
        <f t="shared" si="4"/>
        <v>0.33000355999999997</v>
      </c>
      <c r="X42" s="3">
        <f t="shared" si="5"/>
        <v>0.66999644000000003</v>
      </c>
      <c r="Y42" s="10">
        <f t="shared" si="11"/>
        <v>2.3827248321198671E-2</v>
      </c>
    </row>
    <row r="43" spans="1:25" x14ac:dyDescent="0.35">
      <c r="A43" s="6">
        <v>100</v>
      </c>
      <c r="B43">
        <v>434.19751000000002</v>
      </c>
      <c r="C43" s="3">
        <f t="shared" si="0"/>
        <v>0.43419751000000001</v>
      </c>
      <c r="D43" s="3">
        <f t="shared" si="1"/>
        <v>0.56580249000000005</v>
      </c>
      <c r="E43" s="10">
        <f t="shared" si="6"/>
        <v>4.2161420347981409E-3</v>
      </c>
      <c r="G43" s="6">
        <v>100</v>
      </c>
      <c r="H43">
        <v>434.19751000000002</v>
      </c>
      <c r="I43" s="3">
        <f t="shared" si="2"/>
        <v>0.49932713649999999</v>
      </c>
      <c r="J43" s="3">
        <f t="shared" si="3"/>
        <v>0.50067286349999995</v>
      </c>
      <c r="K43" s="10">
        <f t="shared" si="7"/>
        <v>1.5403359634880245E-3</v>
      </c>
      <c r="N43" s="6">
        <v>100</v>
      </c>
      <c r="O43">
        <v>434.19751000000002</v>
      </c>
      <c r="P43" s="3">
        <f t="shared" si="8"/>
        <v>0.43419751000000001</v>
      </c>
      <c r="Q43" s="3">
        <f t="shared" si="9"/>
        <v>0.56580249000000005</v>
      </c>
      <c r="R43" s="10">
        <f t="shared" si="10"/>
        <v>4.2097766512728023E-3</v>
      </c>
      <c r="U43" s="43">
        <v>100</v>
      </c>
      <c r="V43" s="45">
        <v>359.84035999999998</v>
      </c>
      <c r="W43" s="3">
        <f t="shared" si="4"/>
        <v>0.35984035999999997</v>
      </c>
      <c r="X43" s="3">
        <f t="shared" si="5"/>
        <v>0.64015964000000003</v>
      </c>
      <c r="Y43" s="10">
        <f t="shared" si="11"/>
        <v>1.5253242707489146E-2</v>
      </c>
    </row>
    <row r="44" spans="1:25" x14ac:dyDescent="0.35">
      <c r="A44" s="6">
        <v>101</v>
      </c>
      <c r="B44">
        <v>474.89508999999998</v>
      </c>
      <c r="C44" s="3">
        <f t="shared" si="0"/>
        <v>0.47489508999999996</v>
      </c>
      <c r="D44" s="3">
        <f t="shared" si="1"/>
        <v>0.52510491000000004</v>
      </c>
      <c r="E44" s="10">
        <f t="shared" si="6"/>
        <v>2.2139168837298946E-3</v>
      </c>
      <c r="G44" s="6">
        <v>101</v>
      </c>
      <c r="H44">
        <v>474.89508999999998</v>
      </c>
      <c r="I44" s="3">
        <f t="shared" si="2"/>
        <v>0.54612935349999991</v>
      </c>
      <c r="J44" s="3">
        <f t="shared" si="3"/>
        <v>0.45387064650000009</v>
      </c>
      <c r="K44" s="10">
        <f t="shared" si="7"/>
        <v>6.9911327957551022E-4</v>
      </c>
      <c r="N44" s="6">
        <v>101</v>
      </c>
      <c r="O44">
        <v>474.89508999999998</v>
      </c>
      <c r="P44" s="3">
        <f t="shared" si="8"/>
        <v>0.47489508999999996</v>
      </c>
      <c r="Q44" s="3">
        <f t="shared" si="9"/>
        <v>0.52510491000000004</v>
      </c>
      <c r="R44" s="10">
        <f t="shared" si="10"/>
        <v>2.2105743895867065E-3</v>
      </c>
      <c r="U44" s="43">
        <v>101</v>
      </c>
      <c r="V44" s="45">
        <v>396.54322999999999</v>
      </c>
      <c r="W44" s="3">
        <f t="shared" si="4"/>
        <v>0.39654322999999997</v>
      </c>
      <c r="X44" s="3">
        <f t="shared" si="5"/>
        <v>0.60345676999999998</v>
      </c>
      <c r="Y44" s="10">
        <f t="shared" si="11"/>
        <v>9.2046725762874541E-3</v>
      </c>
    </row>
    <row r="45" spans="1:25" x14ac:dyDescent="0.35">
      <c r="A45" s="6">
        <v>102</v>
      </c>
      <c r="B45">
        <v>509.54043000000001</v>
      </c>
      <c r="C45" s="3">
        <f t="shared" si="0"/>
        <v>0.50954043000000004</v>
      </c>
      <c r="D45" s="3">
        <f t="shared" si="1"/>
        <v>0.49045956999999996</v>
      </c>
      <c r="E45" s="10">
        <f t="shared" si="6"/>
        <v>1.0858367228099039E-3</v>
      </c>
      <c r="G45" s="6">
        <v>102</v>
      </c>
      <c r="H45">
        <v>509.54043000000001</v>
      </c>
      <c r="I45" s="3">
        <f t="shared" si="2"/>
        <v>0.58597149449999997</v>
      </c>
      <c r="J45" s="3">
        <f t="shared" si="3"/>
        <v>0.41402850550000003</v>
      </c>
      <c r="K45" s="10">
        <f t="shared" si="7"/>
        <v>2.8945282631785219E-4</v>
      </c>
      <c r="N45" s="6">
        <v>102</v>
      </c>
      <c r="O45">
        <v>509.54043000000001</v>
      </c>
      <c r="P45" s="3">
        <f t="shared" si="8"/>
        <v>0.50954043000000004</v>
      </c>
      <c r="Q45" s="3">
        <f t="shared" si="9"/>
        <v>0.49045956999999996</v>
      </c>
      <c r="R45" s="10">
        <f t="shared" si="10"/>
        <v>1.0841973645697085E-3</v>
      </c>
      <c r="U45" s="43">
        <v>102</v>
      </c>
      <c r="V45" s="45">
        <v>428.30820999999997</v>
      </c>
      <c r="W45" s="3">
        <f t="shared" si="4"/>
        <v>0.42830820999999997</v>
      </c>
      <c r="X45" s="3">
        <f t="shared" si="5"/>
        <v>0.57169179000000003</v>
      </c>
      <c r="Y45" s="10">
        <f t="shared" si="11"/>
        <v>5.2622357415016861E-3</v>
      </c>
    </row>
    <row r="46" spans="1:25" x14ac:dyDescent="0.35">
      <c r="A46" s="6">
        <v>103</v>
      </c>
      <c r="B46">
        <v>544.43039999999996</v>
      </c>
      <c r="C46" s="3">
        <f t="shared" si="0"/>
        <v>0.54443039999999998</v>
      </c>
      <c r="D46" s="3">
        <f t="shared" si="1"/>
        <v>0.45556960000000002</v>
      </c>
      <c r="E46" s="10">
        <f t="shared" si="6"/>
        <v>4.9467420147581884E-4</v>
      </c>
      <c r="G46" s="6">
        <v>103</v>
      </c>
      <c r="H46">
        <v>544.43039999999996</v>
      </c>
      <c r="I46" s="3">
        <f t="shared" si="2"/>
        <v>0.62609495999999998</v>
      </c>
      <c r="J46" s="3">
        <f t="shared" si="3"/>
        <v>0.37390504000000002</v>
      </c>
      <c r="K46" s="10">
        <f t="shared" si="7"/>
        <v>1.0822787060248959E-4</v>
      </c>
      <c r="N46" s="6">
        <v>103</v>
      </c>
      <c r="O46">
        <v>544.43039999999996</v>
      </c>
      <c r="P46" s="3">
        <f t="shared" si="8"/>
        <v>0.54443039999999998</v>
      </c>
      <c r="Q46" s="3">
        <f t="shared" si="9"/>
        <v>0.45556960000000002</v>
      </c>
      <c r="R46" s="10">
        <f t="shared" si="10"/>
        <v>4.9392735969807625E-4</v>
      </c>
      <c r="U46" s="43">
        <v>103</v>
      </c>
      <c r="V46" s="45">
        <v>460.69245000000001</v>
      </c>
      <c r="W46" s="3">
        <f t="shared" si="4"/>
        <v>0.46069245000000003</v>
      </c>
      <c r="X46" s="3">
        <f t="shared" si="5"/>
        <v>0.53930754999999997</v>
      </c>
      <c r="Y46" s="10">
        <f t="shared" si="11"/>
        <v>2.8379634652717077E-3</v>
      </c>
    </row>
    <row r="47" spans="1:25" x14ac:dyDescent="0.35">
      <c r="A47" s="6">
        <v>104</v>
      </c>
      <c r="B47">
        <v>579.24221999999997</v>
      </c>
      <c r="C47" s="3">
        <f t="shared" si="0"/>
        <v>0.57924222000000003</v>
      </c>
      <c r="D47" s="3">
        <f t="shared" si="1"/>
        <v>0.42075777999999997</v>
      </c>
      <c r="E47" s="10">
        <f t="shared" si="6"/>
        <v>2.0813801883623825E-4</v>
      </c>
      <c r="G47" s="6">
        <v>104</v>
      </c>
      <c r="H47">
        <v>579.24221999999997</v>
      </c>
      <c r="I47" s="3">
        <f t="shared" si="2"/>
        <v>0.66612855299999996</v>
      </c>
      <c r="J47" s="3">
        <f t="shared" si="3"/>
        <v>0.33387144700000004</v>
      </c>
      <c r="K47" s="10">
        <f t="shared" si="7"/>
        <v>3.6134195763781965E-5</v>
      </c>
      <c r="N47" s="6">
        <v>104</v>
      </c>
      <c r="O47">
        <v>579.24221999999997</v>
      </c>
      <c r="P47" s="3">
        <f t="shared" si="8"/>
        <v>0.57924222000000003</v>
      </c>
      <c r="Q47" s="3">
        <f t="shared" si="9"/>
        <v>0.42075777999999997</v>
      </c>
      <c r="R47" s="10">
        <f t="shared" si="10"/>
        <v>2.0782377934782401E-4</v>
      </c>
      <c r="U47" s="43">
        <v>104</v>
      </c>
      <c r="V47" s="45">
        <v>493.43416000000002</v>
      </c>
      <c r="W47" s="3">
        <f t="shared" si="4"/>
        <v>0.49343416000000001</v>
      </c>
      <c r="X47" s="3">
        <f t="shared" si="5"/>
        <v>0.50656583999999993</v>
      </c>
      <c r="Y47" s="10">
        <f t="shared" si="11"/>
        <v>1.4376153466746733E-3</v>
      </c>
    </row>
    <row r="48" spans="1:25" x14ac:dyDescent="0.35">
      <c r="A48" s="6">
        <v>105</v>
      </c>
      <c r="B48">
        <v>613.64117999999996</v>
      </c>
      <c r="C48" s="3">
        <f t="shared" si="0"/>
        <v>0.61364118000000001</v>
      </c>
      <c r="D48" s="3">
        <f t="shared" si="1"/>
        <v>0.38635881999999999</v>
      </c>
      <c r="E48" s="10">
        <f t="shared" si="6"/>
        <v>8.0415959354706781E-5</v>
      </c>
      <c r="G48" s="6">
        <v>105</v>
      </c>
      <c r="H48">
        <v>613.64117999999996</v>
      </c>
      <c r="I48" s="3">
        <f t="shared" si="2"/>
        <v>0.70568735699999996</v>
      </c>
      <c r="J48" s="3">
        <f t="shared" si="3"/>
        <v>0.29431264300000004</v>
      </c>
      <c r="K48" s="10">
        <f t="shared" si="7"/>
        <v>1.0634750657918075E-5</v>
      </c>
      <c r="N48" s="6">
        <v>105</v>
      </c>
      <c r="O48">
        <v>613.64117999999996</v>
      </c>
      <c r="P48" s="3">
        <f t="shared" si="8"/>
        <v>0.61364118000000001</v>
      </c>
      <c r="Q48" s="3">
        <f t="shared" si="9"/>
        <v>0.38635881999999999</v>
      </c>
      <c r="R48" s="10">
        <f t="shared" si="10"/>
        <v>8.0294550156765644E-5</v>
      </c>
      <c r="U48" s="43">
        <v>105</v>
      </c>
      <c r="V48" s="45">
        <v>526.25999000000002</v>
      </c>
      <c r="W48" s="3">
        <f t="shared" si="4"/>
        <v>0.52625999000000001</v>
      </c>
      <c r="X48" s="3">
        <f t="shared" si="5"/>
        <v>0.47374000999999999</v>
      </c>
      <c r="Y48" s="10">
        <f t="shared" si="11"/>
        <v>6.810559087098132E-4</v>
      </c>
    </row>
    <row r="49" spans="1:25" x14ac:dyDescent="0.35">
      <c r="A49" s="6">
        <v>106</v>
      </c>
      <c r="B49">
        <v>647.30123000000003</v>
      </c>
      <c r="C49" s="3">
        <f t="shared" si="0"/>
        <v>0.64730123000000006</v>
      </c>
      <c r="D49" s="3">
        <f t="shared" si="1"/>
        <v>0.35269876999999994</v>
      </c>
      <c r="E49" s="10">
        <f t="shared" si="6"/>
        <v>2.836260995277507E-5</v>
      </c>
      <c r="G49" s="6">
        <v>106</v>
      </c>
      <c r="H49">
        <v>647.30123000000003</v>
      </c>
      <c r="I49" s="3">
        <f t="shared" si="2"/>
        <v>0.74439641450000005</v>
      </c>
      <c r="J49" s="3">
        <f t="shared" si="3"/>
        <v>0.25560358549999995</v>
      </c>
      <c r="K49" s="10">
        <f t="shared" si="7"/>
        <v>2.7182803990623433E-6</v>
      </c>
      <c r="N49" s="6">
        <v>106</v>
      </c>
      <c r="O49">
        <v>647.30123000000003</v>
      </c>
      <c r="P49" s="3">
        <f t="shared" si="8"/>
        <v>0.64730123000000006</v>
      </c>
      <c r="Q49" s="3">
        <f t="shared" si="9"/>
        <v>0.35269876999999994</v>
      </c>
      <c r="R49" s="10">
        <f t="shared" si="10"/>
        <v>2.8319789077994546E-5</v>
      </c>
      <c r="U49" s="43">
        <v>106</v>
      </c>
      <c r="V49" s="45">
        <v>558.8981</v>
      </c>
      <c r="W49" s="3">
        <f t="shared" si="4"/>
        <v>0.55889809999999995</v>
      </c>
      <c r="X49" s="3">
        <f t="shared" si="5"/>
        <v>0.44110190000000005</v>
      </c>
      <c r="Y49" s="10">
        <f t="shared" si="11"/>
        <v>3.004150553381252E-4</v>
      </c>
    </row>
    <row r="50" spans="1:25" x14ac:dyDescent="0.35">
      <c r="A50" s="6">
        <v>107</v>
      </c>
      <c r="B50">
        <v>679.90812000000005</v>
      </c>
      <c r="C50" s="3">
        <f t="shared" si="0"/>
        <v>0.67990812</v>
      </c>
      <c r="D50" s="3">
        <f t="shared" si="1"/>
        <v>0.32009188</v>
      </c>
      <c r="E50" s="10">
        <f t="shared" si="6"/>
        <v>9.0786411414904827E-6</v>
      </c>
      <c r="G50" s="6">
        <v>107</v>
      </c>
      <c r="H50">
        <v>679.90812000000005</v>
      </c>
      <c r="I50" s="3">
        <f t="shared" si="2"/>
        <v>0.78189433799999997</v>
      </c>
      <c r="J50" s="3">
        <f t="shared" si="3"/>
        <v>0.21810566200000003</v>
      </c>
      <c r="K50" s="10">
        <f t="shared" si="7"/>
        <v>5.9287234593911668E-7</v>
      </c>
      <c r="N50" s="6">
        <v>107</v>
      </c>
      <c r="O50">
        <v>679.90812000000005</v>
      </c>
      <c r="P50" s="3">
        <f t="shared" si="8"/>
        <v>0.67990812</v>
      </c>
      <c r="Q50" s="3">
        <f t="shared" si="9"/>
        <v>0.32009188</v>
      </c>
      <c r="R50" s="10">
        <f t="shared" si="10"/>
        <v>9.0649345271787407E-6</v>
      </c>
      <c r="U50" s="43">
        <v>107</v>
      </c>
      <c r="V50" s="45">
        <v>591.08189000000004</v>
      </c>
      <c r="W50" s="3">
        <f t="shared" si="4"/>
        <v>0.59108189</v>
      </c>
      <c r="X50" s="3">
        <f t="shared" si="5"/>
        <v>0.40891811</v>
      </c>
      <c r="Y50" s="10">
        <f t="shared" si="11"/>
        <v>1.2284515664441156E-4</v>
      </c>
    </row>
    <row r="51" spans="1:25" x14ac:dyDescent="0.35">
      <c r="A51" s="6">
        <v>108</v>
      </c>
      <c r="B51">
        <v>711.17909999999995</v>
      </c>
      <c r="C51" s="3">
        <f t="shared" si="0"/>
        <v>0.71117909999999995</v>
      </c>
      <c r="D51" s="3">
        <f t="shared" si="1"/>
        <v>0.28882090000000005</v>
      </c>
      <c r="E51" s="10">
        <f t="shared" si="6"/>
        <v>2.622101305262309E-6</v>
      </c>
      <c r="G51" s="6">
        <v>108</v>
      </c>
      <c r="H51">
        <v>711.17909999999995</v>
      </c>
      <c r="I51" s="3">
        <f t="shared" si="2"/>
        <v>0.81785596499999991</v>
      </c>
      <c r="J51" s="3">
        <f t="shared" si="3"/>
        <v>0.18214403500000009</v>
      </c>
      <c r="K51" s="10">
        <f t="shared" si="7"/>
        <v>1.0798816132926663E-7</v>
      </c>
      <c r="N51" s="6">
        <v>108</v>
      </c>
      <c r="O51">
        <v>711.17909999999995</v>
      </c>
      <c r="P51" s="3">
        <f t="shared" si="8"/>
        <v>0.71117909999999995</v>
      </c>
      <c r="Q51" s="3">
        <f t="shared" si="9"/>
        <v>0.28882090000000005</v>
      </c>
      <c r="R51" s="10">
        <f t="shared" si="10"/>
        <v>2.6181425485808386E-6</v>
      </c>
      <c r="U51" s="43">
        <v>108</v>
      </c>
      <c r="V51" s="45">
        <v>622.56605999999999</v>
      </c>
      <c r="W51" s="3">
        <f t="shared" si="4"/>
        <v>0.62256606000000003</v>
      </c>
      <c r="X51" s="3">
        <f t="shared" si="5"/>
        <v>0.37743393999999997</v>
      </c>
      <c r="Y51" s="10">
        <f t="shared" si="11"/>
        <v>4.636593148221743E-5</v>
      </c>
    </row>
    <row r="52" spans="1:25" x14ac:dyDescent="0.35">
      <c r="A52" s="6">
        <v>109</v>
      </c>
      <c r="B52">
        <v>740.86099999999999</v>
      </c>
      <c r="C52" s="3">
        <f t="shared" si="0"/>
        <v>0.74086099999999999</v>
      </c>
      <c r="D52" s="3">
        <f t="shared" si="1"/>
        <v>0.25913900000000001</v>
      </c>
      <c r="E52" s="10">
        <f t="shared" si="6"/>
        <v>6.794887101443695E-7</v>
      </c>
      <c r="G52" s="6">
        <v>109</v>
      </c>
      <c r="H52">
        <v>740.86099999999999</v>
      </c>
      <c r="I52" s="3">
        <f t="shared" si="2"/>
        <v>0.85199014999999989</v>
      </c>
      <c r="J52" s="3">
        <f t="shared" si="3"/>
        <v>0.14800985000000011</v>
      </c>
      <c r="K52" s="10">
        <f t="shared" si="7"/>
        <v>1.5983311560120566E-8</v>
      </c>
      <c r="N52" s="6">
        <v>109</v>
      </c>
      <c r="O52">
        <v>740.86099999999999</v>
      </c>
      <c r="P52" s="3">
        <f t="shared" si="8"/>
        <v>0.74086099999999999</v>
      </c>
      <c r="Q52" s="3">
        <f t="shared" si="9"/>
        <v>0.25913900000000001</v>
      </c>
      <c r="R52" s="10">
        <f t="shared" si="10"/>
        <v>6.7846284189668997E-7</v>
      </c>
      <c r="U52" s="43">
        <v>109</v>
      </c>
      <c r="V52" s="45">
        <v>653.13085999999998</v>
      </c>
      <c r="W52" s="3">
        <f t="shared" si="4"/>
        <v>0.65313085999999998</v>
      </c>
      <c r="X52" s="3">
        <f t="shared" si="5"/>
        <v>0.34686914000000002</v>
      </c>
      <c r="Y52" s="10">
        <f t="shared" si="11"/>
        <v>1.6082910778535685E-5</v>
      </c>
    </row>
    <row r="53" spans="1:25" x14ac:dyDescent="0.35">
      <c r="A53" s="6">
        <v>110</v>
      </c>
      <c r="B53">
        <v>768.74483999999995</v>
      </c>
      <c r="C53" s="3">
        <f t="shared" si="0"/>
        <v>0.76874483999999998</v>
      </c>
      <c r="D53" s="3">
        <f t="shared" si="1"/>
        <v>0.23125516000000002</v>
      </c>
      <c r="E53" s="10">
        <f t="shared" si="6"/>
        <v>1.5713527038262981E-7</v>
      </c>
      <c r="G53" s="6">
        <v>110</v>
      </c>
      <c r="H53">
        <v>768.74483999999995</v>
      </c>
      <c r="I53" s="3">
        <f t="shared" si="2"/>
        <v>0.88405656599999993</v>
      </c>
      <c r="J53" s="3">
        <f t="shared" si="3"/>
        <v>0.11594343400000007</v>
      </c>
      <c r="K53" s="10">
        <f t="shared" si="7"/>
        <v>1.8531600289722769E-9</v>
      </c>
      <c r="N53" s="6">
        <v>110</v>
      </c>
      <c r="O53">
        <v>768.74483999999995</v>
      </c>
      <c r="P53" s="3">
        <f t="shared" si="8"/>
        <v>0.76874483999999998</v>
      </c>
      <c r="Q53" s="3">
        <f t="shared" si="9"/>
        <v>0.23125516000000002</v>
      </c>
      <c r="R53" s="10">
        <f t="shared" si="10"/>
        <v>1.5689803305687376E-7</v>
      </c>
      <c r="U53" s="43">
        <v>110</v>
      </c>
      <c r="V53" s="45">
        <v>682.58510000000001</v>
      </c>
      <c r="W53" s="3">
        <f t="shared" si="4"/>
        <v>0.68258510000000006</v>
      </c>
      <c r="X53" s="3">
        <f t="shared" si="5"/>
        <v>0.31741489999999994</v>
      </c>
      <c r="Y53" s="10">
        <f t="shared" si="11"/>
        <v>5.1049555164778259E-6</v>
      </c>
    </row>
    <row r="54" spans="1:25" x14ac:dyDescent="0.35">
      <c r="A54" s="6">
        <v>111</v>
      </c>
      <c r="B54">
        <v>794.66567999999995</v>
      </c>
      <c r="C54" s="3">
        <f t="shared" si="0"/>
        <v>0.79466567999999993</v>
      </c>
      <c r="D54" s="3">
        <f t="shared" si="1"/>
        <v>0.20533432000000007</v>
      </c>
      <c r="E54" s="10">
        <f t="shared" si="6"/>
        <v>3.2265263892033445E-8</v>
      </c>
      <c r="G54" s="6">
        <v>111</v>
      </c>
      <c r="H54">
        <v>794.66567999999995</v>
      </c>
      <c r="I54" s="3">
        <f t="shared" si="2"/>
        <v>0.91386553199999987</v>
      </c>
      <c r="J54" s="3">
        <f t="shared" si="3"/>
        <v>8.6134468000000131E-2</v>
      </c>
      <c r="K54" s="10">
        <f t="shared" si="7"/>
        <v>1.5962095321439189E-10</v>
      </c>
      <c r="N54" s="6">
        <v>111</v>
      </c>
      <c r="O54">
        <v>794.66567999999995</v>
      </c>
      <c r="P54" s="3">
        <f t="shared" si="8"/>
        <v>0.79466567999999993</v>
      </c>
      <c r="Q54" s="3">
        <f t="shared" si="9"/>
        <v>0.20533432000000007</v>
      </c>
      <c r="R54" s="10">
        <f t="shared" si="10"/>
        <v>3.2216550927070704E-8</v>
      </c>
      <c r="U54" s="43">
        <v>111</v>
      </c>
      <c r="V54" s="45">
        <v>710.77413999999999</v>
      </c>
      <c r="W54" s="3">
        <f t="shared" si="4"/>
        <v>0.71077413999999994</v>
      </c>
      <c r="X54" s="3">
        <f t="shared" si="5"/>
        <v>0.28922586000000006</v>
      </c>
      <c r="Y54" s="10">
        <f t="shared" si="11"/>
        <v>1.4764851495150437E-6</v>
      </c>
    </row>
    <row r="55" spans="1:25" x14ac:dyDescent="0.35">
      <c r="A55" s="6">
        <v>112</v>
      </c>
      <c r="B55">
        <v>818.50801000000001</v>
      </c>
      <c r="C55" s="3">
        <f t="shared" si="0"/>
        <v>0.81850801000000006</v>
      </c>
      <c r="D55" s="3">
        <f t="shared" si="1"/>
        <v>0.18149198999999994</v>
      </c>
      <c r="E55" s="10">
        <f t="shared" si="6"/>
        <v>5.8558869516402934E-9</v>
      </c>
      <c r="G55" s="6">
        <v>112</v>
      </c>
      <c r="H55">
        <v>818.50801000000001</v>
      </c>
      <c r="I55" s="3">
        <f t="shared" si="2"/>
        <v>0.94128421149999997</v>
      </c>
      <c r="J55" s="3">
        <f t="shared" si="3"/>
        <v>5.8715788500000032E-2</v>
      </c>
      <c r="K55" s="10">
        <f t="shared" si="7"/>
        <v>9.3722701291046351E-12</v>
      </c>
      <c r="N55" s="6">
        <v>112</v>
      </c>
      <c r="O55">
        <v>818.50801000000001</v>
      </c>
      <c r="P55" s="3">
        <f t="shared" si="8"/>
        <v>0.81850801000000006</v>
      </c>
      <c r="Q55" s="3">
        <f t="shared" si="9"/>
        <v>0.18149198999999994</v>
      </c>
      <c r="R55" s="10">
        <f t="shared" si="10"/>
        <v>5.8470459386904053E-9</v>
      </c>
      <c r="U55" s="43">
        <v>112</v>
      </c>
      <c r="V55" s="45">
        <v>737.58101999999997</v>
      </c>
      <c r="W55" s="3">
        <f t="shared" si="4"/>
        <v>0.73758101999999992</v>
      </c>
      <c r="X55" s="3">
        <f t="shared" si="5"/>
        <v>0.26241898000000008</v>
      </c>
      <c r="Y55" s="10">
        <f t="shared" si="11"/>
        <v>3.8745772692088539E-7</v>
      </c>
    </row>
    <row r="56" spans="1:25" x14ac:dyDescent="0.35">
      <c r="A56" s="6">
        <v>113</v>
      </c>
      <c r="B56">
        <v>840.19901000000004</v>
      </c>
      <c r="C56" s="3">
        <f t="shared" si="0"/>
        <v>0.84019901000000008</v>
      </c>
      <c r="D56" s="3">
        <f t="shared" si="1"/>
        <v>0.15980098999999992</v>
      </c>
      <c r="E56" s="10">
        <f t="shared" si="6"/>
        <v>9.3577653220020044E-10</v>
      </c>
      <c r="G56" s="6">
        <v>113</v>
      </c>
      <c r="H56">
        <v>840.19901000000004</v>
      </c>
      <c r="I56" s="3">
        <f t="shared" si="2"/>
        <v>0.96622886149999998</v>
      </c>
      <c r="J56" s="3">
        <f t="shared" si="3"/>
        <v>3.377113850000002E-2</v>
      </c>
      <c r="K56" s="10">
        <f t="shared" si="7"/>
        <v>3.165122325894057E-13</v>
      </c>
      <c r="N56" s="6">
        <v>113</v>
      </c>
      <c r="O56">
        <v>840.19901000000004</v>
      </c>
      <c r="P56" s="3">
        <f t="shared" si="8"/>
        <v>0.84019901000000008</v>
      </c>
      <c r="Q56" s="3">
        <f t="shared" si="9"/>
        <v>0.15980098999999992</v>
      </c>
      <c r="R56" s="10">
        <f t="shared" si="10"/>
        <v>9.3436372957820565E-10</v>
      </c>
      <c r="U56" s="43">
        <v>113</v>
      </c>
      <c r="V56" s="45">
        <v>762.92148999999995</v>
      </c>
      <c r="W56" s="3">
        <f t="shared" si="4"/>
        <v>0.76292148999999998</v>
      </c>
      <c r="X56" s="3">
        <f t="shared" si="5"/>
        <v>0.23707851000000002</v>
      </c>
      <c r="Y56" s="10">
        <f t="shared" si="11"/>
        <v>9.185790058639041E-8</v>
      </c>
    </row>
    <row r="57" spans="1:25" x14ac:dyDescent="0.35">
      <c r="A57" s="6">
        <v>114</v>
      </c>
      <c r="B57">
        <v>859.71164999999996</v>
      </c>
      <c r="C57" s="3">
        <f t="shared" si="0"/>
        <v>0.85971164999999994</v>
      </c>
      <c r="D57" s="3">
        <f t="shared" si="1"/>
        <v>0.14028835000000006</v>
      </c>
      <c r="E57" s="10">
        <f t="shared" si="6"/>
        <v>1.3127854567108806E-10</v>
      </c>
      <c r="G57" s="6">
        <v>114</v>
      </c>
      <c r="H57">
        <v>859.71164999999996</v>
      </c>
      <c r="I57" s="3">
        <f t="shared" si="2"/>
        <v>0.98866839749999991</v>
      </c>
      <c r="J57" s="3">
        <f t="shared" si="3"/>
        <v>1.1331602500000093E-2</v>
      </c>
      <c r="K57" s="10">
        <f t="shared" si="7"/>
        <v>3.5865908060907205E-15</v>
      </c>
      <c r="N57" s="6">
        <v>114</v>
      </c>
      <c r="O57">
        <v>859.71164999999996</v>
      </c>
      <c r="P57" s="3">
        <f t="shared" si="8"/>
        <v>0.85971164999999994</v>
      </c>
      <c r="Q57" s="3">
        <f t="shared" si="9"/>
        <v>0.14028835000000006</v>
      </c>
      <c r="R57" s="10">
        <f t="shared" si="10"/>
        <v>1.3108034592237273E-10</v>
      </c>
      <c r="U57" s="43">
        <v>114</v>
      </c>
      <c r="V57" s="45">
        <v>786.74456999999995</v>
      </c>
      <c r="W57" s="3">
        <f t="shared" si="4"/>
        <v>0.78674456999999998</v>
      </c>
      <c r="X57" s="3">
        <f t="shared" si="5"/>
        <v>0.21325543000000002</v>
      </c>
      <c r="Y57" s="10">
        <f t="shared" si="11"/>
        <v>1.9589196088447942E-8</v>
      </c>
    </row>
    <row r="58" spans="1:25" x14ac:dyDescent="0.35">
      <c r="A58" s="6">
        <v>115</v>
      </c>
      <c r="B58">
        <v>877.05601999999999</v>
      </c>
      <c r="C58" s="3">
        <f t="shared" si="0"/>
        <v>0.87705601999999994</v>
      </c>
      <c r="D58" s="3">
        <f t="shared" si="1"/>
        <v>0.12294398000000006</v>
      </c>
      <c r="E58" s="10">
        <f t="shared" si="6"/>
        <v>1.6139906893415345E-11</v>
      </c>
      <c r="G58" s="6">
        <v>115</v>
      </c>
      <c r="H58">
        <v>877.05601999999999</v>
      </c>
      <c r="I58" s="3">
        <f t="shared" si="2"/>
        <v>1</v>
      </c>
      <c r="J58" s="3">
        <f t="shared" si="3"/>
        <v>0</v>
      </c>
      <c r="K58" s="10">
        <f t="shared" si="7"/>
        <v>0</v>
      </c>
      <c r="N58" s="6">
        <v>115</v>
      </c>
      <c r="O58">
        <v>877.05601999999999</v>
      </c>
      <c r="P58" s="3">
        <f t="shared" si="8"/>
        <v>0.87705601999999994</v>
      </c>
      <c r="Q58" s="3">
        <f t="shared" si="9"/>
        <v>0.12294398000000006</v>
      </c>
      <c r="R58" s="10">
        <f t="shared" si="10"/>
        <v>1.6115539427473281E-11</v>
      </c>
      <c r="U58" s="43">
        <v>115</v>
      </c>
      <c r="V58" s="45">
        <v>809.02895000000001</v>
      </c>
      <c r="W58" s="3">
        <f t="shared" si="4"/>
        <v>0.80902894999999997</v>
      </c>
      <c r="X58" s="3">
        <f t="shared" si="5"/>
        <v>0.19097105000000003</v>
      </c>
      <c r="Y58" s="10">
        <f t="shared" si="11"/>
        <v>3.7409693456667965E-9</v>
      </c>
    </row>
    <row r="59" spans="1:25" x14ac:dyDescent="0.35">
      <c r="A59" s="6">
        <v>116</v>
      </c>
      <c r="B59">
        <v>892.27828999999997</v>
      </c>
      <c r="C59" s="3">
        <f t="shared" si="0"/>
        <v>0.89227828999999992</v>
      </c>
      <c r="D59" s="3">
        <f t="shared" si="1"/>
        <v>0.10772171000000008</v>
      </c>
      <c r="E59" s="10">
        <f t="shared" si="6"/>
        <v>1.73861836979949E-12</v>
      </c>
      <c r="G59" s="6">
        <v>116</v>
      </c>
      <c r="H59">
        <v>892.27828999999997</v>
      </c>
      <c r="I59" s="3">
        <f t="shared" si="2"/>
        <v>1</v>
      </c>
      <c r="J59" s="3">
        <f t="shared" si="3"/>
        <v>0</v>
      </c>
      <c r="K59" s="10">
        <f t="shared" si="7"/>
        <v>0</v>
      </c>
      <c r="N59" s="6">
        <v>116</v>
      </c>
      <c r="O59">
        <v>892.27828999999997</v>
      </c>
      <c r="P59" s="3">
        <f t="shared" si="8"/>
        <v>0.89227828999999992</v>
      </c>
      <c r="Q59" s="3">
        <f t="shared" si="9"/>
        <v>0.10772171000000008</v>
      </c>
      <c r="R59" s="10">
        <f t="shared" si="10"/>
        <v>1.7359934646998442E-12</v>
      </c>
      <c r="U59" s="43">
        <v>116</v>
      </c>
      <c r="V59" s="45">
        <v>829.77849000000003</v>
      </c>
      <c r="W59" s="3">
        <f t="shared" si="4"/>
        <v>0.82977849000000004</v>
      </c>
      <c r="X59" s="3">
        <f t="shared" si="5"/>
        <v>0.17022150999999996</v>
      </c>
      <c r="Y59" s="10">
        <f t="shared" si="11"/>
        <v>6.3679345088311394E-10</v>
      </c>
    </row>
    <row r="60" spans="1:25" x14ac:dyDescent="0.35">
      <c r="A60" s="6">
        <v>117</v>
      </c>
      <c r="B60">
        <v>905.45023000000003</v>
      </c>
      <c r="C60" s="3">
        <f t="shared" si="0"/>
        <v>0.90545023000000002</v>
      </c>
      <c r="D60" s="3">
        <f t="shared" si="1"/>
        <v>9.4549769999999977E-2</v>
      </c>
      <c r="E60" s="10">
        <f t="shared" si="6"/>
        <v>1.6438596698231669E-13</v>
      </c>
      <c r="G60" s="6">
        <v>117</v>
      </c>
      <c r="H60">
        <v>905.45023000000003</v>
      </c>
      <c r="I60" s="3">
        <f t="shared" si="2"/>
        <v>1</v>
      </c>
      <c r="J60" s="3">
        <f t="shared" si="3"/>
        <v>0</v>
      </c>
      <c r="K60" s="10">
        <f t="shared" si="7"/>
        <v>0</v>
      </c>
      <c r="N60" s="6">
        <v>117</v>
      </c>
      <c r="O60">
        <v>905.45023000000003</v>
      </c>
      <c r="P60" s="3">
        <f t="shared" si="8"/>
        <v>0.90545023000000002</v>
      </c>
      <c r="Q60" s="3">
        <f t="shared" si="9"/>
        <v>9.4549769999999977E-2</v>
      </c>
      <c r="R60" s="10">
        <f t="shared" si="10"/>
        <v>1.6413778280887334E-13</v>
      </c>
      <c r="U60" s="43">
        <v>117</v>
      </c>
      <c r="V60" s="45">
        <v>849.01392999999996</v>
      </c>
      <c r="W60" s="3">
        <f t="shared" si="4"/>
        <v>0.84901392999999992</v>
      </c>
      <c r="X60" s="3">
        <f t="shared" si="5"/>
        <v>0.15098607000000008</v>
      </c>
      <c r="Y60" s="10">
        <f t="shared" si="11"/>
        <v>9.6146940550579458E-11</v>
      </c>
    </row>
    <row r="61" spans="1:25" x14ac:dyDescent="0.35">
      <c r="A61" s="6">
        <v>118</v>
      </c>
      <c r="B61">
        <v>916.66747999999995</v>
      </c>
      <c r="C61" s="3">
        <f t="shared" si="0"/>
        <v>0.91666747999999998</v>
      </c>
      <c r="D61" s="3">
        <f t="shared" si="1"/>
        <v>8.3332520000000021E-2</v>
      </c>
      <c r="E61" s="10">
        <f t="shared" si="6"/>
        <v>1.3698696881273249E-14</v>
      </c>
      <c r="G61" s="6">
        <v>118</v>
      </c>
      <c r="H61">
        <v>916.66747999999995</v>
      </c>
      <c r="I61" s="3">
        <f t="shared" si="2"/>
        <v>1</v>
      </c>
      <c r="J61" s="3">
        <f t="shared" si="3"/>
        <v>0</v>
      </c>
      <c r="K61" s="10">
        <f t="shared" si="7"/>
        <v>0</v>
      </c>
      <c r="N61" s="6">
        <v>118</v>
      </c>
      <c r="O61">
        <v>916.66747999999995</v>
      </c>
      <c r="P61" s="3">
        <f t="shared" si="8"/>
        <v>0.91666747999999998</v>
      </c>
      <c r="Q61" s="3">
        <f t="shared" si="9"/>
        <v>8.3332520000000021E-2</v>
      </c>
      <c r="R61" s="10">
        <f t="shared" si="10"/>
        <v>1.3678015068676096E-14</v>
      </c>
      <c r="U61" s="43">
        <v>118</v>
      </c>
      <c r="V61" s="45">
        <v>866.77739999999994</v>
      </c>
      <c r="W61" s="3">
        <f t="shared" si="4"/>
        <v>0.86677739999999992</v>
      </c>
      <c r="X61" s="3">
        <f t="shared" si="5"/>
        <v>0.13322260000000008</v>
      </c>
      <c r="Y61" s="10">
        <f t="shared" si="11"/>
        <v>1.2808945402193635E-11</v>
      </c>
    </row>
    <row r="62" spans="1:25" x14ac:dyDescent="0.35">
      <c r="A62" s="6">
        <v>119</v>
      </c>
      <c r="B62">
        <v>926.04048</v>
      </c>
      <c r="C62" s="3">
        <f t="shared" si="0"/>
        <v>0.92604048000000005</v>
      </c>
      <c r="D62" s="3">
        <f t="shared" si="1"/>
        <v>7.3959519999999945E-2</v>
      </c>
      <c r="E62" s="10">
        <f t="shared" si="6"/>
        <v>1.0131490459644658E-15</v>
      </c>
      <c r="G62" s="6">
        <v>119</v>
      </c>
      <c r="H62">
        <v>926.04048</v>
      </c>
      <c r="I62" s="3">
        <f t="shared" si="2"/>
        <v>1</v>
      </c>
      <c r="J62" s="3">
        <f t="shared" si="3"/>
        <v>0</v>
      </c>
      <c r="K62" s="10">
        <f t="shared" si="7"/>
        <v>0</v>
      </c>
      <c r="N62" s="6">
        <v>119</v>
      </c>
      <c r="O62">
        <v>926.04048</v>
      </c>
      <c r="P62" s="3">
        <f t="shared" si="8"/>
        <v>0.92604048000000005</v>
      </c>
      <c r="Q62" s="3">
        <f t="shared" si="9"/>
        <v>7.3959519999999945E-2</v>
      </c>
      <c r="R62" s="10">
        <f t="shared" si="10"/>
        <v>1.0116194290320505E-15</v>
      </c>
      <c r="U62" s="43">
        <v>119</v>
      </c>
      <c r="V62" s="45">
        <v>883.11864000000003</v>
      </c>
      <c r="W62" s="3">
        <f t="shared" si="4"/>
        <v>0.88311864000000007</v>
      </c>
      <c r="X62" s="3">
        <f t="shared" si="5"/>
        <v>0.11688135999999993</v>
      </c>
      <c r="Y62" s="10">
        <f t="shared" si="11"/>
        <v>1.4971269587741382E-12</v>
      </c>
    </row>
  </sheetData>
  <mergeCells count="4">
    <mergeCell ref="A1:E1"/>
    <mergeCell ref="G1:L1"/>
    <mergeCell ref="N1:S1"/>
    <mergeCell ref="U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/>
  <dimension ref="A1:AU62"/>
  <sheetViews>
    <sheetView zoomScaleNormal="100" workbookViewId="0">
      <selection activeCell="D18" sqref="D18"/>
    </sheetView>
  </sheetViews>
  <sheetFormatPr defaultRowHeight="14.5" x14ac:dyDescent="0.35"/>
  <cols>
    <col min="1" max="1" width="5.08984375" bestFit="1" customWidth="1"/>
    <col min="2" max="2" width="6.81640625" bestFit="1" customWidth="1"/>
    <col min="3" max="3" width="10.81640625" bestFit="1" customWidth="1"/>
    <col min="4" max="4" width="10.453125" bestFit="1" customWidth="1"/>
    <col min="5" max="5" width="9.54296875" bestFit="1" customWidth="1"/>
    <col min="6" max="6" width="8.81640625"/>
    <col min="7" max="7" width="4.1796875" bestFit="1" customWidth="1"/>
    <col min="8" max="8" width="38.36328125" bestFit="1" customWidth="1"/>
    <col min="9" max="9" width="7.6328125" bestFit="1" customWidth="1"/>
    <col min="10" max="10" width="7.81640625" bestFit="1" customWidth="1"/>
    <col min="11" max="11" width="14.453125" bestFit="1" customWidth="1"/>
    <col min="13" max="13" width="9.81640625" bestFit="1" customWidth="1"/>
    <col min="14" max="14" width="11.90625" bestFit="1" customWidth="1"/>
    <col min="16" max="16" width="11.90625" bestFit="1" customWidth="1"/>
    <col min="17" max="17" width="10.81640625" bestFit="1" customWidth="1"/>
    <col min="18" max="18" width="11.453125" bestFit="1" customWidth="1"/>
    <col min="20" max="20" width="11.453125" bestFit="1" customWidth="1"/>
    <col min="21" max="21" width="11.1796875" bestFit="1" customWidth="1"/>
    <col min="22" max="22" width="12.08984375" style="31" customWidth="1"/>
    <col min="23" max="23" width="11.453125" customWidth="1"/>
    <col min="24" max="24" width="11.7265625" bestFit="1" customWidth="1"/>
    <col min="25" max="25" width="12.08984375" bestFit="1" customWidth="1"/>
    <col min="26" max="26" width="11.453125" customWidth="1"/>
    <col min="27" max="27" width="9.1796875" bestFit="1" customWidth="1"/>
    <col min="29" max="30" width="11.90625" bestFit="1" customWidth="1"/>
    <col min="31" max="31" width="12.26953125" bestFit="1" customWidth="1"/>
    <col min="32" max="33" width="12.1796875" bestFit="1" customWidth="1"/>
    <col min="34" max="35" width="11.90625" bestFit="1" customWidth="1"/>
    <col min="37" max="37" width="10.81640625" bestFit="1" customWidth="1"/>
    <col min="38" max="38" width="14" bestFit="1" customWidth="1"/>
    <col min="40" max="40" width="11.90625" bestFit="1" customWidth="1"/>
    <col min="41" max="41" width="13.81640625" bestFit="1" customWidth="1"/>
    <col min="42" max="42" width="12.1796875" bestFit="1" customWidth="1"/>
    <col min="43" max="43" width="11.90625" bestFit="1" customWidth="1"/>
    <col min="44" max="44" width="14" bestFit="1" customWidth="1"/>
    <col min="46" max="47" width="11.26953125" bestFit="1" customWidth="1"/>
  </cols>
  <sheetData>
    <row r="1" spans="1:47" x14ac:dyDescent="0.35">
      <c r="A1" s="50" t="s">
        <v>0</v>
      </c>
      <c r="B1" s="50"/>
      <c r="C1" s="50"/>
      <c r="D1" s="50"/>
      <c r="E1" s="50"/>
      <c r="G1" s="50" t="s">
        <v>18</v>
      </c>
      <c r="H1" s="50"/>
      <c r="I1" s="50"/>
      <c r="J1" s="50"/>
      <c r="K1" s="50"/>
      <c r="M1" s="50" t="s">
        <v>31</v>
      </c>
      <c r="N1" s="50"/>
      <c r="P1" s="50" t="s">
        <v>37</v>
      </c>
      <c r="Q1" s="50"/>
      <c r="R1" s="50"/>
      <c r="T1" s="50" t="s">
        <v>39</v>
      </c>
      <c r="U1" s="50"/>
      <c r="V1" s="50"/>
      <c r="W1" s="9"/>
      <c r="X1" s="50" t="s">
        <v>42</v>
      </c>
      <c r="Y1" s="50"/>
      <c r="Z1" s="9"/>
      <c r="AA1" s="9" t="s">
        <v>43</v>
      </c>
      <c r="AC1" s="50" t="s">
        <v>41</v>
      </c>
      <c r="AD1" s="50"/>
      <c r="AE1" s="50"/>
      <c r="AF1" s="50"/>
      <c r="AG1" s="19"/>
      <c r="AH1" s="19"/>
      <c r="AI1" s="19"/>
      <c r="AK1" s="50" t="s">
        <v>69</v>
      </c>
      <c r="AL1" s="50"/>
      <c r="AM1" s="19"/>
      <c r="AN1" s="50" t="s">
        <v>83</v>
      </c>
      <c r="AO1" s="50"/>
      <c r="AP1" s="50"/>
      <c r="AQ1" s="50"/>
      <c r="AR1" s="50"/>
      <c r="AT1" s="50" t="s">
        <v>101</v>
      </c>
      <c r="AU1" s="50"/>
    </row>
    <row r="2" spans="1:47" x14ac:dyDescent="0.35">
      <c r="A2" s="9" t="s">
        <v>17</v>
      </c>
      <c r="B2" s="9" t="s">
        <v>2</v>
      </c>
      <c r="C2" s="9" t="s">
        <v>3</v>
      </c>
      <c r="D2" s="9" t="s">
        <v>4</v>
      </c>
      <c r="E2" s="9" t="s">
        <v>38</v>
      </c>
      <c r="F2" s="9"/>
      <c r="G2" s="7" t="s">
        <v>13</v>
      </c>
      <c r="H2" s="8" t="s">
        <v>97</v>
      </c>
      <c r="I2" s="7" t="s">
        <v>14</v>
      </c>
      <c r="J2" s="9" t="s">
        <v>15</v>
      </c>
      <c r="K2" s="9" t="s">
        <v>16</v>
      </c>
      <c r="M2" s="8" t="s">
        <v>32</v>
      </c>
      <c r="N2" s="14">
        <f>'ASSIGNEMENT DATA'!B3</f>
        <v>80000</v>
      </c>
      <c r="P2" s="9" t="s">
        <v>32</v>
      </c>
      <c r="Q2" s="9" t="s">
        <v>20</v>
      </c>
      <c r="R2" s="9" t="s">
        <v>36</v>
      </c>
      <c r="T2" s="9" t="s">
        <v>34</v>
      </c>
      <c r="U2" s="9" t="s">
        <v>40</v>
      </c>
      <c r="V2" s="30" t="s">
        <v>88</v>
      </c>
      <c r="W2" s="9"/>
      <c r="X2" s="9" t="s">
        <v>34</v>
      </c>
      <c r="Y2" s="9" t="s">
        <v>40</v>
      </c>
      <c r="Z2" s="9"/>
      <c r="AA2" s="9" t="s">
        <v>35</v>
      </c>
      <c r="AC2" s="9" t="s">
        <v>34</v>
      </c>
      <c r="AD2" s="9" t="s">
        <v>40</v>
      </c>
      <c r="AE2" s="9" t="s">
        <v>87</v>
      </c>
      <c r="AF2" s="17" t="s">
        <v>35</v>
      </c>
      <c r="AG2" s="9" t="s">
        <v>62</v>
      </c>
      <c r="AH2" s="9" t="s">
        <v>64</v>
      </c>
      <c r="AI2" s="9" t="s">
        <v>63</v>
      </c>
      <c r="AK2" s="9" t="s">
        <v>65</v>
      </c>
      <c r="AL2" s="18">
        <f>N4-AC59</f>
        <v>3479.6778864289372</v>
      </c>
      <c r="AN2" s="22" t="s">
        <v>86</v>
      </c>
      <c r="AO2" s="22" t="s">
        <v>96</v>
      </c>
      <c r="AP2" s="22" t="s">
        <v>64</v>
      </c>
      <c r="AQ2" s="22" t="s">
        <v>75</v>
      </c>
      <c r="AR2" s="22" t="s">
        <v>84</v>
      </c>
      <c r="AT2" s="48" t="s">
        <v>104</v>
      </c>
      <c r="AU2" s="48" t="s">
        <v>105</v>
      </c>
    </row>
    <row r="3" spans="1:47" x14ac:dyDescent="0.35">
      <c r="A3">
        <v>0</v>
      </c>
      <c r="B3" s="4">
        <f>RATES!B4</f>
        <v>0</v>
      </c>
      <c r="C3" s="4">
        <f>RATES!C4</f>
        <v>0</v>
      </c>
      <c r="D3" s="3">
        <f>RATES!D4</f>
        <v>1</v>
      </c>
      <c r="E3" s="3">
        <f>RATES!E4</f>
        <v>1</v>
      </c>
      <c r="G3" s="6">
        <f>'LIFE TABLES'!A3</f>
        <v>60</v>
      </c>
      <c r="H3" s="3">
        <f>'LIFE TABLES'!B3</f>
        <v>6.4678699999999996</v>
      </c>
      <c r="I3" s="3">
        <f>'LIFE TABLES'!C3</f>
        <v>6.4678699999999997E-3</v>
      </c>
      <c r="J3" s="3">
        <f>'LIFE TABLES'!D3</f>
        <v>0.99353212999999996</v>
      </c>
      <c r="K3" s="10">
        <f>'LIFE TABLES'!E3</f>
        <v>0.99353212999999996</v>
      </c>
      <c r="M3" s="8" t="s">
        <v>20</v>
      </c>
      <c r="N3" s="14">
        <f>'ASSIGNEMENT DATA'!D3</f>
        <v>20000</v>
      </c>
      <c r="P3" s="29">
        <f>$N$2*E3</f>
        <v>80000</v>
      </c>
      <c r="Q3" s="14">
        <f>$N$3*E3</f>
        <v>20000</v>
      </c>
      <c r="R3" s="14">
        <f>P3+Q3</f>
        <v>100000</v>
      </c>
      <c r="T3" s="10">
        <f>1*J3*N8</f>
        <v>0.14902981949999999</v>
      </c>
      <c r="U3" s="10">
        <f>1*I3</f>
        <v>6.4678699999999997E-3</v>
      </c>
      <c r="V3" s="10">
        <f>(1-I3)*(1-$N$8)</f>
        <v>0.84450231049999991</v>
      </c>
      <c r="W3" s="10"/>
      <c r="X3" s="10">
        <f>T3*(R3-$N$5)*D3</f>
        <v>14900.00135361</v>
      </c>
      <c r="Y3" s="10">
        <f>MAX($N$4,R3)*D3*U3</f>
        <v>646.78699999999992</v>
      </c>
      <c r="Z3" s="10"/>
      <c r="AA3" s="14">
        <f>N9</f>
        <v>50</v>
      </c>
      <c r="AC3" s="10">
        <f>X3</f>
        <v>14900.00135361</v>
      </c>
      <c r="AD3" s="10">
        <f>Y3</f>
        <v>646.78699999999992</v>
      </c>
      <c r="AE3" s="10">
        <v>0</v>
      </c>
      <c r="AF3" s="10">
        <f>AA3*D3</f>
        <v>50</v>
      </c>
      <c r="AG3" s="10">
        <f>SUM(AC3:AF3)</f>
        <v>15596.78835361</v>
      </c>
      <c r="AH3" s="10">
        <f>AG3*A3</f>
        <v>0</v>
      </c>
      <c r="AI3" s="10">
        <f>SUM(AH3:AH53)/AC59</f>
        <v>4.6819541480682778</v>
      </c>
      <c r="AK3" s="22" t="s">
        <v>72</v>
      </c>
      <c r="AL3" s="18">
        <f>MAX(AL2-AL2, 0)</f>
        <v>0</v>
      </c>
      <c r="AN3" s="10">
        <v>0</v>
      </c>
      <c r="AO3" s="10">
        <f>SUM(AE3:AF3)</f>
        <v>50</v>
      </c>
      <c r="AP3" s="10">
        <f>AN3-AO3</f>
        <v>-50</v>
      </c>
      <c r="AQ3" s="10">
        <f>SUM(AP3:AP53)</f>
        <v>3463.2960657328326</v>
      </c>
      <c r="AR3" s="18">
        <f>N4-AC59-AQ3</f>
        <v>16.381820696104569</v>
      </c>
      <c r="AT3" s="10">
        <f>AVERAGE(V3:V53)</f>
        <v>0.10227953295601991</v>
      </c>
      <c r="AU3" s="10">
        <f>(R3*(N6-N7)-AA3)*AT3*50</f>
        <v>3835.4824858507463</v>
      </c>
    </row>
    <row r="4" spans="1:47" x14ac:dyDescent="0.35">
      <c r="A4">
        <v>1</v>
      </c>
      <c r="B4" s="4">
        <f>RATES!B5</f>
        <v>3.5139999999999998E-2</v>
      </c>
      <c r="C4" s="4">
        <f>RATES!C5</f>
        <v>3.4536683270235471E-2</v>
      </c>
      <c r="D4" s="3">
        <f>RATES!D5</f>
        <v>0.96605290105686192</v>
      </c>
      <c r="E4" s="3">
        <f>RATES!E5</f>
        <v>1.0351399999999999</v>
      </c>
      <c r="G4" s="6">
        <f>'LIFE TABLES'!A4</f>
        <v>61</v>
      </c>
      <c r="H4" s="3">
        <f>'LIFE TABLES'!B4</f>
        <v>7.1002599999999996</v>
      </c>
      <c r="I4" s="3">
        <f>'LIFE TABLES'!C4</f>
        <v>7.1002599999999997E-3</v>
      </c>
      <c r="J4" s="3">
        <f>'LIFE TABLES'!D4</f>
        <v>0.99289974000000003</v>
      </c>
      <c r="K4" s="10">
        <f>'LIFE TABLES'!E4</f>
        <v>0.98647779355864618</v>
      </c>
      <c r="M4" s="8" t="s">
        <v>36</v>
      </c>
      <c r="N4" s="14">
        <f>'ASSIGNEMENT DATA'!E3</f>
        <v>100000</v>
      </c>
      <c r="P4" s="14">
        <f>P3*E4*(1-$N$6)</f>
        <v>80989.353600000002</v>
      </c>
      <c r="Q4" s="14">
        <f>Q3*E4*(1-$N$6)</f>
        <v>20247.338400000001</v>
      </c>
      <c r="R4" s="14">
        <f>P4+Q4</f>
        <v>101236.69200000001</v>
      </c>
      <c r="T4" s="10">
        <f>K3*J4*(1-$N$8)^A4*$N$8</f>
        <v>0.12577591867872737</v>
      </c>
      <c r="U4" s="10">
        <f>K3*I4*(1-$N$8)^A4</f>
        <v>5.9961859751507295E-3</v>
      </c>
      <c r="V4" s="10">
        <f>V3*(1-I4)*(1-$N$8)</f>
        <v>0.71273020584612179</v>
      </c>
      <c r="W4" s="10"/>
      <c r="X4" s="10">
        <f>T4*(R4-$N$5)*D4</f>
        <v>12298.454722957085</v>
      </c>
      <c r="Y4" s="10">
        <f>MAX($N$4,R4)*D4*U4</f>
        <v>586.42698836974148</v>
      </c>
      <c r="Z4" s="10"/>
      <c r="AA4" s="14">
        <f>AA3*(1+$N$10)</f>
        <v>51</v>
      </c>
      <c r="AC4" s="10">
        <f t="shared" ref="AC4:AC53" si="0">X4</f>
        <v>12298.454722957085</v>
      </c>
      <c r="AD4" s="10">
        <f t="shared" ref="AD4:AD53" si="1">Y4</f>
        <v>586.42698836974148</v>
      </c>
      <c r="AE4" s="10">
        <f>R4/(1-$N$6)*$N$7*D4*V3</f>
        <v>1182.3032347000001</v>
      </c>
      <c r="AF4" s="10">
        <f>AA4*V3*D4</f>
        <v>41.607529257395136</v>
      </c>
      <c r="AG4" s="10">
        <f t="shared" ref="AG4:AG34" si="2">SUM(AC4:AF4)</f>
        <v>14108.792475284223</v>
      </c>
      <c r="AH4" s="10">
        <f t="shared" ref="AH4:AH34" si="3">AG4*A4</f>
        <v>14108.792475284223</v>
      </c>
      <c r="AN4" s="10">
        <f>R4/(1-$N$6)*$N$6*D4*V3</f>
        <v>1857.9050830999997</v>
      </c>
      <c r="AO4" s="10">
        <f t="shared" ref="AO4:AO53" si="4">SUM(AE4:AF4)</f>
        <v>1223.9107639573951</v>
      </c>
      <c r="AP4" s="10">
        <f t="shared" ref="AP4:AP53" si="5">AN4-AO4</f>
        <v>633.99431914260458</v>
      </c>
      <c r="AT4" s="10"/>
    </row>
    <row r="5" spans="1:47" x14ac:dyDescent="0.35">
      <c r="A5">
        <v>2</v>
      </c>
      <c r="B5" s="4">
        <f>RATES!B6</f>
        <v>3.0349999999999999E-2</v>
      </c>
      <c r="C5" s="4">
        <f>RATES!C6</f>
        <v>2.9898550345863351E-2</v>
      </c>
      <c r="D5" s="3">
        <f>RATES!D6</f>
        <v>0.94195563634332247</v>
      </c>
      <c r="E5" s="3">
        <f>RATES!E6</f>
        <v>1.0255821652143675</v>
      </c>
      <c r="G5" s="6">
        <f>'LIFE TABLES'!A5</f>
        <v>62</v>
      </c>
      <c r="H5" s="3">
        <f>'LIFE TABLES'!B5</f>
        <v>7.8151000000000002</v>
      </c>
      <c r="I5" s="3">
        <f>'LIFE TABLES'!C5</f>
        <v>7.8151000000000002E-3</v>
      </c>
      <c r="J5" s="3">
        <f>'LIFE TABLES'!D5</f>
        <v>0.99218490000000004</v>
      </c>
      <c r="K5" s="10">
        <f>'LIFE TABLES'!E5</f>
        <v>0.97876837095420599</v>
      </c>
      <c r="M5" s="8" t="s">
        <v>33</v>
      </c>
      <c r="N5" s="14">
        <f>'ASSIGNEMENT DATA'!F3</f>
        <v>20</v>
      </c>
      <c r="P5" s="14">
        <f>P4*E5*(1-$N$6)</f>
        <v>81233.889418663224</v>
      </c>
      <c r="Q5" s="14">
        <f t="shared" ref="Q5:Q53" si="6">Q4*E5*(1-$N$6)</f>
        <v>20308.472354665806</v>
      </c>
      <c r="R5" s="14">
        <f t="shared" ref="R5:R53" si="7">P5+Q5</f>
        <v>101542.36177332903</v>
      </c>
      <c r="T5" s="10">
        <f t="shared" ref="T5:T53" si="8">K4*J5*(1-$N$8)^A5*$N$8</f>
        <v>0.10607402220216205</v>
      </c>
      <c r="U5" s="10">
        <f t="shared" ref="U5:U53" si="9">K4*I5*(1-$N$8)^A5</f>
        <v>5.570057831708026E-3</v>
      </c>
      <c r="V5" s="10">
        <f t="shared" ref="V5:V35" si="10">V4*(1-I5)*(1-$N$8)</f>
        <v>0.60108612581225163</v>
      </c>
      <c r="W5" s="10"/>
      <c r="X5" s="10">
        <f t="shared" ref="X5:X53" si="11">T5*(R5-$N$5)*D5</f>
        <v>10143.812164739618</v>
      </c>
      <c r="Y5" s="10">
        <f t="shared" ref="Y5:Y53" si="12">MAX($N$4,R5)*D5*U5</f>
        <v>532.76711951034201</v>
      </c>
      <c r="Z5" s="10"/>
      <c r="AA5" s="14">
        <f>AA4*(1+$N$10)</f>
        <v>52.02</v>
      </c>
      <c r="AC5" s="10">
        <f t="shared" si="0"/>
        <v>10143.812164739618</v>
      </c>
      <c r="AD5" s="10">
        <f t="shared" si="1"/>
        <v>532.76711951034201</v>
      </c>
      <c r="AE5" s="10">
        <f>R5/(1-$N$6)*$N$7*D5*V4</f>
        <v>975.87019784451013</v>
      </c>
      <c r="AF5" s="10">
        <f t="shared" ref="AF5:AF53" si="13">AA5*V4*D5</f>
        <v>34.9241594033141</v>
      </c>
      <c r="AG5" s="10">
        <f t="shared" si="2"/>
        <v>11687.373641497783</v>
      </c>
      <c r="AH5" s="10">
        <f t="shared" si="3"/>
        <v>23374.747282995566</v>
      </c>
      <c r="AN5" s="10">
        <f t="shared" ref="AN5:AN53" si="14">R5/(1-$N$6)*$N$6*D5*V4</f>
        <v>1533.5103108985159</v>
      </c>
      <c r="AO5" s="10">
        <f t="shared" si="4"/>
        <v>1010.7943572478242</v>
      </c>
      <c r="AP5" s="10">
        <f t="shared" si="5"/>
        <v>522.71595365069163</v>
      </c>
      <c r="AT5" s="10"/>
    </row>
    <row r="6" spans="1:47" x14ac:dyDescent="0.35">
      <c r="A6">
        <v>3</v>
      </c>
      <c r="B6" s="4">
        <f>RATES!B7</f>
        <v>2.7830000000000001E-2</v>
      </c>
      <c r="C6" s="4">
        <f>RATES!C7</f>
        <v>2.7449783708099751E-2</v>
      </c>
      <c r="D6" s="3">
        <f>RATES!D7</f>
        <v>0.92095016751412118</v>
      </c>
      <c r="E6" s="3">
        <f>RATES!E7</f>
        <v>1.0228084749535367</v>
      </c>
      <c r="G6" s="6">
        <f>'LIFE TABLES'!A6</f>
        <v>63</v>
      </c>
      <c r="H6" s="3">
        <f>'LIFE TABLES'!B6</f>
        <v>8.6648700000000005</v>
      </c>
      <c r="I6" s="3">
        <f>'LIFE TABLES'!C6</f>
        <v>8.6648699999999999E-3</v>
      </c>
      <c r="J6" s="3">
        <f>'LIFE TABLES'!D6</f>
        <v>0.99133512999999995</v>
      </c>
      <c r="K6" s="10">
        <f>'LIFE TABLES'!E6</f>
        <v>0.97028747025977602</v>
      </c>
      <c r="M6" s="8" t="s">
        <v>24</v>
      </c>
      <c r="N6" s="15">
        <f>'ASSIGNEMENT DATA'!G3</f>
        <v>2.1999999999999999E-2</v>
      </c>
      <c r="P6" s="14">
        <f t="shared" ref="P6:P53" si="15">P5*E6*(1-$N$6)</f>
        <v>81258.802918728528</v>
      </c>
      <c r="Q6" s="14">
        <f t="shared" si="6"/>
        <v>20314.700729682132</v>
      </c>
      <c r="R6" s="14">
        <f t="shared" si="7"/>
        <v>101573.50364841067</v>
      </c>
      <c r="T6" s="10">
        <f t="shared" si="8"/>
        <v>8.9381668900992736E-2</v>
      </c>
      <c r="U6" s="10">
        <f t="shared" si="9"/>
        <v>5.2083331389668058E-3</v>
      </c>
      <c r="V6" s="10">
        <f t="shared" si="10"/>
        <v>0.50649612377229203</v>
      </c>
      <c r="W6" s="10"/>
      <c r="X6" s="10">
        <f t="shared" si="11"/>
        <v>8359.4845988171583</v>
      </c>
      <c r="Y6" s="10">
        <f t="shared" si="12"/>
        <v>487.20901931815132</v>
      </c>
      <c r="Z6" s="10"/>
      <c r="AA6" s="14">
        <f t="shared" ref="AA6:AA53" si="16">AA5*(1+$N$10)</f>
        <v>53.060400000000001</v>
      </c>
      <c r="AC6" s="10">
        <f t="shared" si="0"/>
        <v>8359.4845988171583</v>
      </c>
      <c r="AD6" s="10">
        <f t="shared" si="1"/>
        <v>487.20901931815132</v>
      </c>
      <c r="AE6" s="10">
        <f t="shared" ref="AE6:AE53" si="17">R6/(1-$N$6)*$N$7*D6*V5</f>
        <v>804.90096674596805</v>
      </c>
      <c r="AF6" s="10">
        <f t="shared" si="13"/>
        <v>29.372665167874718</v>
      </c>
      <c r="AG6" s="10">
        <f t="shared" si="2"/>
        <v>9680.9672500491542</v>
      </c>
      <c r="AH6" s="10">
        <f t="shared" si="3"/>
        <v>29042.901750147463</v>
      </c>
      <c r="AN6" s="10">
        <f t="shared" si="14"/>
        <v>1264.8443763150924</v>
      </c>
      <c r="AO6" s="10">
        <f t="shared" si="4"/>
        <v>834.27363191384279</v>
      </c>
      <c r="AP6" s="10">
        <f t="shared" si="5"/>
        <v>430.57074440124961</v>
      </c>
      <c r="AT6" s="10"/>
    </row>
    <row r="7" spans="1:47" x14ac:dyDescent="0.35">
      <c r="A7">
        <v>4</v>
      </c>
      <c r="B7" s="4">
        <f>RATES!B8</f>
        <v>2.6370000000000001E-2</v>
      </c>
      <c r="C7" s="4">
        <f>RATES!C8</f>
        <v>2.6028305521127008E-2</v>
      </c>
      <c r="D7" s="3">
        <f>RATES!D8</f>
        <v>0.90112326459071324</v>
      </c>
      <c r="E7" s="3">
        <f>RATES!E8</f>
        <v>1.0220024315235199</v>
      </c>
      <c r="G7" s="6">
        <f>'LIFE TABLES'!A7</f>
        <v>64</v>
      </c>
      <c r="H7" s="3">
        <f>'LIFE TABLES'!B7</f>
        <v>9.6526999999999994</v>
      </c>
      <c r="I7" s="3">
        <f>'LIFE TABLES'!C7</f>
        <v>9.6527000000000002E-3</v>
      </c>
      <c r="J7" s="3">
        <f>'LIFE TABLES'!D7</f>
        <v>0.99034730000000004</v>
      </c>
      <c r="K7" s="10">
        <f>'LIFE TABLES'!E7</f>
        <v>0.9609215763955995</v>
      </c>
      <c r="M7" s="8" t="s">
        <v>25</v>
      </c>
      <c r="N7" s="15">
        <f>'ASSIGNEMENT DATA'!H3</f>
        <v>1.4E-2</v>
      </c>
      <c r="P7" s="14">
        <f t="shared" si="15"/>
        <v>81219.666893987174</v>
      </c>
      <c r="Q7" s="14">
        <f t="shared" si="6"/>
        <v>20304.916723496794</v>
      </c>
      <c r="R7" s="14">
        <f t="shared" si="7"/>
        <v>101524.58361748396</v>
      </c>
      <c r="T7" s="10">
        <f t="shared" si="8"/>
        <v>7.5241060295753295E-2</v>
      </c>
      <c r="U7" s="10">
        <f t="shared" si="9"/>
        <v>4.8890551339368041E-3</v>
      </c>
      <c r="V7" s="10">
        <f t="shared" si="10"/>
        <v>0.42636600834260197</v>
      </c>
      <c r="W7" s="10"/>
      <c r="X7" s="10">
        <f t="shared" si="11"/>
        <v>6882.1599693278577</v>
      </c>
      <c r="Y7" s="10">
        <f t="shared" si="12"/>
        <v>447.2809008913552</v>
      </c>
      <c r="Z7" s="10"/>
      <c r="AA7" s="14">
        <f t="shared" si="16"/>
        <v>54.121608000000002</v>
      </c>
      <c r="AC7" s="10">
        <f t="shared" si="0"/>
        <v>6882.1599693278577</v>
      </c>
      <c r="AD7" s="10">
        <f t="shared" si="1"/>
        <v>447.2809008913552</v>
      </c>
      <c r="AE7" s="10">
        <f t="shared" si="17"/>
        <v>663.31638632603699</v>
      </c>
      <c r="AF7" s="10">
        <f t="shared" si="13"/>
        <v>24.701937558931569</v>
      </c>
      <c r="AG7" s="10">
        <f t="shared" si="2"/>
        <v>8017.4591941041817</v>
      </c>
      <c r="AH7" s="10">
        <f t="shared" si="3"/>
        <v>32069.836776416727</v>
      </c>
      <c r="AN7" s="10">
        <f t="shared" si="14"/>
        <v>1042.3543213694866</v>
      </c>
      <c r="AO7" s="10">
        <f t="shared" si="4"/>
        <v>688.01832388496859</v>
      </c>
      <c r="AP7" s="10">
        <f t="shared" si="5"/>
        <v>354.33599748451797</v>
      </c>
      <c r="AT7" s="10"/>
    </row>
    <row r="8" spans="1:47" x14ac:dyDescent="0.35">
      <c r="A8">
        <v>5</v>
      </c>
      <c r="B8" s="4">
        <f>RATES!B9</f>
        <v>2.5489999999999999E-2</v>
      </c>
      <c r="C8" s="4">
        <f>RATES!C9</f>
        <v>2.5170547141944267E-2</v>
      </c>
      <c r="D8" s="3">
        <f>RATES!D9</f>
        <v>0.88174468672828576</v>
      </c>
      <c r="E8" s="3">
        <f>RATES!E9</f>
        <v>1.0219775385710932</v>
      </c>
      <c r="G8" s="6">
        <f>'LIFE TABLES'!A8</f>
        <v>65</v>
      </c>
      <c r="H8" s="3">
        <f>'LIFE TABLES'!B8</f>
        <v>10.79527</v>
      </c>
      <c r="I8" s="3">
        <f>'LIFE TABLES'!C8</f>
        <v>1.0795270000000001E-2</v>
      </c>
      <c r="J8" s="3">
        <f>'LIFE TABLES'!D8</f>
        <v>0.98920472999999998</v>
      </c>
      <c r="K8" s="10">
        <f>'LIFE TABLES'!E8</f>
        <v>0.95054816852958335</v>
      </c>
      <c r="M8" s="8" t="s">
        <v>34</v>
      </c>
      <c r="N8" s="16">
        <f>'ASSIGNEMENT DATA'!I3</f>
        <v>0.15</v>
      </c>
      <c r="P8" s="14">
        <f t="shared" si="15"/>
        <v>81178.572400251724</v>
      </c>
      <c r="Q8" s="14">
        <f t="shared" si="6"/>
        <v>20294.643100062931</v>
      </c>
      <c r="R8" s="14">
        <f t="shared" si="7"/>
        <v>101473.21550031466</v>
      </c>
      <c r="T8" s="10">
        <f t="shared" si="8"/>
        <v>6.3264490824558192E-2</v>
      </c>
      <c r="U8" s="10">
        <f t="shared" si="9"/>
        <v>4.6027361788806417E-3</v>
      </c>
      <c r="V8" s="10">
        <f t="shared" si="10"/>
        <v>0.35849878133916313</v>
      </c>
      <c r="W8" s="10"/>
      <c r="X8" s="10">
        <f t="shared" si="11"/>
        <v>5659.3777715126926</v>
      </c>
      <c r="Y8" s="10">
        <f t="shared" si="12"/>
        <v>411.8227710333249</v>
      </c>
      <c r="Z8" s="10"/>
      <c r="AA8" s="14">
        <f t="shared" si="16"/>
        <v>55.204040160000005</v>
      </c>
      <c r="AC8" s="10">
        <f t="shared" si="0"/>
        <v>5659.3777715126926</v>
      </c>
      <c r="AD8" s="10">
        <f t="shared" si="1"/>
        <v>411.8227710333249</v>
      </c>
      <c r="AE8" s="10">
        <f t="shared" si="17"/>
        <v>546.09226923222741</v>
      </c>
      <c r="AF8" s="10">
        <f t="shared" si="13"/>
        <v>20.75373600950126</v>
      </c>
      <c r="AG8" s="10">
        <f t="shared" si="2"/>
        <v>6638.046547787746</v>
      </c>
      <c r="AH8" s="10">
        <f t="shared" si="3"/>
        <v>33190.232738938728</v>
      </c>
      <c r="AN8" s="10">
        <f t="shared" si="14"/>
        <v>858.1449945077859</v>
      </c>
      <c r="AO8" s="10">
        <f t="shared" si="4"/>
        <v>566.84600524172868</v>
      </c>
      <c r="AP8" s="10">
        <f t="shared" si="5"/>
        <v>291.29898926605722</v>
      </c>
      <c r="AT8" s="10"/>
    </row>
    <row r="9" spans="1:47" x14ac:dyDescent="0.35">
      <c r="A9">
        <v>6</v>
      </c>
      <c r="B9" s="4">
        <f>RATES!B10</f>
        <v>2.5020000000000001E-2</v>
      </c>
      <c r="C9" s="4">
        <f>RATES!C10</f>
        <v>2.4712124595133091E-2</v>
      </c>
      <c r="D9" s="3">
        <f>RATES!D10</f>
        <v>0.86219592102620657</v>
      </c>
      <c r="E9" s="3">
        <f>RATES!E10</f>
        <v>1.0226732291644476</v>
      </c>
      <c r="G9" s="6">
        <f>'LIFE TABLES'!A9</f>
        <v>66</v>
      </c>
      <c r="H9" s="3">
        <f>'LIFE TABLES'!B9</f>
        <v>11.728260000000001</v>
      </c>
      <c r="I9" s="3">
        <f>'LIFE TABLES'!C9</f>
        <v>1.1728260000000001E-2</v>
      </c>
      <c r="J9" s="3">
        <f>'LIFE TABLES'!D9</f>
        <v>0.98827173999999995</v>
      </c>
      <c r="K9" s="10">
        <f>'LIFE TABLES'!E9</f>
        <v>0.93939989246654454</v>
      </c>
      <c r="M9" s="8" t="s">
        <v>35</v>
      </c>
      <c r="N9" s="14">
        <f>'ASSIGNEMENT DATA'!J3</f>
        <v>50</v>
      </c>
      <c r="P9" s="14">
        <f>P8*E9*(1-$N$6)</f>
        <v>81192.731414463778</v>
      </c>
      <c r="Q9" s="14">
        <f t="shared" si="6"/>
        <v>20298.182853615945</v>
      </c>
      <c r="R9" s="14">
        <f t="shared" si="7"/>
        <v>101490.91426807972</v>
      </c>
      <c r="T9" s="10">
        <f t="shared" si="8"/>
        <v>5.3144132163290135E-2</v>
      </c>
      <c r="U9" s="10">
        <f t="shared" si="9"/>
        <v>4.2045669172288535E-3</v>
      </c>
      <c r="V9" s="10">
        <f t="shared" si="10"/>
        <v>0.30115008225864409</v>
      </c>
      <c r="W9" s="10"/>
      <c r="X9" s="10">
        <f t="shared" si="11"/>
        <v>4649.4636514751319</v>
      </c>
      <c r="Y9" s="10">
        <f t="shared" si="12"/>
        <v>367.92084800424186</v>
      </c>
      <c r="Z9" s="10"/>
      <c r="AA9" s="14">
        <f t="shared" si="16"/>
        <v>56.308120963200004</v>
      </c>
      <c r="AC9" s="10">
        <f t="shared" si="0"/>
        <v>4649.4636514751319</v>
      </c>
      <c r="AD9" s="10">
        <f t="shared" si="1"/>
        <v>367.92084800424186</v>
      </c>
      <c r="AE9" s="10">
        <f t="shared" si="17"/>
        <v>449.06581243745404</v>
      </c>
      <c r="AF9" s="10">
        <f>AA9*V8*D9</f>
        <v>17.404625484804214</v>
      </c>
      <c r="AG9" s="10">
        <f t="shared" si="2"/>
        <v>5483.854937401632</v>
      </c>
      <c r="AH9" s="10">
        <f t="shared" si="3"/>
        <v>32903.12962440979</v>
      </c>
      <c r="AN9" s="10">
        <f t="shared" si="14"/>
        <v>705.67484811599923</v>
      </c>
      <c r="AO9" s="10">
        <f t="shared" si="4"/>
        <v>466.47043792225827</v>
      </c>
      <c r="AP9" s="10">
        <f t="shared" si="5"/>
        <v>239.20441019374096</v>
      </c>
      <c r="AT9" s="10"/>
    </row>
    <row r="10" spans="1:47" x14ac:dyDescent="0.35">
      <c r="A10">
        <v>7</v>
      </c>
      <c r="B10" s="4">
        <f>RATES!B11</f>
        <v>2.477E-2</v>
      </c>
      <c r="C10" s="4">
        <f>RATES!C11</f>
        <v>2.4468197167211519E-2</v>
      </c>
      <c r="D10" s="3">
        <f>RATES!D11</f>
        <v>0.84258782390013232</v>
      </c>
      <c r="E10" s="3">
        <f>RATES!E11</f>
        <v>1.0232712799424435</v>
      </c>
      <c r="G10" s="6">
        <f>'LIFE TABLES'!A10</f>
        <v>67</v>
      </c>
      <c r="H10" s="3">
        <f>'LIFE TABLES'!B10</f>
        <v>12.797940000000001</v>
      </c>
      <c r="I10" s="3">
        <f>'LIFE TABLES'!C10</f>
        <v>1.2797940000000001E-2</v>
      </c>
      <c r="J10" s="3">
        <f>'LIFE TABLES'!D10</f>
        <v>0.98720205999999999</v>
      </c>
      <c r="K10" s="10">
        <f>'LIFE TABLES'!E10</f>
        <v>0.9273775090067512</v>
      </c>
      <c r="M10" s="8" t="s">
        <v>30</v>
      </c>
      <c r="N10" s="16">
        <f>'ASSIGNEMENT DATA'!K3</f>
        <v>0.02</v>
      </c>
      <c r="P10" s="14">
        <f t="shared" si="15"/>
        <v>81254.382012178365</v>
      </c>
      <c r="Q10" s="14">
        <f t="shared" si="6"/>
        <v>20313.595503044591</v>
      </c>
      <c r="R10" s="14">
        <f t="shared" si="7"/>
        <v>101567.97751522296</v>
      </c>
      <c r="T10" s="10">
        <f t="shared" si="8"/>
        <v>4.4594397236235435E-2</v>
      </c>
      <c r="U10" s="10">
        <f t="shared" si="9"/>
        <v>3.8541006837411918E-3</v>
      </c>
      <c r="V10" s="10">
        <f t="shared" si="10"/>
        <v>0.25270158433866746</v>
      </c>
      <c r="W10" s="10"/>
      <c r="X10" s="10">
        <f t="shared" si="11"/>
        <v>3815.634397285251</v>
      </c>
      <c r="Y10" s="10">
        <f t="shared" si="12"/>
        <v>329.83370971033986</v>
      </c>
      <c r="Z10" s="10"/>
      <c r="AA10" s="14">
        <f t="shared" si="16"/>
        <v>57.434283382464002</v>
      </c>
      <c r="AC10" s="10">
        <f t="shared" si="0"/>
        <v>3815.634397285251</v>
      </c>
      <c r="AD10" s="10">
        <f t="shared" si="1"/>
        <v>329.83370971033986</v>
      </c>
      <c r="AE10" s="10">
        <f t="shared" si="17"/>
        <v>368.93015178800505</v>
      </c>
      <c r="AF10" s="10">
        <f t="shared" si="13"/>
        <v>14.57368477855629</v>
      </c>
      <c r="AG10" s="10">
        <f t="shared" si="2"/>
        <v>4528.9719435621519</v>
      </c>
      <c r="AH10" s="10">
        <f t="shared" si="3"/>
        <v>31702.803604935063</v>
      </c>
      <c r="AN10" s="10">
        <f t="shared" si="14"/>
        <v>579.74738138115072</v>
      </c>
      <c r="AO10" s="10">
        <f t="shared" si="4"/>
        <v>383.50383656656135</v>
      </c>
      <c r="AP10" s="10">
        <f t="shared" si="5"/>
        <v>196.24354481458937</v>
      </c>
      <c r="AT10" s="10"/>
    </row>
    <row r="11" spans="1:47" x14ac:dyDescent="0.35">
      <c r="A11">
        <v>8</v>
      </c>
      <c r="B11" s="4">
        <f>RATES!B12</f>
        <v>2.4660000000000001E-2</v>
      </c>
      <c r="C11" s="4">
        <f>RATES!C12</f>
        <v>2.4360850246257219E-2</v>
      </c>
      <c r="D11" s="3">
        <f>RATES!D12</f>
        <v>0.8229278065902943</v>
      </c>
      <c r="E11" s="3">
        <f>RATES!E12</f>
        <v>1.0238903305398039</v>
      </c>
      <c r="G11" s="6">
        <f>'LIFE TABLES'!A11</f>
        <v>68</v>
      </c>
      <c r="H11" s="3">
        <f>'LIFE TABLES'!B11</f>
        <v>13.97499</v>
      </c>
      <c r="I11" s="3">
        <f>'LIFE TABLES'!C11</f>
        <v>1.397499E-2</v>
      </c>
      <c r="J11" s="3">
        <f>'LIFE TABLES'!D11</f>
        <v>0.98602500999999998</v>
      </c>
      <c r="K11" s="10">
        <f>'LIFE TABLES'!E11</f>
        <v>0.91441741759215689</v>
      </c>
      <c r="P11" s="14">
        <f t="shared" si="15"/>
        <v>81365.273383019157</v>
      </c>
      <c r="Q11" s="14">
        <f t="shared" si="6"/>
        <v>20341.318345754789</v>
      </c>
      <c r="R11" s="14">
        <f t="shared" si="7"/>
        <v>101706.59172877394</v>
      </c>
      <c r="T11" s="10">
        <f t="shared" si="8"/>
        <v>3.737551233368256E-2</v>
      </c>
      <c r="U11" s="10">
        <f t="shared" si="9"/>
        <v>3.5315021141170346E-3</v>
      </c>
      <c r="V11" s="10">
        <f t="shared" si="10"/>
        <v>0.21179456989086784</v>
      </c>
      <c r="W11" s="10"/>
      <c r="X11" s="10">
        <f t="shared" si="11"/>
        <v>3127.6099278796564</v>
      </c>
      <c r="Y11" s="10">
        <f t="shared" si="12"/>
        <v>295.57677675769463</v>
      </c>
      <c r="Z11" s="10"/>
      <c r="AA11" s="14">
        <f t="shared" si="16"/>
        <v>58.582969050113284</v>
      </c>
      <c r="AC11" s="10">
        <f t="shared" si="0"/>
        <v>3127.6099278796564</v>
      </c>
      <c r="AD11" s="10">
        <f t="shared" si="1"/>
        <v>295.57677675769463</v>
      </c>
      <c r="AE11" s="10">
        <f t="shared" si="17"/>
        <v>302.76661403581556</v>
      </c>
      <c r="AF11" s="10">
        <f t="shared" si="13"/>
        <v>12.182630732654786</v>
      </c>
      <c r="AG11" s="10">
        <f t="shared" si="2"/>
        <v>3738.1359494058211</v>
      </c>
      <c r="AH11" s="10">
        <f t="shared" si="3"/>
        <v>29905.087595246569</v>
      </c>
      <c r="AN11" s="10">
        <f t="shared" si="14"/>
        <v>475.77610777056725</v>
      </c>
      <c r="AO11" s="10">
        <f t="shared" si="4"/>
        <v>314.94924476847035</v>
      </c>
      <c r="AP11" s="10">
        <f t="shared" si="5"/>
        <v>160.8268630020969</v>
      </c>
      <c r="AT11" s="10"/>
    </row>
    <row r="12" spans="1:47" x14ac:dyDescent="0.35">
      <c r="A12">
        <v>9</v>
      </c>
      <c r="B12" s="4">
        <f>RATES!B13</f>
        <v>2.4639999999999999E-2</v>
      </c>
      <c r="C12" s="4">
        <f>RATES!C13</f>
        <v>2.4341331386158117E-2</v>
      </c>
      <c r="D12" s="3">
        <f>RATES!D13</f>
        <v>0.80326389514893914</v>
      </c>
      <c r="E12" s="3">
        <f>RATES!E13</f>
        <v>1.0244800140528028</v>
      </c>
      <c r="G12" s="6">
        <f>'LIFE TABLES'!A12</f>
        <v>69</v>
      </c>
      <c r="H12" s="3">
        <f>'LIFE TABLES'!B12</f>
        <v>15.66005</v>
      </c>
      <c r="I12" s="3">
        <f>'LIFE TABLES'!C12</f>
        <v>1.5660050000000002E-2</v>
      </c>
      <c r="J12" s="3">
        <f>'LIFE TABLES'!D12</f>
        <v>0.98433994999999996</v>
      </c>
      <c r="K12" s="10">
        <f>'LIFE TABLES'!E12</f>
        <v>0.90009759511179277</v>
      </c>
      <c r="P12" s="14">
        <f t="shared" si="15"/>
        <v>81523.240297630997</v>
      </c>
      <c r="Q12" s="14">
        <f t="shared" si="6"/>
        <v>20380.810074407749</v>
      </c>
      <c r="R12" s="14">
        <f t="shared" si="7"/>
        <v>101904.05037203875</v>
      </c>
      <c r="T12" s="10">
        <f t="shared" si="8"/>
        <v>3.1271678450497248E-2</v>
      </c>
      <c r="U12" s="10">
        <f t="shared" si="9"/>
        <v>3.3167135542194856E-3</v>
      </c>
      <c r="V12" s="10">
        <f t="shared" si="10"/>
        <v>0.17720617788615109</v>
      </c>
      <c r="W12" s="10"/>
      <c r="X12" s="10">
        <f t="shared" si="11"/>
        <v>2559.2672582072064</v>
      </c>
      <c r="Y12" s="10">
        <f t="shared" si="12"/>
        <v>271.49238872399962</v>
      </c>
      <c r="Z12" s="10"/>
      <c r="AA12" s="14">
        <f t="shared" si="16"/>
        <v>59.754628431115549</v>
      </c>
      <c r="AC12" s="10">
        <f t="shared" si="0"/>
        <v>2559.2672582072064</v>
      </c>
      <c r="AD12" s="10">
        <f t="shared" si="1"/>
        <v>271.49238872399962</v>
      </c>
      <c r="AE12" s="10">
        <f t="shared" si="17"/>
        <v>248.17252260455683</v>
      </c>
      <c r="AF12" s="10">
        <f t="shared" si="13"/>
        <v>10.165871558902356</v>
      </c>
      <c r="AG12" s="10">
        <f t="shared" si="2"/>
        <v>3089.0980410946654</v>
      </c>
      <c r="AH12" s="10">
        <f t="shared" si="3"/>
        <v>27801.882369851988</v>
      </c>
      <c r="AN12" s="10">
        <f t="shared" si="14"/>
        <v>389.98539266430362</v>
      </c>
      <c r="AO12" s="10">
        <f t="shared" si="4"/>
        <v>258.33839416345921</v>
      </c>
      <c r="AP12" s="10">
        <f t="shared" si="5"/>
        <v>131.6469985008444</v>
      </c>
      <c r="AT12" s="10"/>
    </row>
    <row r="13" spans="1:47" x14ac:dyDescent="0.35">
      <c r="A13">
        <v>10</v>
      </c>
      <c r="B13" s="4">
        <f>RATES!B14</f>
        <v>2.47E-2</v>
      </c>
      <c r="C13" s="4">
        <f>RATES!C14</f>
        <v>2.4399886823535121E-2</v>
      </c>
      <c r="D13" s="3">
        <f>RATES!D14</f>
        <v>0.78348852098697153</v>
      </c>
      <c r="E13" s="3">
        <f>RATES!E14</f>
        <v>1.025240158129</v>
      </c>
      <c r="G13" s="6">
        <f>'LIFE TABLES'!A13</f>
        <v>70</v>
      </c>
      <c r="H13" s="3">
        <f>'LIFE TABLES'!B13</f>
        <v>17.473579999999998</v>
      </c>
      <c r="I13" s="3">
        <f>'LIFE TABLES'!C13</f>
        <v>1.7473579999999999E-2</v>
      </c>
      <c r="J13" s="3">
        <f>'LIFE TABLES'!D13</f>
        <v>0.98252642000000001</v>
      </c>
      <c r="K13" s="10">
        <f>'LIFE TABLES'!E13</f>
        <v>0.88436966777579928</v>
      </c>
      <c r="P13" s="14">
        <f t="shared" si="15"/>
        <v>81742.119978905175</v>
      </c>
      <c r="Q13" s="14">
        <f t="shared" si="6"/>
        <v>20435.529994726294</v>
      </c>
      <c r="R13" s="14">
        <f t="shared" si="7"/>
        <v>102177.64997363147</v>
      </c>
      <c r="T13" s="10">
        <f t="shared" si="8"/>
        <v>2.6116462734054477E-2</v>
      </c>
      <c r="U13" s="10">
        <f t="shared" si="9"/>
        <v>3.0964263257878917E-3</v>
      </c>
      <c r="V13" s="10">
        <f t="shared" si="10"/>
        <v>0.14799328882630872</v>
      </c>
      <c r="W13" s="10"/>
      <c r="X13" s="10">
        <f t="shared" si="11"/>
        <v>2090.3445992960083</v>
      </c>
      <c r="Y13" s="10">
        <f t="shared" si="12"/>
        <v>247.88445860715782</v>
      </c>
      <c r="Z13" s="10"/>
      <c r="AA13" s="14">
        <f t="shared" si="16"/>
        <v>60.949720999737863</v>
      </c>
      <c r="AC13" s="10">
        <f t="shared" si="0"/>
        <v>2090.3445992960083</v>
      </c>
      <c r="AD13" s="10">
        <f t="shared" si="1"/>
        <v>247.88445860715782</v>
      </c>
      <c r="AE13" s="10">
        <f t="shared" si="17"/>
        <v>203.07505861535248</v>
      </c>
      <c r="AF13" s="10">
        <f t="shared" si="13"/>
        <v>8.4621986930980384</v>
      </c>
      <c r="AG13" s="10">
        <f t="shared" si="2"/>
        <v>2549.7663152116165</v>
      </c>
      <c r="AH13" s="10">
        <f t="shared" si="3"/>
        <v>25497.663152116165</v>
      </c>
      <c r="AN13" s="10">
        <f t="shared" si="14"/>
        <v>319.11794925269675</v>
      </c>
      <c r="AO13" s="10">
        <f t="shared" si="4"/>
        <v>211.53725730845051</v>
      </c>
      <c r="AP13" s="10">
        <f t="shared" si="5"/>
        <v>107.58069194424624</v>
      </c>
      <c r="AT13" s="10"/>
    </row>
    <row r="14" spans="1:47" x14ac:dyDescent="0.35">
      <c r="A14">
        <v>11</v>
      </c>
      <c r="B14" s="4">
        <f>RATES!B15</f>
        <v>2.487E-2</v>
      </c>
      <c r="C14" s="4">
        <f>RATES!C15</f>
        <v>2.4565775278567011E-2</v>
      </c>
      <c r="D14" s="3">
        <f>RATES!D15</f>
        <v>0.76320887666583503</v>
      </c>
      <c r="E14" s="3">
        <f>RATES!E15</f>
        <v>1.0265715519580045</v>
      </c>
      <c r="G14" s="6">
        <f>'LIFE TABLES'!A14</f>
        <v>71</v>
      </c>
      <c r="H14" s="3">
        <f>'LIFE TABLES'!B14</f>
        <v>19.737480000000001</v>
      </c>
      <c r="I14" s="3">
        <f>'LIFE TABLES'!C14</f>
        <v>1.9737480000000002E-2</v>
      </c>
      <c r="J14" s="3">
        <f>'LIFE TABLES'!D14</f>
        <v>0.98026252000000003</v>
      </c>
      <c r="K14" s="10">
        <f>'LIFE TABLES'!E14</f>
        <v>0.86691443914546784</v>
      </c>
      <c r="P14" s="14">
        <f t="shared" si="15"/>
        <v>82068.023997806289</v>
      </c>
      <c r="Q14" s="14">
        <f t="shared" si="6"/>
        <v>20517.005999451572</v>
      </c>
      <c r="R14" s="14">
        <f t="shared" si="7"/>
        <v>102585.02999725787</v>
      </c>
      <c r="T14" s="10">
        <f t="shared" si="8"/>
        <v>2.1760841137194783E-2</v>
      </c>
      <c r="U14" s="10">
        <f t="shared" si="9"/>
        <v>2.921014578343492E-3</v>
      </c>
      <c r="V14" s="10">
        <f t="shared" si="10"/>
        <v>0.12331143311077045</v>
      </c>
      <c r="W14" s="10"/>
      <c r="X14" s="10">
        <f t="shared" si="11"/>
        <v>1703.406902320515</v>
      </c>
      <c r="Y14" s="10">
        <f t="shared" si="12"/>
        <v>228.69734727975637</v>
      </c>
      <c r="Z14" s="10"/>
      <c r="AA14" s="14">
        <f t="shared" si="16"/>
        <v>62.168715419732621</v>
      </c>
      <c r="AC14" s="10">
        <f t="shared" si="0"/>
        <v>1703.406902320515</v>
      </c>
      <c r="AD14" s="10">
        <f t="shared" si="1"/>
        <v>228.69734727975637</v>
      </c>
      <c r="AE14" s="10">
        <f t="shared" si="17"/>
        <v>165.86647116951735</v>
      </c>
      <c r="AF14" s="10">
        <f t="shared" si="13"/>
        <v>7.021943458109611</v>
      </c>
      <c r="AG14" s="10">
        <f t="shared" si="2"/>
        <v>2104.9926642278979</v>
      </c>
      <c r="AH14" s="10">
        <f t="shared" si="3"/>
        <v>23154.919306506876</v>
      </c>
      <c r="AN14" s="10">
        <f t="shared" si="14"/>
        <v>260.64731183781294</v>
      </c>
      <c r="AO14" s="10">
        <f t="shared" si="4"/>
        <v>172.88841462762696</v>
      </c>
      <c r="AP14" s="10">
        <f t="shared" si="5"/>
        <v>87.758897210185978</v>
      </c>
      <c r="AT14" s="10"/>
    </row>
    <row r="15" spans="1:47" x14ac:dyDescent="0.35">
      <c r="A15">
        <v>12</v>
      </c>
      <c r="B15" s="4">
        <f>RATES!B16</f>
        <v>2.487E-2</v>
      </c>
      <c r="C15" s="4">
        <f>RATES!C16</f>
        <v>2.4565775278567011E-2</v>
      </c>
      <c r="D15" s="3">
        <f>RATES!D16</f>
        <v>0.7446884743097516</v>
      </c>
      <c r="E15" s="3">
        <f>RATES!E16</f>
        <v>1.0248699999999999</v>
      </c>
      <c r="G15" s="6">
        <f>'LIFE TABLES'!A15</f>
        <v>72</v>
      </c>
      <c r="H15" s="3">
        <f>'LIFE TABLES'!B15</f>
        <v>21.721769999999999</v>
      </c>
      <c r="I15" s="3">
        <f>'LIFE TABLES'!C15</f>
        <v>2.1721769999999998E-2</v>
      </c>
      <c r="J15" s="3">
        <f>'LIFE TABLES'!D15</f>
        <v>0.97827823000000003</v>
      </c>
      <c r="K15" s="10">
        <f>'LIFE TABLES'!E15</f>
        <v>0.84808352308867097</v>
      </c>
      <c r="P15" s="14">
        <f t="shared" si="15"/>
        <v>82258.656528029824</v>
      </c>
      <c r="Q15" s="14">
        <f t="shared" si="6"/>
        <v>20564.664132007456</v>
      </c>
      <c r="R15" s="14">
        <f t="shared" si="7"/>
        <v>102823.32066003728</v>
      </c>
      <c r="T15" s="10">
        <f t="shared" si="8"/>
        <v>1.8094933578355184E-2</v>
      </c>
      <c r="U15" s="10">
        <f t="shared" si="9"/>
        <v>2.6785425884025397E-3</v>
      </c>
      <c r="V15" s="10">
        <f t="shared" si="10"/>
        <v>0.10253795694401271</v>
      </c>
      <c r="W15" s="10"/>
      <c r="X15" s="10">
        <f t="shared" si="11"/>
        <v>1385.2838418497377</v>
      </c>
      <c r="Y15" s="10">
        <f t="shared" si="12"/>
        <v>205.09960002435349</v>
      </c>
      <c r="Z15" s="10"/>
      <c r="AA15" s="14">
        <f t="shared" si="16"/>
        <v>63.412089728127278</v>
      </c>
      <c r="AC15" s="10">
        <f t="shared" si="0"/>
        <v>1385.2838418497377</v>
      </c>
      <c r="AD15" s="10">
        <f t="shared" si="1"/>
        <v>205.09960002435349</v>
      </c>
      <c r="AE15" s="10">
        <f t="shared" si="17"/>
        <v>135.16329905059069</v>
      </c>
      <c r="AF15" s="10">
        <f t="shared" si="13"/>
        <v>5.8230436122968623</v>
      </c>
      <c r="AG15" s="10">
        <f t="shared" si="2"/>
        <v>1731.3697845369788</v>
      </c>
      <c r="AH15" s="10">
        <f t="shared" si="3"/>
        <v>20776.437414443746</v>
      </c>
      <c r="AN15" s="10">
        <f t="shared" si="14"/>
        <v>212.39946993664245</v>
      </c>
      <c r="AO15" s="10">
        <f t="shared" si="4"/>
        <v>140.98634266288755</v>
      </c>
      <c r="AP15" s="10">
        <f t="shared" si="5"/>
        <v>71.413127273754895</v>
      </c>
      <c r="AT15" s="10"/>
    </row>
    <row r="16" spans="1:47" x14ac:dyDescent="0.35">
      <c r="A16">
        <v>13</v>
      </c>
      <c r="B16" s="4">
        <f>RATES!B17</f>
        <v>2.4920000000000001E-2</v>
      </c>
      <c r="C16" s="4">
        <f>RATES!C17</f>
        <v>2.4614560763919189E-2</v>
      </c>
      <c r="D16" s="3">
        <f>RATES!D17</f>
        <v>0.72615681422166578</v>
      </c>
      <c r="E16" s="3">
        <f>RATES!E17</f>
        <v>1.0255201903020756</v>
      </c>
      <c r="G16" s="6">
        <f>'LIFE TABLES'!A16</f>
        <v>73</v>
      </c>
      <c r="H16" s="3">
        <f>'LIFE TABLES'!B16</f>
        <v>23.921029999999998</v>
      </c>
      <c r="I16" s="3">
        <f>'LIFE TABLES'!C16</f>
        <v>2.3921029999999999E-2</v>
      </c>
      <c r="J16" s="3">
        <f>'LIFE TABLES'!D16</f>
        <v>0.97607896999999999</v>
      </c>
      <c r="K16" s="10">
        <f>'LIFE TABLES'!E16</f>
        <v>0.82779649169036118</v>
      </c>
      <c r="P16" s="14">
        <f t="shared" si="15"/>
        <v>82502.039008492618</v>
      </c>
      <c r="Q16" s="14">
        <f t="shared" si="6"/>
        <v>20625.509752123155</v>
      </c>
      <c r="R16" s="14">
        <f t="shared" si="7"/>
        <v>103127.54876061577</v>
      </c>
      <c r="T16" s="10">
        <f t="shared" si="8"/>
        <v>1.5012771509972439E-2</v>
      </c>
      <c r="U16" s="10">
        <f t="shared" si="9"/>
        <v>2.4528135441964365E-3</v>
      </c>
      <c r="V16" s="10">
        <f t="shared" si="10"/>
        <v>8.5072371889843831E-2</v>
      </c>
      <c r="W16" s="10"/>
      <c r="X16" s="10">
        <f t="shared" si="11"/>
        <v>1124.0399686296325</v>
      </c>
      <c r="Y16" s="10">
        <f t="shared" si="12"/>
        <v>183.68328929642095</v>
      </c>
      <c r="Z16" s="10"/>
      <c r="AA16" s="14">
        <f t="shared" si="16"/>
        <v>64.680331522689826</v>
      </c>
      <c r="AC16" s="10">
        <f t="shared" si="0"/>
        <v>1124.0399686296325</v>
      </c>
      <c r="AD16" s="10">
        <f t="shared" si="1"/>
        <v>183.68328929642095</v>
      </c>
      <c r="AE16" s="10">
        <f t="shared" si="17"/>
        <v>109.92056526046622</v>
      </c>
      <c r="AF16" s="10">
        <f t="shared" si="13"/>
        <v>4.8160092709910032</v>
      </c>
      <c r="AG16" s="10">
        <f t="shared" si="2"/>
        <v>1422.4598324575109</v>
      </c>
      <c r="AH16" s="10">
        <f t="shared" si="3"/>
        <v>18491.977821947643</v>
      </c>
      <c r="AN16" s="10">
        <f t="shared" si="14"/>
        <v>172.73231683787546</v>
      </c>
      <c r="AO16" s="10">
        <f t="shared" si="4"/>
        <v>114.73657453145722</v>
      </c>
      <c r="AP16" s="10">
        <f t="shared" si="5"/>
        <v>57.995742306418236</v>
      </c>
      <c r="AT16" s="10"/>
    </row>
    <row r="17" spans="1:46" x14ac:dyDescent="0.35">
      <c r="A17">
        <v>14</v>
      </c>
      <c r="B17" s="4">
        <f>RATES!B18</f>
        <v>2.4989999999999998E-2</v>
      </c>
      <c r="C17" s="4">
        <f>RATES!C18</f>
        <v>2.4682856445219562E-2</v>
      </c>
      <c r="D17" s="3">
        <f>RATES!D18</f>
        <v>0.70782386801134656</v>
      </c>
      <c r="E17" s="3">
        <f>RATES!E18</f>
        <v>1.0259004351772232</v>
      </c>
      <c r="G17" s="6">
        <f>'LIFE TABLES'!A17</f>
        <v>74</v>
      </c>
      <c r="H17" s="3">
        <f>'LIFE TABLES'!B17</f>
        <v>25.97889</v>
      </c>
      <c r="I17" s="3">
        <f>'LIFE TABLES'!C17</f>
        <v>2.5978890000000001E-2</v>
      </c>
      <c r="J17" s="3">
        <f>'LIFE TABLES'!D17</f>
        <v>0.97402111000000002</v>
      </c>
      <c r="K17" s="10">
        <f>'LIFE TABLES'!E17</f>
        <v>0.80629125769035137</v>
      </c>
      <c r="P17" s="14">
        <f t="shared" si="15"/>
        <v>82776.822411940753</v>
      </c>
      <c r="Q17" s="14">
        <f t="shared" si="6"/>
        <v>20694.205602985188</v>
      </c>
      <c r="R17" s="14">
        <f t="shared" si="7"/>
        <v>103471.02801492595</v>
      </c>
      <c r="T17" s="10">
        <f t="shared" si="8"/>
        <v>1.2429342914771772E-2</v>
      </c>
      <c r="U17" s="10">
        <f t="shared" si="9"/>
        <v>2.2100857913653449E-3</v>
      </c>
      <c r="V17" s="10">
        <f t="shared" si="10"/>
        <v>7.0432943183706714E-2</v>
      </c>
      <c r="W17" s="10"/>
      <c r="X17" s="10">
        <f t="shared" si="11"/>
        <v>910.13996237897572</v>
      </c>
      <c r="Y17" s="10">
        <f t="shared" si="12"/>
        <v>161.86505513775734</v>
      </c>
      <c r="Z17" s="10"/>
      <c r="AA17" s="14">
        <f t="shared" si="16"/>
        <v>65.973938153143621</v>
      </c>
      <c r="AC17" s="10">
        <f t="shared" si="0"/>
        <v>910.13996237897572</v>
      </c>
      <c r="AD17" s="10">
        <f t="shared" si="1"/>
        <v>161.86505513775734</v>
      </c>
      <c r="AE17" s="10">
        <f t="shared" si="17"/>
        <v>89.19113475839815</v>
      </c>
      <c r="AF17" s="10">
        <f t="shared" si="13"/>
        <v>3.9727035050852284</v>
      </c>
      <c r="AG17" s="10">
        <f t="shared" si="2"/>
        <v>1165.1688557802165</v>
      </c>
      <c r="AH17" s="10">
        <f t="shared" si="3"/>
        <v>16312.363980923032</v>
      </c>
      <c r="AN17" s="10">
        <f t="shared" si="14"/>
        <v>140.15749747748279</v>
      </c>
      <c r="AO17" s="10">
        <f t="shared" si="4"/>
        <v>93.163838263483385</v>
      </c>
      <c r="AP17" s="10">
        <f t="shared" si="5"/>
        <v>46.993659213999408</v>
      </c>
      <c r="AT17" s="10"/>
    </row>
    <row r="18" spans="1:46" x14ac:dyDescent="0.35">
      <c r="A18">
        <v>15</v>
      </c>
      <c r="B18" s="4">
        <f>RATES!B19</f>
        <v>2.4979999999999999E-2</v>
      </c>
      <c r="C18" s="4">
        <f>RATES!C19</f>
        <v>2.4673100204884196E-2</v>
      </c>
      <c r="D18" s="3">
        <f>RATES!D19</f>
        <v>0.69066767586788669</v>
      </c>
      <c r="E18" s="3">
        <f>RATES!E19</f>
        <v>1.0248400102435684</v>
      </c>
      <c r="G18" s="6">
        <f>'LIFE TABLES'!A18</f>
        <v>75</v>
      </c>
      <c r="H18" s="3">
        <f>'LIFE TABLES'!B18</f>
        <v>29.22232</v>
      </c>
      <c r="I18" s="3">
        <f>'LIFE TABLES'!C18</f>
        <v>2.922232E-2</v>
      </c>
      <c r="J18" s="3">
        <f>'LIFE TABLES'!D18</f>
        <v>0.97077767999999998</v>
      </c>
      <c r="K18" s="10">
        <f>'LIFE TABLES'!E18</f>
        <v>0.78272955654492149</v>
      </c>
      <c r="P18" s="14">
        <f t="shared" si="15"/>
        <v>82966.673538954565</v>
      </c>
      <c r="Q18" s="14">
        <f t="shared" si="6"/>
        <v>20741.668384738641</v>
      </c>
      <c r="R18" s="14">
        <f t="shared" si="7"/>
        <v>103708.34192369321</v>
      </c>
      <c r="T18" s="10">
        <f t="shared" si="8"/>
        <v>1.025620937691759E-2</v>
      </c>
      <c r="U18" s="10">
        <f t="shared" si="9"/>
        <v>2.0582140042560955E-3</v>
      </c>
      <c r="V18" s="10">
        <f t="shared" si="10"/>
        <v>5.811851980253302E-2</v>
      </c>
      <c r="W18" s="10"/>
      <c r="X18" s="10">
        <f t="shared" si="11"/>
        <v>734.49008731741151</v>
      </c>
      <c r="Y18" s="10">
        <f t="shared" si="12"/>
        <v>147.42575163594776</v>
      </c>
      <c r="Z18" s="10"/>
      <c r="AA18" s="14">
        <f t="shared" si="16"/>
        <v>67.293416916206496</v>
      </c>
      <c r="AC18" s="10">
        <f t="shared" si="0"/>
        <v>734.49008731741151</v>
      </c>
      <c r="AD18" s="10">
        <f t="shared" si="1"/>
        <v>147.42575163594776</v>
      </c>
      <c r="AE18" s="10">
        <f t="shared" si="17"/>
        <v>72.218396168517074</v>
      </c>
      <c r="AF18" s="10">
        <f t="shared" si="13"/>
        <v>3.2735392186624148</v>
      </c>
      <c r="AG18" s="10">
        <f t="shared" si="2"/>
        <v>957.40777434053882</v>
      </c>
      <c r="AH18" s="10">
        <f t="shared" si="3"/>
        <v>14361.116615108082</v>
      </c>
      <c r="AN18" s="10">
        <f t="shared" si="14"/>
        <v>113.4860511219554</v>
      </c>
      <c r="AO18" s="10">
        <f t="shared" si="4"/>
        <v>75.491935387179495</v>
      </c>
      <c r="AP18" s="10">
        <f t="shared" si="5"/>
        <v>37.994115734775903</v>
      </c>
      <c r="AT18" s="10"/>
    </row>
    <row r="19" spans="1:46" x14ac:dyDescent="0.35">
      <c r="A19">
        <v>16</v>
      </c>
      <c r="B19" s="4">
        <f>RATES!B20</f>
        <v>2.486E-2</v>
      </c>
      <c r="C19" s="4">
        <f>RATES!C20</f>
        <v>2.4556017895887416E-2</v>
      </c>
      <c r="D19" s="3">
        <f>RATES!D20</f>
        <v>0.67509876092267385</v>
      </c>
      <c r="E19" s="3">
        <f>RATES!E20</f>
        <v>1.0230616849658181</v>
      </c>
      <c r="G19" s="6">
        <f>'LIFE TABLES'!A19</f>
        <v>76</v>
      </c>
      <c r="H19" s="3">
        <f>'LIFE TABLES'!B19</f>
        <v>32.869430000000001</v>
      </c>
      <c r="I19" s="3">
        <f>'LIFE TABLES'!C19</f>
        <v>3.2869429999999998E-2</v>
      </c>
      <c r="J19" s="3">
        <f>'LIFE TABLES'!D19</f>
        <v>0.96713057000000002</v>
      </c>
      <c r="K19" s="10">
        <f>'LIFE TABLES'!E19</f>
        <v>0.75700168217713715</v>
      </c>
      <c r="P19" s="14">
        <f t="shared" si="15"/>
        <v>83012.664280582831</v>
      </c>
      <c r="Q19" s="14">
        <f t="shared" si="6"/>
        <v>20753.166070145708</v>
      </c>
      <c r="R19" s="14">
        <f t="shared" si="7"/>
        <v>103765.83035072853</v>
      </c>
      <c r="T19" s="10">
        <f t="shared" si="8"/>
        <v>8.4312295776270071E-3</v>
      </c>
      <c r="U19" s="10">
        <f t="shared" si="9"/>
        <v>1.9103226183529729E-3</v>
      </c>
      <c r="V19" s="10">
        <f t="shared" si="10"/>
        <v>4.777696760655304E-2</v>
      </c>
      <c r="W19" s="10"/>
      <c r="X19" s="10">
        <f t="shared" si="11"/>
        <v>590.51220321507742</v>
      </c>
      <c r="Y19" s="10">
        <f t="shared" si="12"/>
        <v>133.82227059721001</v>
      </c>
      <c r="Z19" s="10"/>
      <c r="AA19" s="14">
        <f t="shared" si="16"/>
        <v>68.639285254530634</v>
      </c>
      <c r="AC19" s="10">
        <f t="shared" si="0"/>
        <v>590.51220321507742</v>
      </c>
      <c r="AD19" s="10">
        <f t="shared" si="1"/>
        <v>133.82227059721001</v>
      </c>
      <c r="AE19" s="10">
        <f t="shared" si="17"/>
        <v>58.280786290420444</v>
      </c>
      <c r="AF19" s="10">
        <f t="shared" si="13"/>
        <v>2.6931131984473127</v>
      </c>
      <c r="AG19" s="10">
        <f t="shared" si="2"/>
        <v>785.30837330115526</v>
      </c>
      <c r="AH19" s="10">
        <f t="shared" si="3"/>
        <v>12564.933972818484</v>
      </c>
      <c r="AN19" s="10">
        <f t="shared" si="14"/>
        <v>91.584092742089254</v>
      </c>
      <c r="AO19" s="10">
        <f t="shared" si="4"/>
        <v>60.973899488867758</v>
      </c>
      <c r="AP19" s="10">
        <f t="shared" si="5"/>
        <v>30.610193253221496</v>
      </c>
      <c r="AT19" s="10"/>
    </row>
    <row r="20" spans="1:46" x14ac:dyDescent="0.35">
      <c r="A20">
        <v>17</v>
      </c>
      <c r="B20" s="4">
        <f>RATES!B21</f>
        <v>2.4660000000000001E-2</v>
      </c>
      <c r="C20" s="4">
        <f>RATES!C21</f>
        <v>2.4360850246257219E-2</v>
      </c>
      <c r="D20" s="3">
        <f>RATES!D21</f>
        <v>0.66091208289531456</v>
      </c>
      <c r="E20" s="3">
        <f>RATES!E21</f>
        <v>1.0214653028663214</v>
      </c>
      <c r="G20" s="6">
        <f>'LIFE TABLES'!A20</f>
        <v>77</v>
      </c>
      <c r="H20" s="3">
        <f>'LIFE TABLES'!B20</f>
        <v>37.547710000000002</v>
      </c>
      <c r="I20" s="3">
        <f>'LIFE TABLES'!C20</f>
        <v>3.7547710000000005E-2</v>
      </c>
      <c r="J20" s="3">
        <f>'LIFE TABLES'!D20</f>
        <v>0.96245228999999999</v>
      </c>
      <c r="K20" s="10">
        <f>'LIFE TABLES'!E20</f>
        <v>0.72857800254523786</v>
      </c>
      <c r="P20" s="14">
        <f t="shared" si="15"/>
        <v>82929.076023361471</v>
      </c>
      <c r="Q20" s="14">
        <f t="shared" si="6"/>
        <v>20732.269005840368</v>
      </c>
      <c r="R20" s="14">
        <f t="shared" si="7"/>
        <v>103661.34502920184</v>
      </c>
      <c r="T20" s="10">
        <f t="shared" si="8"/>
        <v>6.8974577823274182E-3</v>
      </c>
      <c r="U20" s="10">
        <f t="shared" si="9"/>
        <v>1.7939157243702477E-3</v>
      </c>
      <c r="V20" s="10">
        <f t="shared" si="10"/>
        <v>3.9085594099855368E-2</v>
      </c>
      <c r="W20" s="10"/>
      <c r="X20" s="10">
        <f t="shared" si="11"/>
        <v>472.46080243805687</v>
      </c>
      <c r="Y20" s="10">
        <f t="shared" si="12"/>
        <v>122.90302380275121</v>
      </c>
      <c r="Z20" s="10"/>
      <c r="AA20" s="14">
        <f t="shared" si="16"/>
        <v>70.012070959621255</v>
      </c>
      <c r="AC20" s="10">
        <f t="shared" si="0"/>
        <v>472.46080243805687</v>
      </c>
      <c r="AD20" s="10">
        <f t="shared" si="1"/>
        <v>122.90302380275121</v>
      </c>
      <c r="AE20" s="10">
        <f t="shared" si="17"/>
        <v>46.856332623119719</v>
      </c>
      <c r="AF20" s="10">
        <f t="shared" si="13"/>
        <v>2.2107274194185522</v>
      </c>
      <c r="AG20" s="10">
        <f t="shared" si="2"/>
        <v>644.43088628334624</v>
      </c>
      <c r="AH20" s="10">
        <f t="shared" si="3"/>
        <v>10955.325066816886</v>
      </c>
      <c r="AN20" s="10">
        <f t="shared" si="14"/>
        <v>73.631379836330993</v>
      </c>
      <c r="AO20" s="10">
        <f t="shared" si="4"/>
        <v>49.067060042538273</v>
      </c>
      <c r="AP20" s="10">
        <f t="shared" si="5"/>
        <v>24.56431979379272</v>
      </c>
      <c r="AT20" s="10"/>
    </row>
    <row r="21" spans="1:46" x14ac:dyDescent="0.35">
      <c r="A21">
        <v>18</v>
      </c>
      <c r="B21" s="4">
        <f>RATES!B22</f>
        <v>2.4459999999999999E-2</v>
      </c>
      <c r="C21" s="4">
        <f>RATES!C22</f>
        <v>2.4165644498780187E-2</v>
      </c>
      <c r="D21" s="3">
        <f>RATES!D22</f>
        <v>0.64727657622441392</v>
      </c>
      <c r="E21" s="3">
        <f>RATES!E22</f>
        <v>1.0210659664998802</v>
      </c>
      <c r="G21" s="6">
        <f>'LIFE TABLES'!A21</f>
        <v>78</v>
      </c>
      <c r="H21" s="3">
        <f>'LIFE TABLES'!B21</f>
        <v>41.500149999999998</v>
      </c>
      <c r="I21" s="3">
        <f>'LIFE TABLES'!C21</f>
        <v>4.150015E-2</v>
      </c>
      <c r="J21" s="3">
        <f>'LIFE TABLES'!D21</f>
        <v>0.95849985000000004</v>
      </c>
      <c r="K21" s="10">
        <f>'LIFE TABLES'!E21</f>
        <v>0.69834190615291014</v>
      </c>
      <c r="P21" s="14">
        <f t="shared" si="15"/>
        <v>82813.183903199446</v>
      </c>
      <c r="Q21" s="14">
        <f t="shared" si="6"/>
        <v>20703.295975799861</v>
      </c>
      <c r="R21" s="14">
        <f t="shared" si="7"/>
        <v>103516.47987899931</v>
      </c>
      <c r="T21" s="10">
        <f t="shared" si="8"/>
        <v>5.6195304122808381E-3</v>
      </c>
      <c r="U21" s="10">
        <f t="shared" si="9"/>
        <v>1.6220580179831128E-3</v>
      </c>
      <c r="V21" s="10">
        <f t="shared" si="10"/>
        <v>3.1844005669591419E-2</v>
      </c>
      <c r="W21" s="10"/>
      <c r="X21" s="10">
        <f t="shared" si="11"/>
        <v>376.45710288903319</v>
      </c>
      <c r="Y21" s="10">
        <f t="shared" si="12"/>
        <v>108.68403915005892</v>
      </c>
      <c r="Z21" s="10"/>
      <c r="AA21" s="14">
        <f t="shared" si="16"/>
        <v>71.412312378813681</v>
      </c>
      <c r="AC21" s="10">
        <f t="shared" si="0"/>
        <v>376.45710288903319</v>
      </c>
      <c r="AD21" s="10">
        <f t="shared" si="1"/>
        <v>108.68403915005892</v>
      </c>
      <c r="AE21" s="10">
        <f t="shared" si="17"/>
        <v>37.489123326346686</v>
      </c>
      <c r="AF21" s="10">
        <f t="shared" si="13"/>
        <v>1.8066736255508755</v>
      </c>
      <c r="AG21" s="10">
        <f t="shared" si="2"/>
        <v>524.43693899098969</v>
      </c>
      <c r="AH21" s="10">
        <f t="shared" si="3"/>
        <v>9439.8649018378146</v>
      </c>
      <c r="AN21" s="10">
        <f t="shared" si="14"/>
        <v>58.911479512830496</v>
      </c>
      <c r="AO21" s="10">
        <f t="shared" si="4"/>
        <v>39.295796951897564</v>
      </c>
      <c r="AP21" s="10">
        <f t="shared" si="5"/>
        <v>19.615682560932932</v>
      </c>
      <c r="AT21" s="10"/>
    </row>
    <row r="22" spans="1:46" x14ac:dyDescent="0.35">
      <c r="A22">
        <v>19</v>
      </c>
      <c r="B22" s="4">
        <f>RATES!B23</f>
        <v>2.427E-2</v>
      </c>
      <c r="C22" s="4">
        <f>RATES!C23</f>
        <v>2.3980163736996421E-2</v>
      </c>
      <c r="D22" s="3">
        <f>RATES!D23</f>
        <v>0.63405275958074014</v>
      </c>
      <c r="E22" s="3">
        <f>RATES!E23</f>
        <v>1.020856019383021</v>
      </c>
      <c r="G22" s="6">
        <f>'LIFE TABLES'!A22</f>
        <v>79</v>
      </c>
      <c r="H22" s="3">
        <f>'LIFE TABLES'!B22</f>
        <v>47.043030000000002</v>
      </c>
      <c r="I22" s="3">
        <f>'LIFE TABLES'!C22</f>
        <v>4.704303E-2</v>
      </c>
      <c r="J22" s="3">
        <f>'LIFE TABLES'!D22</f>
        <v>0.95295697000000001</v>
      </c>
      <c r="K22" s="10">
        <f>'LIFE TABLES'!E22</f>
        <v>0.66548978691150162</v>
      </c>
      <c r="P22" s="14">
        <f t="shared" si="15"/>
        <v>82680.449851873462</v>
      </c>
      <c r="Q22" s="14">
        <f t="shared" si="6"/>
        <v>20670.112462968365</v>
      </c>
      <c r="R22" s="14">
        <f t="shared" si="7"/>
        <v>103350.56231484182</v>
      </c>
      <c r="T22" s="10">
        <f t="shared" si="8"/>
        <v>4.5518950733334992E-3</v>
      </c>
      <c r="U22" s="10">
        <f t="shared" si="9"/>
        <v>1.4980385140347593E-3</v>
      </c>
      <c r="V22" s="10">
        <f t="shared" si="10"/>
        <v>2.579407208222316E-2</v>
      </c>
      <c r="W22" s="10"/>
      <c r="X22" s="10">
        <f t="shared" si="11"/>
        <v>298.22663781363872</v>
      </c>
      <c r="Y22" s="10">
        <f t="shared" si="12"/>
        <v>98.166028254939604</v>
      </c>
      <c r="Z22" s="10"/>
      <c r="AA22" s="14">
        <f t="shared" si="16"/>
        <v>72.840558626389949</v>
      </c>
      <c r="AC22" s="10">
        <f t="shared" si="0"/>
        <v>298.22663781363872</v>
      </c>
      <c r="AD22" s="10">
        <f t="shared" si="1"/>
        <v>98.166028254939604</v>
      </c>
      <c r="AE22" s="10">
        <f t="shared" si="17"/>
        <v>29.8713681553063</v>
      </c>
      <c r="AF22" s="10">
        <f t="shared" si="13"/>
        <v>1.4707076703313822</v>
      </c>
      <c r="AG22" s="10">
        <f t="shared" si="2"/>
        <v>427.73474189421597</v>
      </c>
      <c r="AH22" s="10">
        <f t="shared" si="3"/>
        <v>8126.9600959901036</v>
      </c>
      <c r="AN22" s="10">
        <f t="shared" si="14"/>
        <v>46.940721386909892</v>
      </c>
      <c r="AO22" s="10">
        <f t="shared" si="4"/>
        <v>31.342075825637682</v>
      </c>
      <c r="AP22" s="10">
        <f t="shared" si="5"/>
        <v>15.59864556127221</v>
      </c>
      <c r="AT22" s="10"/>
    </row>
    <row r="23" spans="1:46" x14ac:dyDescent="0.35">
      <c r="A23">
        <v>20</v>
      </c>
      <c r="B23" s="4">
        <f>RATES!B24</f>
        <v>2.4150000000000001E-2</v>
      </c>
      <c r="C23" s="4">
        <f>RATES!C24</f>
        <v>2.3863000264527503E-2</v>
      </c>
      <c r="D23" s="3">
        <f>RATES!D24</f>
        <v>0.62048117992903384</v>
      </c>
      <c r="E23" s="3">
        <f>RATES!E24</f>
        <v>1.0218726692939479</v>
      </c>
      <c r="G23" s="6">
        <f>'LIFE TABLES'!A23</f>
        <v>80</v>
      </c>
      <c r="H23" s="3">
        <f>'LIFE TABLES'!B23</f>
        <v>52.770629999999997</v>
      </c>
      <c r="I23" s="3">
        <f>'LIFE TABLES'!C23</f>
        <v>5.2770629999999999E-2</v>
      </c>
      <c r="J23" s="3">
        <f>'LIFE TABLES'!D23</f>
        <v>0.94722936999999996</v>
      </c>
      <c r="K23" s="10">
        <f>'LIFE TABLES'!E23</f>
        <v>0.63037147159761586</v>
      </c>
      <c r="P23" s="14">
        <f t="shared" si="15"/>
        <v>82630.136364810052</v>
      </c>
      <c r="Q23" s="14">
        <f t="shared" si="6"/>
        <v>20657.534091202513</v>
      </c>
      <c r="R23" s="14">
        <f t="shared" si="7"/>
        <v>103287.67045601257</v>
      </c>
      <c r="T23" s="10">
        <f t="shared" si="8"/>
        <v>3.6649353972268246E-3</v>
      </c>
      <c r="U23" s="10">
        <f t="shared" si="9"/>
        <v>1.361169434044328E-3</v>
      </c>
      <c r="V23" s="10">
        <f t="shared" si="10"/>
        <v>2.0767967250952004E-2</v>
      </c>
      <c r="W23" s="10"/>
      <c r="X23" s="10">
        <f t="shared" si="11"/>
        <v>234.83310317347355</v>
      </c>
      <c r="Y23" s="10">
        <f t="shared" si="12"/>
        <v>87.234702419964634</v>
      </c>
      <c r="Z23" s="10"/>
      <c r="AA23" s="14">
        <f t="shared" si="16"/>
        <v>74.297369798917757</v>
      </c>
      <c r="AC23" s="10">
        <f t="shared" si="0"/>
        <v>234.83310317347355</v>
      </c>
      <c r="AD23" s="10">
        <f t="shared" si="1"/>
        <v>87.234702419964634</v>
      </c>
      <c r="AE23" s="10">
        <f t="shared" si="17"/>
        <v>23.663892611272345</v>
      </c>
      <c r="AF23" s="10">
        <f t="shared" si="13"/>
        <v>1.1891098099852149</v>
      </c>
      <c r="AG23" s="10">
        <f t="shared" si="2"/>
        <v>346.92080801469569</v>
      </c>
      <c r="AH23" s="10">
        <f t="shared" si="3"/>
        <v>6938.4161602939139</v>
      </c>
      <c r="AN23" s="10">
        <f t="shared" si="14"/>
        <v>37.186116960570828</v>
      </c>
      <c r="AO23" s="10">
        <f t="shared" si="4"/>
        <v>24.85300242125756</v>
      </c>
      <c r="AP23" s="10">
        <f t="shared" si="5"/>
        <v>12.333114539313268</v>
      </c>
      <c r="AT23" s="10"/>
    </row>
    <row r="24" spans="1:46" x14ac:dyDescent="0.35">
      <c r="A24">
        <v>21</v>
      </c>
      <c r="B24" s="4">
        <f>RATES!B25</f>
        <v>2.409E-2</v>
      </c>
      <c r="C24" s="4">
        <f>RATES!C25</f>
        <v>2.3804413380161302E-2</v>
      </c>
      <c r="D24" s="3">
        <f>RATES!D25</f>
        <v>0.6065957554795236</v>
      </c>
      <c r="E24" s="3">
        <f>RATES!E25</f>
        <v>1.0228907378993011</v>
      </c>
      <c r="G24" s="6">
        <f>'LIFE TABLES'!A24</f>
        <v>81</v>
      </c>
      <c r="H24" s="3">
        <f>'LIFE TABLES'!B24</f>
        <v>58.951180000000001</v>
      </c>
      <c r="I24" s="3">
        <f>'LIFE TABLES'!C24</f>
        <v>5.8951179999999999E-2</v>
      </c>
      <c r="J24" s="3">
        <f>'LIFE TABLES'!D24</f>
        <v>0.94104882000000001</v>
      </c>
      <c r="K24" s="10">
        <f>'LIFE TABLES'!E24</f>
        <v>0.59321032950859998</v>
      </c>
      <c r="P24" s="14">
        <f t="shared" si="15"/>
        <v>82662.125933424177</v>
      </c>
      <c r="Q24" s="14">
        <f t="shared" si="6"/>
        <v>20665.531483356044</v>
      </c>
      <c r="R24" s="14">
        <f t="shared" si="7"/>
        <v>103327.65741678022</v>
      </c>
      <c r="T24" s="10">
        <f t="shared" si="8"/>
        <v>2.9315506612960546E-3</v>
      </c>
      <c r="U24" s="10">
        <f t="shared" si="9"/>
        <v>1.2242961756449768E-3</v>
      </c>
      <c r="V24" s="10">
        <f t="shared" si="10"/>
        <v>1.6612120414010972E-2</v>
      </c>
      <c r="W24" s="10"/>
      <c r="X24" s="10">
        <f t="shared" si="11"/>
        <v>183.70851415766703</v>
      </c>
      <c r="Y24" s="10">
        <f t="shared" si="12"/>
        <v>76.736580669244105</v>
      </c>
      <c r="Z24" s="10"/>
      <c r="AA24" s="14">
        <f t="shared" si="16"/>
        <v>75.783317194896114</v>
      </c>
      <c r="AC24" s="10">
        <f t="shared" si="0"/>
        <v>183.70851415766703</v>
      </c>
      <c r="AD24" s="10">
        <f t="shared" si="1"/>
        <v>76.736580669244105</v>
      </c>
      <c r="AE24" s="10">
        <f t="shared" si="17"/>
        <v>18.633700968953121</v>
      </c>
      <c r="AF24" s="10">
        <f t="shared" si="13"/>
        <v>0.95470010146697382</v>
      </c>
      <c r="AG24" s="10">
        <f t="shared" si="2"/>
        <v>280.03349589733125</v>
      </c>
      <c r="AH24" s="10">
        <f t="shared" si="3"/>
        <v>5880.7034138439558</v>
      </c>
      <c r="AN24" s="10">
        <f t="shared" si="14"/>
        <v>29.28153009406919</v>
      </c>
      <c r="AO24" s="10">
        <f t="shared" si="4"/>
        <v>19.588401070420094</v>
      </c>
      <c r="AP24" s="10">
        <f t="shared" si="5"/>
        <v>9.6931290236490959</v>
      </c>
      <c r="AT24" s="10"/>
    </row>
    <row r="25" spans="1:46" x14ac:dyDescent="0.35">
      <c r="A25">
        <v>22</v>
      </c>
      <c r="B25" s="4">
        <f>RATES!B26</f>
        <v>2.409E-2</v>
      </c>
      <c r="C25" s="4">
        <f>RATES!C26</f>
        <v>2.3804413380161302E-2</v>
      </c>
      <c r="D25" s="3">
        <f>RATES!D26</f>
        <v>0.59232660750473454</v>
      </c>
      <c r="E25" s="3">
        <f>RATES!E26</f>
        <v>1.0240899999999999</v>
      </c>
      <c r="G25" s="6">
        <f>'LIFE TABLES'!A25</f>
        <v>82</v>
      </c>
      <c r="H25" s="3">
        <f>'LIFE TABLES'!B25</f>
        <v>65.736419999999995</v>
      </c>
      <c r="I25" s="3">
        <f>'LIFE TABLES'!C25</f>
        <v>6.573641999999999E-2</v>
      </c>
      <c r="J25" s="3">
        <f>'LIFE TABLES'!D25</f>
        <v>0.93426357999999998</v>
      </c>
      <c r="K25" s="10">
        <f>'LIFE TABLES'!E25</f>
        <v>0.55421480613968421</v>
      </c>
      <c r="P25" s="14">
        <f t="shared" si="15"/>
        <v>82791.080503122823</v>
      </c>
      <c r="Q25" s="14">
        <f t="shared" si="6"/>
        <v>20697.770125780706</v>
      </c>
      <c r="R25" s="14">
        <f t="shared" si="7"/>
        <v>103488.85062890353</v>
      </c>
      <c r="T25" s="10">
        <f t="shared" si="8"/>
        <v>2.3280148634077457E-3</v>
      </c>
      <c r="U25" s="10">
        <f t="shared" si="9"/>
        <v>1.0920213246259989E-3</v>
      </c>
      <c r="V25" s="10">
        <f t="shared" si="10"/>
        <v>1.3192084225977226E-2</v>
      </c>
      <c r="W25" s="10"/>
      <c r="X25" s="10">
        <f t="shared" si="11"/>
        <v>142.67786936412836</v>
      </c>
      <c r="Y25" s="10">
        <f t="shared" si="12"/>
        <v>66.940033372390175</v>
      </c>
      <c r="Z25" s="10"/>
      <c r="AA25" s="14">
        <f t="shared" si="16"/>
        <v>77.298983538794033</v>
      </c>
      <c r="AC25" s="10">
        <f t="shared" si="0"/>
        <v>142.67786936412836</v>
      </c>
      <c r="AD25" s="10">
        <f t="shared" si="1"/>
        <v>66.940033372390175</v>
      </c>
      <c r="AE25" s="10">
        <f t="shared" si="17"/>
        <v>14.577030305526723</v>
      </c>
      <c r="AF25" s="10">
        <f t="shared" si="13"/>
        <v>0.76060660998099672</v>
      </c>
      <c r="AG25" s="10">
        <f t="shared" si="2"/>
        <v>224.95553965202629</v>
      </c>
      <c r="AH25" s="10">
        <f t="shared" si="3"/>
        <v>4949.0218723445787</v>
      </c>
      <c r="AN25" s="10">
        <f t="shared" si="14"/>
        <v>22.90676190868485</v>
      </c>
      <c r="AO25" s="10">
        <f t="shared" si="4"/>
        <v>15.337636915507719</v>
      </c>
      <c r="AP25" s="10">
        <f t="shared" si="5"/>
        <v>7.5691249931771303</v>
      </c>
      <c r="AT25" s="10"/>
    </row>
    <row r="26" spans="1:46" x14ac:dyDescent="0.35">
      <c r="A26">
        <v>23</v>
      </c>
      <c r="B26" s="4">
        <f>RATES!B27</f>
        <v>2.4129999999999999E-2</v>
      </c>
      <c r="C26" s="4">
        <f>RATES!C27</f>
        <v>2.3843471684450026E-2</v>
      </c>
      <c r="D26" s="3">
        <f>RATES!D27</f>
        <v>0.57787375637469418</v>
      </c>
      <c r="E26" s="3">
        <f>RATES!E27</f>
        <v>1.0250103953858549</v>
      </c>
      <c r="G26" s="6">
        <f>'LIFE TABLES'!A26</f>
        <v>83</v>
      </c>
      <c r="H26" s="3">
        <f>'LIFE TABLES'!B26</f>
        <v>72.184380000000004</v>
      </c>
      <c r="I26" s="3">
        <f>'LIFE TABLES'!C26</f>
        <v>7.2184380000000006E-2</v>
      </c>
      <c r="J26" s="3">
        <f>'LIFE TABLES'!D26</f>
        <v>0.92781561999999995</v>
      </c>
      <c r="K26" s="10">
        <f>'LIFE TABLES'!E26</f>
        <v>0.51420915397167088</v>
      </c>
      <c r="P26" s="14">
        <f t="shared" si="15"/>
        <v>82994.760361387642</v>
      </c>
      <c r="Q26" s="14">
        <f t="shared" si="6"/>
        <v>20748.69009034691</v>
      </c>
      <c r="R26" s="14">
        <f t="shared" si="7"/>
        <v>103743.45045173455</v>
      </c>
      <c r="T26" s="10">
        <f t="shared" si="8"/>
        <v>1.8359732707825915E-3</v>
      </c>
      <c r="U26" s="10">
        <f t="shared" si="9"/>
        <v>9.5226242075994593E-4</v>
      </c>
      <c r="V26" s="10">
        <f t="shared" si="10"/>
        <v>1.0403848534434688E-2</v>
      </c>
      <c r="W26" s="10"/>
      <c r="X26" s="10">
        <f t="shared" si="11"/>
        <v>110.04651191959543</v>
      </c>
      <c r="Y26" s="10">
        <f t="shared" si="12"/>
        <v>57.088720062629086</v>
      </c>
      <c r="Z26" s="10"/>
      <c r="AA26" s="14">
        <f t="shared" si="16"/>
        <v>78.844963209569912</v>
      </c>
      <c r="AC26" s="10">
        <f t="shared" si="0"/>
        <v>110.04651191959543</v>
      </c>
      <c r="AD26" s="10">
        <f t="shared" si="1"/>
        <v>57.088720062629086</v>
      </c>
      <c r="AE26" s="10">
        <f t="shared" si="17"/>
        <v>11.321298895852918</v>
      </c>
      <c r="AF26" s="10">
        <f t="shared" si="13"/>
        <v>0.60106348086715988</v>
      </c>
      <c r="AG26" s="10">
        <f t="shared" si="2"/>
        <v>179.05759435894461</v>
      </c>
      <c r="AH26" s="10">
        <f t="shared" si="3"/>
        <v>4118.3246702557262</v>
      </c>
      <c r="AN26" s="10">
        <f t="shared" si="14"/>
        <v>17.790612550626012</v>
      </c>
      <c r="AO26" s="10">
        <f t="shared" si="4"/>
        <v>11.922362376720077</v>
      </c>
      <c r="AP26" s="10">
        <f t="shared" si="5"/>
        <v>5.8682501739059347</v>
      </c>
      <c r="AT26" s="10"/>
    </row>
    <row r="27" spans="1:46" x14ac:dyDescent="0.35">
      <c r="A27">
        <v>24</v>
      </c>
      <c r="B27" s="4">
        <f>RATES!B28</f>
        <v>2.4209999999999999E-2</v>
      </c>
      <c r="C27" s="4">
        <f>RATES!C28</f>
        <v>2.3921583716671978E-2</v>
      </c>
      <c r="D27" s="3">
        <f>RATES!D28</f>
        <v>0.56320138825489219</v>
      </c>
      <c r="E27" s="3">
        <f>RATES!E28</f>
        <v>1.0260517257694712</v>
      </c>
      <c r="G27" s="6">
        <f>'LIFE TABLES'!A27</f>
        <v>84</v>
      </c>
      <c r="H27" s="3">
        <f>'LIFE TABLES'!B27</f>
        <v>81.257310000000004</v>
      </c>
      <c r="I27" s="3">
        <f>'LIFE TABLES'!C27</f>
        <v>8.1257309999999999E-2</v>
      </c>
      <c r="J27" s="3">
        <f>'LIFE TABLES'!D27</f>
        <v>0.91874268999999997</v>
      </c>
      <c r="K27" s="10">
        <f>'LIFE TABLES'!E27</f>
        <v>0.47242590134255708</v>
      </c>
      <c r="P27" s="14">
        <f t="shared" si="15"/>
        <v>83283.464922455722</v>
      </c>
      <c r="Q27" s="14">
        <f t="shared" si="6"/>
        <v>20820.86623061393</v>
      </c>
      <c r="R27" s="14">
        <f t="shared" si="7"/>
        <v>104104.33115306965</v>
      </c>
      <c r="T27" s="10">
        <f t="shared" si="8"/>
        <v>1.4337689683318622E-3</v>
      </c>
      <c r="U27" s="10">
        <f t="shared" si="9"/>
        <v>8.4538874555560508E-4</v>
      </c>
      <c r="V27" s="10">
        <f t="shared" si="10"/>
        <v>8.1246908205472191E-3</v>
      </c>
      <c r="W27" s="10"/>
      <c r="X27" s="10">
        <f t="shared" si="11"/>
        <v>84.048167496626547</v>
      </c>
      <c r="Y27" s="10">
        <f t="shared" si="12"/>
        <v>49.566582549579671</v>
      </c>
      <c r="Z27" s="10"/>
      <c r="AA27" s="14">
        <f t="shared" si="16"/>
        <v>80.421862473761308</v>
      </c>
      <c r="AC27" s="10">
        <f t="shared" si="0"/>
        <v>84.048167496626547</v>
      </c>
      <c r="AD27" s="10">
        <f t="shared" si="1"/>
        <v>49.566582549579671</v>
      </c>
      <c r="AE27" s="10">
        <f t="shared" si="17"/>
        <v>8.732040003377243</v>
      </c>
      <c r="AF27" s="10">
        <f t="shared" si="13"/>
        <v>0.47122884213096444</v>
      </c>
      <c r="AG27" s="10">
        <f t="shared" si="2"/>
        <v>142.81801889171442</v>
      </c>
      <c r="AH27" s="10">
        <f t="shared" si="3"/>
        <v>3427.632453401146</v>
      </c>
      <c r="AN27" s="10">
        <f t="shared" si="14"/>
        <v>13.721777148164236</v>
      </c>
      <c r="AO27" s="10">
        <f t="shared" si="4"/>
        <v>9.203268845508207</v>
      </c>
      <c r="AP27" s="10">
        <f t="shared" si="5"/>
        <v>4.5185083026560289</v>
      </c>
      <c r="AT27" s="10"/>
    </row>
    <row r="28" spans="1:46" x14ac:dyDescent="0.35">
      <c r="A28">
        <v>25</v>
      </c>
      <c r="B28" s="4">
        <f>RATES!B29</f>
        <v>2.4309999999999998E-2</v>
      </c>
      <c r="C28" s="4">
        <f>RATES!C29</f>
        <v>2.4019215177511436E-2</v>
      </c>
      <c r="D28" s="3">
        <f>RATES!D29</f>
        <v>0.54854806158178593</v>
      </c>
      <c r="E28" s="3">
        <f>RATES!E29</f>
        <v>1.0267129312805374</v>
      </c>
      <c r="G28" s="6">
        <f>'LIFE TABLES'!A28</f>
        <v>85</v>
      </c>
      <c r="H28" s="3">
        <f>'LIFE TABLES'!B28</f>
        <v>92.639579999999995</v>
      </c>
      <c r="I28" s="3">
        <f>'LIFE TABLES'!C28</f>
        <v>9.2639579999999999E-2</v>
      </c>
      <c r="J28" s="3">
        <f>'LIFE TABLES'!D28</f>
        <v>0.90736042000000006</v>
      </c>
      <c r="K28" s="10">
        <f>'LIFE TABLES'!E28</f>
        <v>0.42866056426106119</v>
      </c>
      <c r="P28" s="14">
        <f t="shared" si="15"/>
        <v>83627.029768984183</v>
      </c>
      <c r="Q28" s="14">
        <f t="shared" si="6"/>
        <v>20906.757442246046</v>
      </c>
      <c r="R28" s="14">
        <f t="shared" si="7"/>
        <v>104533.78721123023</v>
      </c>
      <c r="T28" s="10">
        <f t="shared" si="8"/>
        <v>1.1058034312952806E-3</v>
      </c>
      <c r="U28" s="10">
        <f t="shared" si="9"/>
        <v>7.5266794524534982E-4</v>
      </c>
      <c r="V28" s="10">
        <f t="shared" si="10"/>
        <v>6.2662194440065893E-3</v>
      </c>
      <c r="W28" s="10"/>
      <c r="X28" s="10">
        <f t="shared" si="11"/>
        <v>63.396634485868717</v>
      </c>
      <c r="Y28" s="10">
        <f t="shared" si="12"/>
        <v>43.159339557989057</v>
      </c>
      <c r="Z28" s="10"/>
      <c r="AA28" s="14">
        <f t="shared" si="16"/>
        <v>82.030299723236539</v>
      </c>
      <c r="AC28" s="10">
        <f t="shared" si="0"/>
        <v>63.396634485868717</v>
      </c>
      <c r="AD28" s="10">
        <f t="shared" si="1"/>
        <v>43.159339557989057</v>
      </c>
      <c r="AE28" s="10">
        <f t="shared" si="17"/>
        <v>6.6691025224675027</v>
      </c>
      <c r="AF28" s="10">
        <f t="shared" si="13"/>
        <v>0.36559127814968784</v>
      </c>
      <c r="AG28" s="10">
        <f t="shared" si="2"/>
        <v>113.59066784447496</v>
      </c>
      <c r="AH28" s="10">
        <f t="shared" si="3"/>
        <v>2839.7666961118739</v>
      </c>
      <c r="AN28" s="10">
        <f t="shared" si="14"/>
        <v>10.48001824959179</v>
      </c>
      <c r="AO28" s="10">
        <f t="shared" si="4"/>
        <v>7.0346938006171902</v>
      </c>
      <c r="AP28" s="10">
        <f t="shared" si="5"/>
        <v>3.4453244489746</v>
      </c>
      <c r="AT28" s="10"/>
    </row>
    <row r="29" spans="1:46" x14ac:dyDescent="0.35">
      <c r="A29">
        <v>26</v>
      </c>
      <c r="B29" s="4">
        <f>RATES!B30</f>
        <v>2.443E-2</v>
      </c>
      <c r="C29" s="4">
        <f>RATES!C30</f>
        <v>2.4136360349799893E-2</v>
      </c>
      <c r="D29" s="3">
        <f>RATES!D30</f>
        <v>0.53390072310461201</v>
      </c>
      <c r="E29" s="3">
        <f>RATES!E30</f>
        <v>1.0274345732142864</v>
      </c>
      <c r="G29" s="6">
        <f>'LIFE TABLES'!A29</f>
        <v>86</v>
      </c>
      <c r="H29" s="3">
        <f>'LIFE TABLES'!B29</f>
        <v>107.0014</v>
      </c>
      <c r="I29" s="3">
        <f>'LIFE TABLES'!C29</f>
        <v>0.10700140000000001</v>
      </c>
      <c r="J29" s="3">
        <f>'LIFE TABLES'!D29</f>
        <v>0.89299859999999998</v>
      </c>
      <c r="K29" s="10">
        <f>'LIFE TABLES'!E29</f>
        <v>0.38279328376033767</v>
      </c>
      <c r="P29" s="14">
        <f t="shared" si="15"/>
        <v>84031.033003797435</v>
      </c>
      <c r="Q29" s="14">
        <f t="shared" si="6"/>
        <v>21007.758250949359</v>
      </c>
      <c r="R29" s="14">
        <f t="shared" si="7"/>
        <v>105038.79125474679</v>
      </c>
      <c r="T29" s="10">
        <f t="shared" si="8"/>
        <v>8.393587786185994E-4</v>
      </c>
      <c r="U29" s="10">
        <f t="shared" si="9"/>
        <v>6.7049425321592674E-4</v>
      </c>
      <c r="V29" s="10">
        <f t="shared" si="10"/>
        <v>4.7563664121720627E-3</v>
      </c>
      <c r="W29" s="10"/>
      <c r="X29" s="10">
        <f t="shared" si="11"/>
        <v>47.062518184129573</v>
      </c>
      <c r="Y29" s="10">
        <f t="shared" si="12"/>
        <v>37.601509887316872</v>
      </c>
      <c r="Z29" s="10"/>
      <c r="AA29" s="14">
        <f t="shared" si="16"/>
        <v>83.670905717701274</v>
      </c>
      <c r="AC29" s="10">
        <f t="shared" si="0"/>
        <v>47.062518184129573</v>
      </c>
      <c r="AD29" s="10">
        <f t="shared" si="1"/>
        <v>37.601509887316872</v>
      </c>
      <c r="AE29" s="10">
        <f t="shared" si="17"/>
        <v>5.0304287861871648</v>
      </c>
      <c r="AF29" s="10">
        <f t="shared" si="13"/>
        <v>0.27992428596565438</v>
      </c>
      <c r="AG29" s="10">
        <f t="shared" si="2"/>
        <v>89.974381143599246</v>
      </c>
      <c r="AH29" s="10">
        <f t="shared" si="3"/>
        <v>2339.3339097335802</v>
      </c>
      <c r="AN29" s="10">
        <f t="shared" si="14"/>
        <v>7.904959521151258</v>
      </c>
      <c r="AO29" s="10">
        <f t="shared" si="4"/>
        <v>5.3103530721528189</v>
      </c>
      <c r="AP29" s="10">
        <f t="shared" si="5"/>
        <v>2.5946064489984391</v>
      </c>
      <c r="AT29" s="10"/>
    </row>
    <row r="30" spans="1:46" x14ac:dyDescent="0.35">
      <c r="A30">
        <v>27</v>
      </c>
      <c r="B30" s="4">
        <f>RATES!B31</f>
        <v>2.4570000000000002E-2</v>
      </c>
      <c r="C30" s="4">
        <f>RATES!C31</f>
        <v>2.4273012375390805E-2</v>
      </c>
      <c r="D30" s="3">
        <f>RATES!D31</f>
        <v>0.51924921182601946</v>
      </c>
      <c r="E30" s="3">
        <f>RATES!E31</f>
        <v>1.0282167231936055</v>
      </c>
      <c r="G30" s="6">
        <f>'LIFE TABLES'!A30</f>
        <v>87</v>
      </c>
      <c r="H30" s="3">
        <f>'LIFE TABLES'!B30</f>
        <v>122.26466000000001</v>
      </c>
      <c r="I30" s="3">
        <f>'LIFE TABLES'!C30</f>
        <v>0.12226466000000001</v>
      </c>
      <c r="J30" s="3">
        <f>'LIFE TABLES'!D30</f>
        <v>0.87773533999999998</v>
      </c>
      <c r="K30" s="10">
        <f>'LIFE TABLES'!E30</f>
        <v>0.33599119307109643</v>
      </c>
      <c r="P30" s="14">
        <f t="shared" si="15"/>
        <v>84501.266906900069</v>
      </c>
      <c r="Q30" s="14">
        <f t="shared" si="6"/>
        <v>21125.316726725017</v>
      </c>
      <c r="R30" s="14">
        <f t="shared" si="7"/>
        <v>105626.58363362509</v>
      </c>
      <c r="T30" s="10">
        <f t="shared" si="8"/>
        <v>6.2622463349286384E-4</v>
      </c>
      <c r="U30" s="10">
        <f t="shared" si="9"/>
        <v>5.8153552221963721E-4</v>
      </c>
      <c r="V30" s="10">
        <f t="shared" si="10"/>
        <v>3.5486062564595612E-3</v>
      </c>
      <c r="W30" s="10"/>
      <c r="X30" s="10">
        <f t="shared" si="11"/>
        <v>34.339738740050471</v>
      </c>
      <c r="Y30" s="10">
        <f t="shared" si="12"/>
        <v>31.895199824378146</v>
      </c>
      <c r="Z30" s="10"/>
      <c r="AA30" s="14">
        <f t="shared" si="16"/>
        <v>85.344323832055295</v>
      </c>
      <c r="AC30" s="10">
        <f t="shared" si="0"/>
        <v>34.339738740050471</v>
      </c>
      <c r="AD30" s="10">
        <f t="shared" si="1"/>
        <v>31.895199824378146</v>
      </c>
      <c r="AE30" s="10">
        <f t="shared" si="17"/>
        <v>3.73433748229832</v>
      </c>
      <c r="AF30" s="10">
        <f t="shared" si="13"/>
        <v>0.21077824857996247</v>
      </c>
      <c r="AG30" s="10">
        <f t="shared" si="2"/>
        <v>70.180054295306888</v>
      </c>
      <c r="AH30" s="10">
        <f t="shared" si="3"/>
        <v>1894.8614659732859</v>
      </c>
      <c r="AN30" s="10">
        <f t="shared" si="14"/>
        <v>5.8682446150402168</v>
      </c>
      <c r="AO30" s="10">
        <f t="shared" si="4"/>
        <v>3.9451157308782823</v>
      </c>
      <c r="AP30" s="10">
        <f t="shared" si="5"/>
        <v>1.9231288841619345</v>
      </c>
      <c r="AT30" s="10"/>
    </row>
    <row r="31" spans="1:46" x14ac:dyDescent="0.35">
      <c r="A31">
        <v>28</v>
      </c>
      <c r="B31" s="4">
        <f>RATES!B32</f>
        <v>2.4719999999999999E-2</v>
      </c>
      <c r="C31" s="4">
        <f>RATES!C32</f>
        <v>2.4419404540743664E-2</v>
      </c>
      <c r="D31" s="3">
        <f>RATES!D32</f>
        <v>0.50472410428806347</v>
      </c>
      <c r="E31" s="3">
        <f>RATES!E32</f>
        <v>1.0287783115855826</v>
      </c>
      <c r="G31" s="6">
        <f>'LIFE TABLES'!A31</f>
        <v>88</v>
      </c>
      <c r="H31" s="3">
        <f>'LIFE TABLES'!B31</f>
        <v>139.87939</v>
      </c>
      <c r="I31" s="3">
        <f>'LIFE TABLES'!C31</f>
        <v>0.13987938999999999</v>
      </c>
      <c r="J31" s="3">
        <f>'LIFE TABLES'!D31</f>
        <v>0.86012061000000006</v>
      </c>
      <c r="K31" s="10">
        <f>'LIFE TABLES'!E31</f>
        <v>0.28899294993893926</v>
      </c>
      <c r="P31" s="14">
        <f t="shared" si="15"/>
        <v>85020.543140026202</v>
      </c>
      <c r="Q31" s="14">
        <f t="shared" si="6"/>
        <v>21255.135785006551</v>
      </c>
      <c r="R31" s="14">
        <f t="shared" si="7"/>
        <v>106275.67892503276</v>
      </c>
      <c r="T31" s="10">
        <f t="shared" si="8"/>
        <v>4.5783440669337218E-4</v>
      </c>
      <c r="U31" s="10">
        <f t="shared" si="9"/>
        <v>4.9637687850374694E-4</v>
      </c>
      <c r="V31" s="10">
        <f t="shared" si="10"/>
        <v>2.5943949712624419E-3</v>
      </c>
      <c r="W31" s="10"/>
      <c r="X31" s="10">
        <f t="shared" si="11"/>
        <v>24.553568749590006</v>
      </c>
      <c r="Y31" s="10">
        <f t="shared" si="12"/>
        <v>26.625604563176434</v>
      </c>
      <c r="Z31" s="10"/>
      <c r="AA31" s="14">
        <f t="shared" si="16"/>
        <v>87.051210308696398</v>
      </c>
      <c r="AC31" s="10">
        <f t="shared" si="0"/>
        <v>24.553568749590006</v>
      </c>
      <c r="AD31" s="10">
        <f t="shared" si="1"/>
        <v>26.625604563176434</v>
      </c>
      <c r="AE31" s="10">
        <f t="shared" si="17"/>
        <v>2.7248018711244928</v>
      </c>
      <c r="AF31" s="10">
        <f t="shared" si="13"/>
        <v>0.15591456004066093</v>
      </c>
      <c r="AG31" s="10">
        <f t="shared" si="2"/>
        <v>54.059889743931592</v>
      </c>
      <c r="AH31" s="10">
        <f t="shared" si="3"/>
        <v>1513.6769128300846</v>
      </c>
      <c r="AN31" s="10">
        <f t="shared" si="14"/>
        <v>4.2818315117670593</v>
      </c>
      <c r="AO31" s="10">
        <f t="shared" si="4"/>
        <v>2.8807164311651539</v>
      </c>
      <c r="AP31" s="10">
        <f t="shared" si="5"/>
        <v>1.4011150806019055</v>
      </c>
      <c r="AT31" s="10"/>
    </row>
    <row r="32" spans="1:46" x14ac:dyDescent="0.35">
      <c r="A32">
        <v>29</v>
      </c>
      <c r="B32" s="4">
        <f>RATES!B33</f>
        <v>2.487E-2</v>
      </c>
      <c r="C32" s="4">
        <f>RATES!C33</f>
        <v>2.4565775278567011E-2</v>
      </c>
      <c r="D32" s="3">
        <f>RATES!D33</f>
        <v>0.4904619960109568</v>
      </c>
      <c r="E32" s="3">
        <f>RATES!E33</f>
        <v>1.0290789263859459</v>
      </c>
      <c r="G32" s="6">
        <f>'LIFE TABLES'!A32</f>
        <v>89</v>
      </c>
      <c r="H32" s="3">
        <f>'LIFE TABLES'!B32</f>
        <v>160.03310999999999</v>
      </c>
      <c r="I32" s="3">
        <f>'LIFE TABLES'!C32</f>
        <v>0.16003311000000001</v>
      </c>
      <c r="J32" s="3">
        <f>'LIFE TABLES'!D32</f>
        <v>0.83996689000000002</v>
      </c>
      <c r="K32" s="10">
        <f>'LIFE TABLES'!E32</f>
        <v>0.24274450939213651</v>
      </c>
      <c r="P32" s="14">
        <f t="shared" si="15"/>
        <v>85568.006571671824</v>
      </c>
      <c r="Q32" s="14">
        <f t="shared" si="6"/>
        <v>21392.001642917956</v>
      </c>
      <c r="R32" s="14">
        <f t="shared" si="7"/>
        <v>106960.00821458978</v>
      </c>
      <c r="T32" s="10">
        <f t="shared" si="8"/>
        <v>3.2688088131644299E-4</v>
      </c>
      <c r="U32" s="10">
        <f t="shared" si="9"/>
        <v>4.1518909581948933E-4</v>
      </c>
      <c r="V32" s="10">
        <f t="shared" si="10"/>
        <v>1.8523249941265097E-3</v>
      </c>
      <c r="W32" s="10"/>
      <c r="X32" s="10">
        <f t="shared" si="11"/>
        <v>17.144905455400615</v>
      </c>
      <c r="Y32" s="10">
        <f t="shared" si="12"/>
        <v>21.780744868231743</v>
      </c>
      <c r="Z32" s="10"/>
      <c r="AA32" s="14">
        <f t="shared" si="16"/>
        <v>88.79223451487033</v>
      </c>
      <c r="AC32" s="10">
        <f t="shared" si="0"/>
        <v>17.144905455400615</v>
      </c>
      <c r="AD32" s="10">
        <f t="shared" si="1"/>
        <v>21.780744868231743</v>
      </c>
      <c r="AE32" s="10">
        <f t="shared" si="17"/>
        <v>1.9482831011639909</v>
      </c>
      <c r="AF32" s="10">
        <f t="shared" si="13"/>
        <v>0.11298386847275887</v>
      </c>
      <c r="AG32" s="10">
        <f t="shared" si="2"/>
        <v>40.986917293269109</v>
      </c>
      <c r="AH32" s="10">
        <f t="shared" si="3"/>
        <v>1188.6206015048042</v>
      </c>
      <c r="AN32" s="10">
        <f t="shared" si="14"/>
        <v>3.0615877304005576</v>
      </c>
      <c r="AO32" s="10">
        <f t="shared" si="4"/>
        <v>2.0612669696367498</v>
      </c>
      <c r="AP32" s="10">
        <f t="shared" si="5"/>
        <v>1.0003207607638078</v>
      </c>
      <c r="AT32" s="10"/>
    </row>
    <row r="33" spans="1:46" x14ac:dyDescent="0.35">
      <c r="A33">
        <v>30</v>
      </c>
      <c r="B33" s="4">
        <f>RATES!B34</f>
        <v>2.5020000000000001E-2</v>
      </c>
      <c r="C33" s="4">
        <f>RATES!C34</f>
        <v>2.4712124595133091E-2</v>
      </c>
      <c r="D33" s="3">
        <f>RATES!D34</f>
        <v>0.47646370067584193</v>
      </c>
      <c r="E33" s="3">
        <f>RATES!E34</f>
        <v>1.0293795630501525</v>
      </c>
      <c r="G33" s="6">
        <f>'LIFE TABLES'!A33</f>
        <v>90</v>
      </c>
      <c r="H33" s="3">
        <f>'LIFE TABLES'!B33</f>
        <v>180.75868</v>
      </c>
      <c r="I33" s="3">
        <f>'LIFE TABLES'!C33</f>
        <v>0.18075868</v>
      </c>
      <c r="J33" s="3">
        <f>'LIFE TABLES'!D33</f>
        <v>0.81924131999999994</v>
      </c>
      <c r="K33" s="10">
        <f>'LIFE TABLES'!E33</f>
        <v>0.1988663322971663</v>
      </c>
      <c r="P33" s="14">
        <f t="shared" si="15"/>
        <v>86144.154157072073</v>
      </c>
      <c r="Q33" s="14">
        <f t="shared" si="6"/>
        <v>21536.038539268018</v>
      </c>
      <c r="R33" s="14">
        <f t="shared" si="7"/>
        <v>107680.19269634009</v>
      </c>
      <c r="T33" s="10">
        <f t="shared" si="8"/>
        <v>2.2762517598857917E-4</v>
      </c>
      <c r="U33" s="10">
        <f t="shared" si="9"/>
        <v>3.3482382086931576E-4</v>
      </c>
      <c r="V33" s="10">
        <f t="shared" si="10"/>
        <v>1.2898759972686147E-3</v>
      </c>
      <c r="W33" s="10"/>
      <c r="X33" s="10">
        <f t="shared" si="11"/>
        <v>11.676300595041926</v>
      </c>
      <c r="Y33" s="10">
        <f t="shared" si="12"/>
        <v>17.178371544859719</v>
      </c>
      <c r="Z33" s="10"/>
      <c r="AA33" s="14">
        <f t="shared" si="16"/>
        <v>90.568079205167734</v>
      </c>
      <c r="AC33" s="10">
        <f t="shared" si="0"/>
        <v>11.676300595041926</v>
      </c>
      <c r="AD33" s="10">
        <f t="shared" si="1"/>
        <v>17.178371544859719</v>
      </c>
      <c r="AE33" s="10">
        <f t="shared" si="17"/>
        <v>1.3604168780656678</v>
      </c>
      <c r="AF33" s="10">
        <f t="shared" si="13"/>
        <v>7.9932273116830474E-2</v>
      </c>
      <c r="AG33" s="10">
        <f t="shared" si="2"/>
        <v>30.295021291084144</v>
      </c>
      <c r="AH33" s="10">
        <f t="shared" si="3"/>
        <v>908.85063873252432</v>
      </c>
      <c r="AN33" s="10">
        <f t="shared" si="14"/>
        <v>2.1377979512460499</v>
      </c>
      <c r="AO33" s="10">
        <f t="shared" si="4"/>
        <v>1.4403491511824982</v>
      </c>
      <c r="AP33" s="10">
        <f t="shared" si="5"/>
        <v>0.6974488000635517</v>
      </c>
      <c r="AT33" s="10"/>
    </row>
    <row r="34" spans="1:46" x14ac:dyDescent="0.35">
      <c r="A34">
        <v>31</v>
      </c>
      <c r="B34" s="4">
        <f>RATES!B35</f>
        <v>2.5180000000000001E-2</v>
      </c>
      <c r="C34" s="4">
        <f>RATES!C35</f>
        <v>2.4868206928880785E-2</v>
      </c>
      <c r="D34" s="3">
        <f>RATES!D35</f>
        <v>0.46258987582736716</v>
      </c>
      <c r="E34" s="3">
        <f>RATES!E35</f>
        <v>1.0299916309747608</v>
      </c>
      <c r="G34" s="6">
        <f>'LIFE TABLES'!A34</f>
        <v>91</v>
      </c>
      <c r="H34" s="3">
        <f>'LIFE TABLES'!B34</f>
        <v>200.19364999999999</v>
      </c>
      <c r="I34" s="3">
        <f>'LIFE TABLES'!C34</f>
        <v>0.20019365</v>
      </c>
      <c r="J34" s="3">
        <f>'LIFE TABLES'!D34</f>
        <v>0.79980635</v>
      </c>
      <c r="K34" s="10">
        <f>'LIFE TABLES'!E34</f>
        <v>0.1590545553724837</v>
      </c>
      <c r="P34" s="14">
        <f t="shared" si="15"/>
        <v>86775.747166721834</v>
      </c>
      <c r="Q34" s="14">
        <f t="shared" si="6"/>
        <v>21693.936791680459</v>
      </c>
      <c r="R34" s="14">
        <f t="shared" si="7"/>
        <v>108469.6839584023</v>
      </c>
      <c r="T34" s="10">
        <f t="shared" si="8"/>
        <v>1.5474765199920314E-4</v>
      </c>
      <c r="U34" s="10">
        <f t="shared" si="9"/>
        <v>2.5822498394059408E-4</v>
      </c>
      <c r="V34" s="10">
        <f t="shared" si="10"/>
        <v>8.7690336132881762E-4</v>
      </c>
      <c r="W34" s="10"/>
      <c r="X34" s="10">
        <f t="shared" si="11"/>
        <v>7.7633377792351546</v>
      </c>
      <c r="Y34" s="10">
        <f t="shared" si="12"/>
        <v>12.956949243559629</v>
      </c>
      <c r="Z34" s="10"/>
      <c r="AA34" s="14">
        <f t="shared" si="16"/>
        <v>92.379440789271086</v>
      </c>
      <c r="AC34" s="10">
        <f t="shared" si="0"/>
        <v>7.7633377792351546</v>
      </c>
      <c r="AD34" s="10">
        <f t="shared" si="1"/>
        <v>12.956949243559629</v>
      </c>
      <c r="AE34" s="10">
        <f t="shared" si="17"/>
        <v>0.92649192935215929</v>
      </c>
      <c r="AF34" s="10">
        <f t="shared" si="13"/>
        <v>5.5121295209202704E-2</v>
      </c>
      <c r="AG34" s="10">
        <f t="shared" si="2"/>
        <v>21.70190024735615</v>
      </c>
      <c r="AH34" s="10">
        <f t="shared" si="3"/>
        <v>672.75890766804059</v>
      </c>
      <c r="AN34" s="10">
        <f t="shared" si="14"/>
        <v>1.4559158889819643</v>
      </c>
      <c r="AO34" s="10">
        <f t="shared" si="4"/>
        <v>0.98161322456136202</v>
      </c>
      <c r="AP34" s="10">
        <f t="shared" si="5"/>
        <v>0.47430266442060232</v>
      </c>
      <c r="AT34" s="10"/>
    </row>
    <row r="35" spans="1:46" x14ac:dyDescent="0.35">
      <c r="A35">
        <v>32</v>
      </c>
      <c r="B35" s="4">
        <f>RATES!B36</f>
        <v>2.5340000000000001E-2</v>
      </c>
      <c r="C35" s="4">
        <f>RATES!C36</f>
        <v>2.5024264904735357E-2</v>
      </c>
      <c r="D35" s="3">
        <f>RATES!D36</f>
        <v>0.44898020595179028</v>
      </c>
      <c r="E35" s="3">
        <f>RATES!E36</f>
        <v>1.0303124050796979</v>
      </c>
      <c r="G35" s="6">
        <f>'LIFE TABLES'!A35</f>
        <v>92</v>
      </c>
      <c r="H35" s="3">
        <f>'LIFE TABLES'!B35</f>
        <v>224.69547</v>
      </c>
      <c r="I35" s="3">
        <f>'LIFE TABLES'!C35</f>
        <v>0.22469547000000001</v>
      </c>
      <c r="J35" s="3">
        <f>'LIFE TABLES'!D35</f>
        <v>0.77530452999999999</v>
      </c>
      <c r="K35" s="10">
        <f>'LIFE TABLES'!E35</f>
        <v>0.12331571729742245</v>
      </c>
      <c r="P35" s="14">
        <f t="shared" si="15"/>
        <v>87439.193933082424</v>
      </c>
      <c r="Q35" s="14">
        <f t="shared" si="6"/>
        <v>21859.798483270606</v>
      </c>
      <c r="R35" s="14">
        <f t="shared" si="7"/>
        <v>109298.99241635302</v>
      </c>
      <c r="T35" s="10">
        <f t="shared" si="8"/>
        <v>1.019800722615689E-4</v>
      </c>
      <c r="U35" s="10">
        <f t="shared" si="9"/>
        <v>1.9703621291835858E-4</v>
      </c>
      <c r="V35" s="10">
        <f t="shared" si="10"/>
        <v>5.7788707614889016E-4</v>
      </c>
      <c r="W35" s="10"/>
      <c r="X35" s="10">
        <f t="shared" si="11"/>
        <v>5.003560924531171</v>
      </c>
      <c r="Y35" s="10">
        <f t="shared" si="12"/>
        <v>9.6691746522962543</v>
      </c>
      <c r="Z35" s="10"/>
      <c r="AA35" s="14">
        <f t="shared" si="16"/>
        <v>94.227029605056515</v>
      </c>
      <c r="AC35" s="10">
        <f t="shared" si="0"/>
        <v>5.003560924531171</v>
      </c>
      <c r="AD35" s="10">
        <f t="shared" si="1"/>
        <v>9.6691746522962543</v>
      </c>
      <c r="AE35" s="10">
        <f t="shared" si="17"/>
        <v>0.6160050448720904</v>
      </c>
      <c r="AF35" s="10">
        <f t="shared" si="13"/>
        <v>3.709833600333267E-2</v>
      </c>
      <c r="AG35" s="10">
        <f t="shared" ref="AG35:AG53" si="18">SUM(AC35:AF35)</f>
        <v>15.325838957702846</v>
      </c>
      <c r="AH35" s="10">
        <f t="shared" ref="AH35:AH53" si="19">AG35*A35</f>
        <v>490.42684664649107</v>
      </c>
      <c r="AN35" s="10">
        <f t="shared" si="14"/>
        <v>0.96800792765614185</v>
      </c>
      <c r="AO35" s="10">
        <f t="shared" si="4"/>
        <v>0.65310338087542308</v>
      </c>
      <c r="AP35" s="10">
        <f t="shared" si="5"/>
        <v>0.31490454678071877</v>
      </c>
      <c r="AT35" s="10"/>
    </row>
    <row r="36" spans="1:46" x14ac:dyDescent="0.35">
      <c r="A36">
        <v>33</v>
      </c>
      <c r="B36" s="4">
        <f>RATES!B37</f>
        <v>2.5499999999999998E-2</v>
      </c>
      <c r="C36" s="4">
        <f>RATES!C37</f>
        <v>2.5180298530298326E-2</v>
      </c>
      <c r="D36" s="3">
        <f>RATES!D37</f>
        <v>0.43563530089638075</v>
      </c>
      <c r="E36" s="3">
        <f>RATES!E37</f>
        <v>1.0306332040308728</v>
      </c>
      <c r="G36" s="6">
        <f>'LIFE TABLES'!A36</f>
        <v>93</v>
      </c>
      <c r="H36" s="3">
        <f>'LIFE TABLES'!B36</f>
        <v>245.99945</v>
      </c>
      <c r="I36" s="3">
        <f>'LIFE TABLES'!C36</f>
        <v>0.24599945000000001</v>
      </c>
      <c r="J36" s="3">
        <f>'LIFE TABLES'!D36</f>
        <v>0.75400054999999999</v>
      </c>
      <c r="K36" s="10">
        <f>'LIFE TABLES'!E36</f>
        <v>9.2980118665901043E-2</v>
      </c>
      <c r="P36" s="14">
        <f t="shared" si="15"/>
        <v>88135.14639590474</v>
      </c>
      <c r="Q36" s="14">
        <f t="shared" si="6"/>
        <v>22033.786598976185</v>
      </c>
      <c r="R36" s="14">
        <f t="shared" si="7"/>
        <v>110168.93299488092</v>
      </c>
      <c r="T36" s="10">
        <f t="shared" si="8"/>
        <v>6.5359075988123287E-5</v>
      </c>
      <c r="U36" s="10">
        <f t="shared" si="9"/>
        <v>1.4215990289473518E-4</v>
      </c>
      <c r="V36" s="10">
        <f t="shared" ref="V36:V53" si="20">V35*(1-I36)*(1-$N$8)</f>
        <v>3.7036809726603181E-4</v>
      </c>
      <c r="W36" s="10"/>
      <c r="X36" s="10">
        <f t="shared" si="11"/>
        <v>3.1362398083548868</v>
      </c>
      <c r="Y36" s="10">
        <f t="shared" si="12"/>
        <v>6.8227479267861799</v>
      </c>
      <c r="Z36" s="10"/>
      <c r="AA36" s="14">
        <f t="shared" si="16"/>
        <v>96.111570197157647</v>
      </c>
      <c r="AC36" s="10">
        <f t="shared" si="0"/>
        <v>3.1362398083548868</v>
      </c>
      <c r="AD36" s="10">
        <f t="shared" si="1"/>
        <v>6.8227479267861799</v>
      </c>
      <c r="AE36" s="10">
        <f t="shared" si="17"/>
        <v>0.39702181543984322</v>
      </c>
      <c r="AF36" s="10">
        <f t="shared" si="13"/>
        <v>2.4195896564159609E-2</v>
      </c>
      <c r="AG36" s="10">
        <f t="shared" si="18"/>
        <v>10.38020544714507</v>
      </c>
      <c r="AH36" s="10">
        <f t="shared" si="19"/>
        <v>342.54677975578727</v>
      </c>
      <c r="AN36" s="10">
        <f t="shared" si="14"/>
        <v>0.62389142426261079</v>
      </c>
      <c r="AO36" s="10">
        <f t="shared" si="4"/>
        <v>0.42121771200400282</v>
      </c>
      <c r="AP36" s="10">
        <f t="shared" si="5"/>
        <v>0.20267371225860797</v>
      </c>
      <c r="AT36" s="10"/>
    </row>
    <row r="37" spans="1:46" x14ac:dyDescent="0.35">
      <c r="A37">
        <v>34</v>
      </c>
      <c r="B37" s="4">
        <f>RATES!B38</f>
        <v>2.5659999999999999E-2</v>
      </c>
      <c r="C37" s="4">
        <f>RATES!C38</f>
        <v>2.5336307813167001E-2</v>
      </c>
      <c r="D37" s="3">
        <f>RATES!D38</f>
        <v>0.42255550600771608</v>
      </c>
      <c r="E37" s="3">
        <f>RATES!E38</f>
        <v>1.0309540278204914</v>
      </c>
      <c r="G37" s="6">
        <f>'LIFE TABLES'!A37</f>
        <v>94</v>
      </c>
      <c r="H37" s="3">
        <f>'LIFE TABLES'!B37</f>
        <v>275.61788000000001</v>
      </c>
      <c r="I37" s="3">
        <f>'LIFE TABLES'!C37</f>
        <v>0.27561788000000004</v>
      </c>
      <c r="J37" s="3">
        <f>'LIFE TABLES'!D37</f>
        <v>0.72438212000000002</v>
      </c>
      <c r="K37" s="10">
        <f>'LIFE TABLES'!E37</f>
        <v>6.7353135477056972E-2</v>
      </c>
      <c r="P37" s="14">
        <f t="shared" si="15"/>
        <v>88864.291917679715</v>
      </c>
      <c r="Q37" s="14">
        <f t="shared" si="6"/>
        <v>22216.072979419929</v>
      </c>
      <c r="R37" s="14">
        <f t="shared" si="7"/>
        <v>111080.36489709964</v>
      </c>
      <c r="T37" s="10">
        <f t="shared" si="8"/>
        <v>4.0243204121690166E-5</v>
      </c>
      <c r="U37" s="10">
        <f t="shared" si="9"/>
        <v>1.0208006978809754E-4</v>
      </c>
      <c r="V37" s="10">
        <f t="shared" si="20"/>
        <v>2.2804482335624416E-4</v>
      </c>
      <c r="W37" s="10"/>
      <c r="X37" s="10">
        <f t="shared" si="11"/>
        <v>1.8885801147118699</v>
      </c>
      <c r="Y37" s="10">
        <f t="shared" si="12"/>
        <v>4.7913955045257177</v>
      </c>
      <c r="Z37" s="10"/>
      <c r="AA37" s="14">
        <f t="shared" si="16"/>
        <v>98.033801601100805</v>
      </c>
      <c r="AC37" s="10">
        <f t="shared" si="0"/>
        <v>1.8885801147118699</v>
      </c>
      <c r="AD37" s="10">
        <f t="shared" si="1"/>
        <v>4.7913955045257177</v>
      </c>
      <c r="AE37" s="10">
        <f t="shared" si="17"/>
        <v>0.24885353484638617</v>
      </c>
      <c r="AF37" s="10">
        <f t="shared" si="13"/>
        <v>1.5342395704473311E-2</v>
      </c>
      <c r="AG37" s="10">
        <f t="shared" si="18"/>
        <v>6.9441715497884475</v>
      </c>
      <c r="AH37" s="10">
        <f t="shared" si="19"/>
        <v>236.10183269280722</v>
      </c>
      <c r="AN37" s="10">
        <f t="shared" si="14"/>
        <v>0.39105555475860682</v>
      </c>
      <c r="AO37" s="10">
        <f t="shared" si="4"/>
        <v>0.26419593055085949</v>
      </c>
      <c r="AP37" s="10">
        <f t="shared" si="5"/>
        <v>0.12685962420774732</v>
      </c>
      <c r="AT37" s="10"/>
    </row>
    <row r="38" spans="1:46" x14ac:dyDescent="0.35">
      <c r="A38">
        <v>35</v>
      </c>
      <c r="B38" s="4">
        <f>RATES!B39</f>
        <v>2.581E-2</v>
      </c>
      <c r="C38" s="4">
        <f>RATES!C39</f>
        <v>2.548254441449891E-2</v>
      </c>
      <c r="D38" s="3">
        <f>RATES!D39</f>
        <v>0.40988073390848667</v>
      </c>
      <c r="E38" s="3">
        <f>RATES!E39</f>
        <v>1.0309230735935475</v>
      </c>
      <c r="G38" s="6">
        <f>'LIFE TABLES'!A38</f>
        <v>95</v>
      </c>
      <c r="H38" s="3">
        <f>'LIFE TABLES'!B38</f>
        <v>305.56044000000003</v>
      </c>
      <c r="I38" s="3">
        <f>'LIFE TABLES'!C38</f>
        <v>0.30556044000000004</v>
      </c>
      <c r="J38" s="3">
        <f>'LIFE TABLES'!D38</f>
        <v>0.69443955999999996</v>
      </c>
      <c r="K38" s="10">
        <f>'LIFE TABLES'!E38</f>
        <v>4.6772681765307828E-2</v>
      </c>
      <c r="P38" s="14">
        <f t="shared" si="15"/>
        <v>89596.779479445875</v>
      </c>
      <c r="Q38" s="14">
        <f t="shared" si="6"/>
        <v>22399.194869861469</v>
      </c>
      <c r="R38" s="14">
        <f t="shared" si="7"/>
        <v>111995.97434930735</v>
      </c>
      <c r="T38" s="10">
        <f t="shared" si="8"/>
        <v>2.3754502018768197E-5</v>
      </c>
      <c r="U38" s="10">
        <f t="shared" si="9"/>
        <v>6.9681476564456286E-5</v>
      </c>
      <c r="V38" s="10">
        <f t="shared" si="20"/>
        <v>1.3460884477301972E-4</v>
      </c>
      <c r="W38" s="10"/>
      <c r="X38" s="10">
        <f t="shared" si="11"/>
        <v>1.0902554987077324</v>
      </c>
      <c r="Y38" s="10">
        <f t="shared" si="12"/>
        <v>3.1987276354645524</v>
      </c>
      <c r="Z38" s="10"/>
      <c r="AA38" s="14">
        <f t="shared" si="16"/>
        <v>99.994477633122827</v>
      </c>
      <c r="AC38" s="10">
        <f t="shared" si="0"/>
        <v>1.0902554987077324</v>
      </c>
      <c r="AD38" s="10">
        <f t="shared" si="1"/>
        <v>3.1987276354645524</v>
      </c>
      <c r="AE38" s="10">
        <f t="shared" si="17"/>
        <v>0.14985433701394485</v>
      </c>
      <c r="AF38" s="10">
        <f t="shared" si="13"/>
        <v>9.3466017739828773E-3</v>
      </c>
      <c r="AG38" s="10">
        <f t="shared" si="18"/>
        <v>4.4481840729602125</v>
      </c>
      <c r="AH38" s="10">
        <f t="shared" si="19"/>
        <v>155.68644255360744</v>
      </c>
      <c r="AN38" s="10">
        <f t="shared" si="14"/>
        <v>0.23548538673619904</v>
      </c>
      <c r="AO38" s="10">
        <f t="shared" si="4"/>
        <v>0.15920093878792774</v>
      </c>
      <c r="AP38" s="10">
        <f t="shared" si="5"/>
        <v>7.62844479482713E-2</v>
      </c>
      <c r="AT38" s="10"/>
    </row>
    <row r="39" spans="1:46" x14ac:dyDescent="0.35">
      <c r="A39">
        <v>36</v>
      </c>
      <c r="B39" s="4">
        <f>RATES!B40</f>
        <v>2.596E-2</v>
      </c>
      <c r="C39" s="4">
        <f>RATES!C40</f>
        <v>2.5628759633814266E-2</v>
      </c>
      <c r="D39" s="3">
        <f>RATES!D40</f>
        <v>0.39747018785099697</v>
      </c>
      <c r="E39" s="3">
        <f>RATES!E40</f>
        <v>1.031223841276222</v>
      </c>
      <c r="G39" s="6">
        <f>'LIFE TABLES'!A39</f>
        <v>96</v>
      </c>
      <c r="H39" s="3">
        <f>'LIFE TABLES'!B39</f>
        <v>332.57691</v>
      </c>
      <c r="I39" s="3">
        <f>'LIFE TABLES'!C39</f>
        <v>0.33257691</v>
      </c>
      <c r="J39" s="3">
        <f>'LIFE TABLES'!D39</f>
        <v>0.66742309</v>
      </c>
      <c r="K39" s="10">
        <f>'LIFE TABLES'!E39</f>
        <v>3.1217167791388403E-2</v>
      </c>
      <c r="P39" s="14">
        <f t="shared" si="15"/>
        <v>90361.659728555765</v>
      </c>
      <c r="Q39" s="14">
        <f t="shared" si="6"/>
        <v>22590.414932138941</v>
      </c>
      <c r="R39" s="14">
        <f t="shared" si="7"/>
        <v>112952.07466069471</v>
      </c>
      <c r="T39" s="10">
        <f t="shared" si="8"/>
        <v>1.3476157667960882E-5</v>
      </c>
      <c r="U39" s="10">
        <f t="shared" si="9"/>
        <v>4.4767793653280574E-5</v>
      </c>
      <c r="V39" s="10">
        <f t="shared" si="20"/>
        <v>7.6364893451778303E-5</v>
      </c>
      <c r="W39" s="10"/>
      <c r="X39" s="10">
        <f t="shared" si="11"/>
        <v>0.60490608062455731</v>
      </c>
      <c r="Y39" s="10">
        <f t="shared" si="12"/>
        <v>2.0098537819552367</v>
      </c>
      <c r="Z39" s="10"/>
      <c r="AA39" s="14">
        <f t="shared" si="16"/>
        <v>101.99436718578528</v>
      </c>
      <c r="AC39" s="10">
        <f t="shared" si="0"/>
        <v>0.60490608062455731</v>
      </c>
      <c r="AD39" s="10">
        <f t="shared" si="1"/>
        <v>2.0098537819552367</v>
      </c>
      <c r="AE39" s="10">
        <f t="shared" si="17"/>
        <v>8.6509051497664191E-2</v>
      </c>
      <c r="AF39" s="10">
        <f t="shared" si="13"/>
        <v>5.4570049149956544E-3</v>
      </c>
      <c r="AG39" s="10">
        <f t="shared" si="18"/>
        <v>2.7067259189924542</v>
      </c>
      <c r="AH39" s="10">
        <f t="shared" si="19"/>
        <v>97.442133083728351</v>
      </c>
      <c r="AN39" s="10">
        <f t="shared" si="14"/>
        <v>0.13594279521061514</v>
      </c>
      <c r="AO39" s="10">
        <f t="shared" si="4"/>
        <v>9.1966056412659841E-2</v>
      </c>
      <c r="AP39" s="10">
        <f t="shared" si="5"/>
        <v>4.39767387979553E-2</v>
      </c>
      <c r="AT39" s="10"/>
    </row>
    <row r="40" spans="1:46" x14ac:dyDescent="0.35">
      <c r="A40">
        <v>37</v>
      </c>
      <c r="B40" s="4">
        <f>RATES!B41</f>
        <v>2.6110000000000001E-2</v>
      </c>
      <c r="C40" s="4">
        <f>RATES!C41</f>
        <v>2.5774953477364682E-2</v>
      </c>
      <c r="D40" s="3">
        <f>RATES!D41</f>
        <v>0.38532302185706202</v>
      </c>
      <c r="E40" s="3">
        <f>RATES!E41</f>
        <v>1.0315246307770343</v>
      </c>
      <c r="G40" s="6">
        <f>'LIFE TABLES'!A40</f>
        <v>97</v>
      </c>
      <c r="H40" s="3">
        <f>'LIFE TABLES'!B40</f>
        <v>356.57767000000001</v>
      </c>
      <c r="I40" s="3">
        <f>'LIFE TABLES'!C40</f>
        <v>0.35657767000000001</v>
      </c>
      <c r="J40" s="3">
        <f>'LIFE TABLES'!D40</f>
        <v>0.64342232999999993</v>
      </c>
      <c r="K40" s="10">
        <f>'LIFE TABLES'!E40</f>
        <v>2.0085822836336076E-2</v>
      </c>
      <c r="P40" s="14">
        <f t="shared" si="15"/>
        <v>91159.651578764722</v>
      </c>
      <c r="Q40" s="14">
        <f t="shared" si="6"/>
        <v>22789.912894691181</v>
      </c>
      <c r="R40" s="14">
        <f t="shared" si="7"/>
        <v>113949.5644734559</v>
      </c>
      <c r="T40" s="10">
        <f t="shared" si="8"/>
        <v>7.3702316512417414E-6</v>
      </c>
      <c r="U40" s="10">
        <f t="shared" si="9"/>
        <v>2.7230015776833373E-5</v>
      </c>
      <c r="V40" s="10">
        <f t="shared" si="20"/>
        <v>4.1764646023703196E-5</v>
      </c>
      <c r="W40" s="10"/>
      <c r="X40" s="10">
        <f t="shared" si="11"/>
        <v>0.32355084095157727</v>
      </c>
      <c r="Y40" s="10">
        <f t="shared" si="12"/>
        <v>1.1955989366393118</v>
      </c>
      <c r="Z40" s="10"/>
      <c r="AA40" s="14">
        <f t="shared" si="16"/>
        <v>104.03425452950098</v>
      </c>
      <c r="AC40" s="10">
        <f t="shared" si="0"/>
        <v>0.32355084095157727</v>
      </c>
      <c r="AD40" s="10">
        <f t="shared" si="1"/>
        <v>1.1955989366393118</v>
      </c>
      <c r="AE40" s="10">
        <f t="shared" si="17"/>
        <v>4.799771450474094E-2</v>
      </c>
      <c r="AF40" s="10">
        <f t="shared" si="13"/>
        <v>3.0612237016181287E-3</v>
      </c>
      <c r="AG40" s="10">
        <f t="shared" si="18"/>
        <v>1.5702087157972482</v>
      </c>
      <c r="AH40" s="10">
        <f t="shared" si="19"/>
        <v>58.097722484498185</v>
      </c>
      <c r="AN40" s="10">
        <f t="shared" si="14"/>
        <v>7.5424979936021472E-2</v>
      </c>
      <c r="AO40" s="10">
        <f t="shared" si="4"/>
        <v>5.1058938206359067E-2</v>
      </c>
      <c r="AP40" s="10">
        <f t="shared" si="5"/>
        <v>2.4366041729662405E-2</v>
      </c>
      <c r="AT40" s="10"/>
    </row>
    <row r="41" spans="1:46" x14ac:dyDescent="0.35">
      <c r="A41">
        <v>38</v>
      </c>
      <c r="B41" s="4">
        <f>RATES!B42</f>
        <v>2.6259999999999999E-2</v>
      </c>
      <c r="C41" s="4">
        <f>RATES!C42</f>
        <v>2.5921125951399046E-2</v>
      </c>
      <c r="D41" s="3">
        <f>RATES!D42</f>
        <v>0.37343818647922677</v>
      </c>
      <c r="E41" s="3">
        <f>RATES!E42</f>
        <v>1.0318254420895876</v>
      </c>
      <c r="G41" s="6">
        <f>'LIFE TABLES'!A41</f>
        <v>98</v>
      </c>
      <c r="H41" s="3">
        <f>'LIFE TABLES'!B41</f>
        <v>379.08291000000003</v>
      </c>
      <c r="I41" s="3">
        <f>'LIFE TABLES'!C41</f>
        <v>0.37908291000000005</v>
      </c>
      <c r="J41" s="3">
        <f>'LIFE TABLES'!D41</f>
        <v>0.62091708999999995</v>
      </c>
      <c r="K41" s="10">
        <f>'LIFE TABLES'!E41</f>
        <v>1.2471630665793342E-2</v>
      </c>
      <c r="P41" s="14">
        <f t="shared" si="15"/>
        <v>91991.509139589863</v>
      </c>
      <c r="Q41" s="14">
        <f t="shared" si="6"/>
        <v>22997.877284897466</v>
      </c>
      <c r="R41" s="14">
        <f t="shared" si="7"/>
        <v>114989.38642448733</v>
      </c>
      <c r="T41" s="10">
        <f t="shared" si="8"/>
        <v>3.8898573710876784E-6</v>
      </c>
      <c r="U41" s="10">
        <f t="shared" si="9"/>
        <v>1.5832263549785338E-5</v>
      </c>
      <c r="V41" s="10">
        <f t="shared" si="20"/>
        <v>2.2042525102830179E-5</v>
      </c>
      <c r="W41" s="10"/>
      <c r="X41" s="10">
        <f t="shared" si="11"/>
        <v>0.16700697753569338</v>
      </c>
      <c r="Y41" s="10">
        <f t="shared" si="12"/>
        <v>0.67986000420326542</v>
      </c>
      <c r="Z41" s="10"/>
      <c r="AA41" s="14">
        <f t="shared" si="16"/>
        <v>106.11493962009101</v>
      </c>
      <c r="AC41" s="10">
        <f t="shared" si="0"/>
        <v>0.16700697753569338</v>
      </c>
      <c r="AD41" s="10">
        <f t="shared" si="1"/>
        <v>0.67986000420326542</v>
      </c>
      <c r="AE41" s="10">
        <f t="shared" si="17"/>
        <v>2.5672872721783337E-2</v>
      </c>
      <c r="AF41" s="10">
        <f t="shared" si="13"/>
        <v>1.6550231063800671E-3</v>
      </c>
      <c r="AG41" s="10">
        <f t="shared" si="18"/>
        <v>0.87419487756712222</v>
      </c>
      <c r="AH41" s="10">
        <f t="shared" si="19"/>
        <v>33.219405347550648</v>
      </c>
      <c r="AN41" s="10">
        <f t="shared" si="14"/>
        <v>4.0343085705659525E-2</v>
      </c>
      <c r="AO41" s="10">
        <f t="shared" si="4"/>
        <v>2.7327895828163404E-2</v>
      </c>
      <c r="AP41" s="10">
        <f t="shared" si="5"/>
        <v>1.3015189877496121E-2</v>
      </c>
      <c r="AT41" s="10"/>
    </row>
    <row r="42" spans="1:46" x14ac:dyDescent="0.35">
      <c r="A42">
        <v>39</v>
      </c>
      <c r="B42" s="4">
        <f>RATES!B43</f>
        <v>2.64E-2</v>
      </c>
      <c r="C42" s="4">
        <f>RATES!C43</f>
        <v>2.6057534319289598E-2</v>
      </c>
      <c r="D42" s="3">
        <f>RATES!D43</f>
        <v>0.36195193998144004</v>
      </c>
      <c r="E42" s="3">
        <f>RATES!E43</f>
        <v>1.0317341758090197</v>
      </c>
      <c r="G42" s="6">
        <f>'LIFE TABLES'!A42</f>
        <v>99</v>
      </c>
      <c r="H42" s="3">
        <f>'LIFE TABLES'!B42</f>
        <v>402.51481999999999</v>
      </c>
      <c r="I42" s="3">
        <f>'LIFE TABLES'!C42</f>
        <v>0.40251482</v>
      </c>
      <c r="J42" s="3">
        <f>'LIFE TABLES'!D42</f>
        <v>0.59748518000000006</v>
      </c>
      <c r="K42" s="10">
        <f>'LIFE TABLES'!E42</f>
        <v>7.4516144932450555E-3</v>
      </c>
      <c r="P42" s="14">
        <f t="shared" si="15"/>
        <v>92822.74661856427</v>
      </c>
      <c r="Q42" s="14">
        <f t="shared" si="6"/>
        <v>23205.686654641067</v>
      </c>
      <c r="R42" s="14">
        <f t="shared" si="7"/>
        <v>116028.43327320533</v>
      </c>
      <c r="T42" s="10">
        <f t="shared" si="8"/>
        <v>1.9755123118078512E-6</v>
      </c>
      <c r="U42" s="10">
        <f t="shared" si="9"/>
        <v>8.8724430241111682E-6</v>
      </c>
      <c r="V42" s="10">
        <f t="shared" si="20"/>
        <v>1.1194569766911157E-5</v>
      </c>
      <c r="W42" s="10"/>
      <c r="X42" s="10">
        <f t="shared" si="11"/>
        <v>8.2950729723069314E-2</v>
      </c>
      <c r="Y42" s="10">
        <f t="shared" si="12"/>
        <v>0.37261347449012105</v>
      </c>
      <c r="Z42" s="10"/>
      <c r="AA42" s="14">
        <f t="shared" si="16"/>
        <v>108.23723841249283</v>
      </c>
      <c r="AC42" s="10">
        <f t="shared" si="0"/>
        <v>8.2950729723069314E-2</v>
      </c>
      <c r="AD42" s="10">
        <f t="shared" si="1"/>
        <v>0.37261347449012105</v>
      </c>
      <c r="AE42" s="10">
        <f t="shared" si="17"/>
        <v>1.3251525043599627E-2</v>
      </c>
      <c r="AF42" s="10">
        <f t="shared" si="13"/>
        <v>8.6355291755440405E-4</v>
      </c>
      <c r="AG42" s="10">
        <f t="shared" si="18"/>
        <v>0.4696792821743444</v>
      </c>
      <c r="AH42" s="10">
        <f t="shared" si="19"/>
        <v>18.317492004799433</v>
      </c>
      <c r="AN42" s="10">
        <f t="shared" si="14"/>
        <v>2.0823825068513699E-2</v>
      </c>
      <c r="AO42" s="10">
        <f t="shared" si="4"/>
        <v>1.4115077961154032E-2</v>
      </c>
      <c r="AP42" s="10">
        <f t="shared" si="5"/>
        <v>6.7087471073596673E-3</v>
      </c>
      <c r="AT42" s="10"/>
    </row>
    <row r="43" spans="1:46" x14ac:dyDescent="0.35">
      <c r="A43">
        <v>40</v>
      </c>
      <c r="B43" s="4">
        <f>RATES!B44</f>
        <v>2.6540000000000001E-2</v>
      </c>
      <c r="C43" s="4">
        <f>RATES!C44</f>
        <v>2.6193924082475131E-2</v>
      </c>
      <c r="D43" s="3">
        <f>RATES!D44</f>
        <v>0.35072355328981913</v>
      </c>
      <c r="E43" s="3">
        <f>RATES!E44</f>
        <v>1.0320149205443934</v>
      </c>
      <c r="G43" s="6">
        <f>'LIFE TABLES'!A43</f>
        <v>100</v>
      </c>
      <c r="H43" s="3">
        <f>'LIFE TABLES'!B43</f>
        <v>434.19751000000002</v>
      </c>
      <c r="I43" s="3">
        <f>'LIFE TABLES'!C43</f>
        <v>0.43419751000000001</v>
      </c>
      <c r="J43" s="3">
        <f>'LIFE TABLES'!D43</f>
        <v>0.56580249000000005</v>
      </c>
      <c r="K43" s="10">
        <f>'LIFE TABLES'!E43</f>
        <v>4.2161420347981409E-3</v>
      </c>
      <c r="P43" s="14">
        <f t="shared" si="15"/>
        <v>93686.981367792017</v>
      </c>
      <c r="Q43" s="14">
        <f t="shared" si="6"/>
        <v>23421.745341948004</v>
      </c>
      <c r="R43" s="14">
        <f t="shared" si="7"/>
        <v>117108.72670974002</v>
      </c>
      <c r="T43" s="10">
        <f t="shared" si="8"/>
        <v>9.5008731728955786E-7</v>
      </c>
      <c r="U43" s="10">
        <f t="shared" si="9"/>
        <v>4.8606543183141056E-6</v>
      </c>
      <c r="V43" s="10">
        <f t="shared" si="20"/>
        <v>5.3838281313074947E-6</v>
      </c>
      <c r="W43" s="10"/>
      <c r="X43" s="10">
        <f t="shared" si="11"/>
        <v>3.901607131983343E-2</v>
      </c>
      <c r="Y43" s="10">
        <f t="shared" si="12"/>
        <v>0.19964062801692017</v>
      </c>
      <c r="Z43" s="10"/>
      <c r="AA43" s="14">
        <f t="shared" si="16"/>
        <v>110.40198318074269</v>
      </c>
      <c r="AC43" s="10">
        <f t="shared" si="0"/>
        <v>3.901607131983343E-2</v>
      </c>
      <c r="AD43" s="10">
        <f t="shared" si="1"/>
        <v>0.19964062801692017</v>
      </c>
      <c r="AE43" s="10">
        <f t="shared" si="17"/>
        <v>6.5818924223119283E-3</v>
      </c>
      <c r="AF43" s="10">
        <f t="shared" si="13"/>
        <v>4.334601875595021E-4</v>
      </c>
      <c r="AG43" s="10">
        <f t="shared" si="18"/>
        <v>0.24567205194662503</v>
      </c>
      <c r="AH43" s="10">
        <f t="shared" si="19"/>
        <v>9.826882077865001</v>
      </c>
      <c r="AN43" s="10">
        <f t="shared" si="14"/>
        <v>1.034297380649017E-2</v>
      </c>
      <c r="AO43" s="10">
        <f t="shared" si="4"/>
        <v>7.0153526098714301E-3</v>
      </c>
      <c r="AP43" s="10">
        <f t="shared" si="5"/>
        <v>3.3276211966187397E-3</v>
      </c>
      <c r="AT43" s="10"/>
    </row>
    <row r="44" spans="1:46" x14ac:dyDescent="0.35">
      <c r="A44">
        <v>41</v>
      </c>
      <c r="B44" s="4">
        <f>RATES!B45</f>
        <v>2.6669999999999999E-2</v>
      </c>
      <c r="C44" s="4">
        <f>RATES!C45</f>
        <v>2.6320555065349444E-2</v>
      </c>
      <c r="D44" s="3">
        <f>RATES!D45</f>
        <v>0.33988676611542634</v>
      </c>
      <c r="E44" s="3">
        <f>RATES!E45</f>
        <v>1.0318835219689388</v>
      </c>
      <c r="G44" s="6">
        <f>'LIFE TABLES'!A44</f>
        <v>101</v>
      </c>
      <c r="H44" s="3">
        <f>'LIFE TABLES'!B44</f>
        <v>474.89508999999998</v>
      </c>
      <c r="I44" s="3">
        <f>'LIFE TABLES'!C44</f>
        <v>0.47489508999999996</v>
      </c>
      <c r="J44" s="3">
        <f>'LIFE TABLES'!D44</f>
        <v>0.52510491000000004</v>
      </c>
      <c r="K44" s="10">
        <f>'LIFE TABLES'!E44</f>
        <v>2.2139168837298946E-3</v>
      </c>
      <c r="P44" s="14">
        <f t="shared" si="15"/>
        <v>94547.223145913988</v>
      </c>
      <c r="Q44" s="14">
        <f t="shared" si="6"/>
        <v>23636.805786478497</v>
      </c>
      <c r="R44" s="14">
        <f t="shared" si="7"/>
        <v>118184.02893239248</v>
      </c>
      <c r="T44" s="10">
        <f t="shared" si="8"/>
        <v>4.2406118795185356E-7</v>
      </c>
      <c r="U44" s="10">
        <f t="shared" si="9"/>
        <v>2.5567535449618049E-6</v>
      </c>
      <c r="V44" s="10">
        <f t="shared" si="20"/>
        <v>2.4030133983938367E-6</v>
      </c>
      <c r="W44" s="10"/>
      <c r="X44" s="10">
        <f t="shared" si="11"/>
        <v>1.703131067232538E-2</v>
      </c>
      <c r="Y44" s="10">
        <f t="shared" si="12"/>
        <v>0.10270271228401055</v>
      </c>
      <c r="Z44" s="10"/>
      <c r="AA44" s="14">
        <f t="shared" si="16"/>
        <v>112.61002284435754</v>
      </c>
      <c r="AC44" s="10">
        <f t="shared" si="0"/>
        <v>1.703131067232538E-2</v>
      </c>
      <c r="AD44" s="10">
        <f t="shared" si="1"/>
        <v>0.10270271228401055</v>
      </c>
      <c r="AE44" s="10">
        <f t="shared" si="17"/>
        <v>3.0958036972665551E-3</v>
      </c>
      <c r="AF44" s="10">
        <f t="shared" si="13"/>
        <v>2.060641723633498E-4</v>
      </c>
      <c r="AG44" s="10">
        <f t="shared" si="18"/>
        <v>0.12303589082596585</v>
      </c>
      <c r="AH44" s="10">
        <f t="shared" si="19"/>
        <v>5.0444715238645994</v>
      </c>
      <c r="AN44" s="10">
        <f t="shared" si="14"/>
        <v>4.8648343814188724E-3</v>
      </c>
      <c r="AO44" s="10">
        <f t="shared" si="4"/>
        <v>3.301867869629905E-3</v>
      </c>
      <c r="AP44" s="10">
        <f t="shared" si="5"/>
        <v>1.5629665117889674E-3</v>
      </c>
      <c r="AT44" s="10"/>
    </row>
    <row r="45" spans="1:46" x14ac:dyDescent="0.35">
      <c r="A45">
        <v>42</v>
      </c>
      <c r="B45" s="4">
        <f>RATES!B46</f>
        <v>2.6800000000000001E-2</v>
      </c>
      <c r="C45" s="4">
        <f>RATES!C46</f>
        <v>2.6447170014848229E-2</v>
      </c>
      <c r="D45" s="3">
        <f>RATES!D46</f>
        <v>0.32930162970189297</v>
      </c>
      <c r="E45" s="3">
        <f>RATES!E46</f>
        <v>1.032144196866307</v>
      </c>
      <c r="G45" s="6">
        <f>'LIFE TABLES'!A45</f>
        <v>102</v>
      </c>
      <c r="H45" s="3">
        <f>'LIFE TABLES'!B45</f>
        <v>509.54043000000001</v>
      </c>
      <c r="I45" s="3">
        <f>'LIFE TABLES'!C45</f>
        <v>0.50954043000000004</v>
      </c>
      <c r="J45" s="3">
        <f>'LIFE TABLES'!D45</f>
        <v>0.49045956999999996</v>
      </c>
      <c r="K45" s="10">
        <f>'LIFE TABLES'!E45</f>
        <v>1.0858367228099039E-3</v>
      </c>
      <c r="P45" s="14">
        <f t="shared" si="15"/>
        <v>95439.467610481559</v>
      </c>
      <c r="Q45" s="14">
        <f t="shared" si="6"/>
        <v>23859.86690262039</v>
      </c>
      <c r="R45" s="14">
        <f t="shared" si="7"/>
        <v>119299.33451310195</v>
      </c>
      <c r="T45" s="10">
        <f t="shared" si="8"/>
        <v>1.7678713771207191E-7</v>
      </c>
      <c r="U45" s="10">
        <f t="shared" si="9"/>
        <v>1.224432480313357E-6</v>
      </c>
      <c r="V45" s="10">
        <f t="shared" si="20"/>
        <v>1.0017937803684076E-6</v>
      </c>
      <c r="W45" s="10"/>
      <c r="X45" s="10">
        <f t="shared" si="11"/>
        <v>6.9440006342478188E-3</v>
      </c>
      <c r="Y45" s="10">
        <f t="shared" si="12"/>
        <v>4.8102399690012884E-2</v>
      </c>
      <c r="Z45" s="10"/>
      <c r="AA45" s="14">
        <f t="shared" si="16"/>
        <v>114.8622233012447</v>
      </c>
      <c r="AC45" s="10">
        <f t="shared" si="0"/>
        <v>6.9440006342478188E-3</v>
      </c>
      <c r="AD45" s="10">
        <f t="shared" si="1"/>
        <v>4.8102399690012884E-2</v>
      </c>
      <c r="AE45" s="10">
        <f t="shared" si="17"/>
        <v>1.3513793373579621E-3</v>
      </c>
      <c r="AF45" s="10">
        <f t="shared" si="13"/>
        <v>9.0892341315351263E-5</v>
      </c>
      <c r="AG45" s="10">
        <f t="shared" si="18"/>
        <v>5.6488672002934018E-2</v>
      </c>
      <c r="AH45" s="10">
        <f t="shared" si="19"/>
        <v>2.3725242241232287</v>
      </c>
      <c r="AN45" s="10">
        <f t="shared" si="14"/>
        <v>2.1235961015625116E-3</v>
      </c>
      <c r="AO45" s="10">
        <f t="shared" si="4"/>
        <v>1.4422716786733133E-3</v>
      </c>
      <c r="AP45" s="10">
        <f t="shared" si="5"/>
        <v>6.8132442288919835E-4</v>
      </c>
      <c r="AT45" s="10"/>
    </row>
    <row r="46" spans="1:46" x14ac:dyDescent="0.35">
      <c r="A46">
        <v>43</v>
      </c>
      <c r="B46" s="4">
        <f>RATES!B47</f>
        <v>2.6929999999999999E-2</v>
      </c>
      <c r="C46" s="4">
        <f>RATES!C47</f>
        <v>2.6573768935031109E-2</v>
      </c>
      <c r="D46" s="3">
        <f>RATES!D47</f>
        <v>0.31896558558159949</v>
      </c>
      <c r="E46" s="3">
        <f>RATES!E47</f>
        <v>1.032404888136903</v>
      </c>
      <c r="G46" s="6">
        <f>'LIFE TABLES'!A46</f>
        <v>103</v>
      </c>
      <c r="H46" s="3">
        <f>'LIFE TABLES'!B46</f>
        <v>544.43039999999996</v>
      </c>
      <c r="I46" s="3">
        <f>'LIFE TABLES'!C46</f>
        <v>0.54443039999999998</v>
      </c>
      <c r="J46" s="3">
        <f>'LIFE TABLES'!D46</f>
        <v>0.45556960000000002</v>
      </c>
      <c r="K46" s="10">
        <f>'LIFE TABLES'!E46</f>
        <v>4.9467420147581884E-4</v>
      </c>
      <c r="P46" s="14">
        <f t="shared" si="15"/>
        <v>96364.465078835405</v>
      </c>
      <c r="Q46" s="14">
        <f t="shared" si="6"/>
        <v>24091.116269708851</v>
      </c>
      <c r="R46" s="14">
        <f t="shared" si="7"/>
        <v>120455.58134854425</v>
      </c>
      <c r="T46" s="10">
        <f t="shared" si="8"/>
        <v>6.8458018770738495E-8</v>
      </c>
      <c r="U46" s="10">
        <f t="shared" si="9"/>
        <v>5.4540698856348427E-7</v>
      </c>
      <c r="V46" s="10">
        <f t="shared" si="20"/>
        <v>3.8792877303418482E-7</v>
      </c>
      <c r="W46" s="10"/>
      <c r="X46" s="10">
        <f t="shared" si="11"/>
        <v>2.629801491717992E-3</v>
      </c>
      <c r="Y46" s="10">
        <f t="shared" si="12"/>
        <v>2.0955182830476041E-2</v>
      </c>
      <c r="Z46" s="10"/>
      <c r="AA46" s="14">
        <f t="shared" si="16"/>
        <v>117.15946776726959</v>
      </c>
      <c r="AC46" s="10">
        <f t="shared" si="0"/>
        <v>2.629801491717992E-3</v>
      </c>
      <c r="AD46" s="10">
        <f t="shared" si="1"/>
        <v>2.0955182830476041E-2</v>
      </c>
      <c r="AE46" s="10">
        <f t="shared" si="17"/>
        <v>5.5098308683452048E-4</v>
      </c>
      <c r="AF46" s="10">
        <f t="shared" si="13"/>
        <v>3.7436871525026204E-5</v>
      </c>
      <c r="AG46" s="10">
        <f t="shared" si="18"/>
        <v>2.4173404280553579E-2</v>
      </c>
      <c r="AH46" s="10">
        <f t="shared" si="19"/>
        <v>1.0394563840638038</v>
      </c>
      <c r="AN46" s="10">
        <f t="shared" si="14"/>
        <v>8.6583056502567506E-4</v>
      </c>
      <c r="AO46" s="10">
        <f t="shared" si="4"/>
        <v>5.8841995835954663E-4</v>
      </c>
      <c r="AP46" s="10">
        <f t="shared" si="5"/>
        <v>2.7741060666612843E-4</v>
      </c>
      <c r="AT46" s="10"/>
    </row>
    <row r="47" spans="1:46" x14ac:dyDescent="0.35">
      <c r="A47">
        <v>44</v>
      </c>
      <c r="B47" s="4">
        <f>RATES!B48</f>
        <v>2.7050000000000001E-2</v>
      </c>
      <c r="C47" s="4">
        <f>RATES!C48</f>
        <v>2.6690615253044576E-2</v>
      </c>
      <c r="D47" s="3">
        <f>RATES!D48</f>
        <v>0.30900832177573911</v>
      </c>
      <c r="E47" s="3">
        <f>RATES!E48</f>
        <v>1.0322232868960945</v>
      </c>
      <c r="G47" s="6">
        <f>'LIFE TABLES'!A47</f>
        <v>104</v>
      </c>
      <c r="H47" s="3">
        <f>'LIFE TABLES'!B47</f>
        <v>579.24221999999997</v>
      </c>
      <c r="I47" s="3">
        <f>'LIFE TABLES'!C47</f>
        <v>0.57924222000000003</v>
      </c>
      <c r="J47" s="3">
        <f>'LIFE TABLES'!D47</f>
        <v>0.42075777999999997</v>
      </c>
      <c r="K47" s="10">
        <f>'LIFE TABLES'!E47</f>
        <v>2.0813801883623825E-4</v>
      </c>
      <c r="P47" s="14">
        <f t="shared" si="15"/>
        <v>97281.312696218898</v>
      </c>
      <c r="Q47" s="14">
        <f t="shared" si="6"/>
        <v>24320.328174054725</v>
      </c>
      <c r="R47" s="14">
        <f t="shared" si="7"/>
        <v>121601.64087027362</v>
      </c>
      <c r="T47" s="10">
        <f t="shared" si="8"/>
        <v>2.4483607400998119E-8</v>
      </c>
      <c r="U47" s="10">
        <f t="shared" si="9"/>
        <v>2.2470472369419737E-7</v>
      </c>
      <c r="V47" s="10">
        <f t="shared" si="20"/>
        <v>1.3874044193898933E-7</v>
      </c>
      <c r="W47" s="10"/>
      <c r="X47" s="10">
        <f t="shared" si="11"/>
        <v>9.1984273503674429E-4</v>
      </c>
      <c r="Y47" s="10">
        <f t="shared" si="12"/>
        <v>8.4434864898216121E-3</v>
      </c>
      <c r="Z47" s="10"/>
      <c r="AA47" s="14">
        <f t="shared" si="16"/>
        <v>119.50265712261498</v>
      </c>
      <c r="AC47" s="10">
        <f t="shared" si="0"/>
        <v>9.1984273503674429E-4</v>
      </c>
      <c r="AD47" s="10">
        <f t="shared" si="1"/>
        <v>8.4434864898216121E-3</v>
      </c>
      <c r="AE47" s="10">
        <f t="shared" si="17"/>
        <v>2.0866556440287204E-4</v>
      </c>
      <c r="AF47" s="10">
        <f t="shared" si="13"/>
        <v>1.4325168203137363E-5</v>
      </c>
      <c r="AG47" s="10">
        <f t="shared" si="18"/>
        <v>9.5863199574643659E-3</v>
      </c>
      <c r="AH47" s="10">
        <f t="shared" si="19"/>
        <v>0.42179807812843212</v>
      </c>
      <c r="AN47" s="10">
        <f t="shared" si="14"/>
        <v>3.2790302977594169E-4</v>
      </c>
      <c r="AO47" s="10">
        <f t="shared" si="4"/>
        <v>2.2299073260600939E-4</v>
      </c>
      <c r="AP47" s="10">
        <f t="shared" si="5"/>
        <v>1.049122971699323E-4</v>
      </c>
      <c r="AT47" s="10"/>
    </row>
    <row r="48" spans="1:46" x14ac:dyDescent="0.35">
      <c r="A48">
        <v>45</v>
      </c>
      <c r="B48" s="4">
        <f>RATES!B49</f>
        <v>2.717E-2</v>
      </c>
      <c r="C48" s="4">
        <f>RATES!C49</f>
        <v>2.6807447919590902E-2</v>
      </c>
      <c r="D48" s="3">
        <f>RATES!D49</f>
        <v>0.29929213083059825</v>
      </c>
      <c r="E48" s="3">
        <f>RATES!E49</f>
        <v>1.0324639038058783</v>
      </c>
      <c r="G48" s="6">
        <f>'LIFE TABLES'!A48</f>
        <v>105</v>
      </c>
      <c r="H48" s="3">
        <f>'LIFE TABLES'!B48</f>
        <v>613.64117999999996</v>
      </c>
      <c r="I48" s="3">
        <f>'LIFE TABLES'!C48</f>
        <v>0.61364118000000001</v>
      </c>
      <c r="J48" s="3">
        <f>'LIFE TABLES'!D48</f>
        <v>0.38635881999999999</v>
      </c>
      <c r="K48" s="10">
        <f>'LIFE TABLES'!E48</f>
        <v>8.0415959354706781E-5</v>
      </c>
      <c r="P48" s="14">
        <f t="shared" si="15"/>
        <v>98229.776108477148</v>
      </c>
      <c r="Q48" s="14">
        <f t="shared" si="6"/>
        <v>24557.444027119287</v>
      </c>
      <c r="R48" s="14">
        <f t="shared" si="7"/>
        <v>122787.22013559644</v>
      </c>
      <c r="T48" s="10">
        <f t="shared" si="8"/>
        <v>8.0405390150739631E-9</v>
      </c>
      <c r="U48" s="10">
        <f t="shared" si="9"/>
        <v>8.51368485051629E-8</v>
      </c>
      <c r="V48" s="10">
        <f t="shared" si="20"/>
        <v>4.5563054418752462E-8</v>
      </c>
      <c r="W48" s="10"/>
      <c r="X48" s="10">
        <f t="shared" si="11"/>
        <v>2.9543563897325092E-4</v>
      </c>
      <c r="Y48" s="10">
        <f t="shared" si="12"/>
        <v>3.1287152237753414E-3</v>
      </c>
      <c r="Z48" s="10"/>
      <c r="AA48" s="14">
        <f t="shared" si="16"/>
        <v>121.89271026506728</v>
      </c>
      <c r="AC48" s="10">
        <f t="shared" si="0"/>
        <v>2.9543563897325092E-4</v>
      </c>
      <c r="AD48" s="10">
        <f t="shared" si="1"/>
        <v>3.1287152237753414E-3</v>
      </c>
      <c r="AE48" s="10">
        <f t="shared" si="17"/>
        <v>7.298619445923033E-5</v>
      </c>
      <c r="AF48" s="10">
        <f t="shared" si="13"/>
        <v>5.0614634543980559E-6</v>
      </c>
      <c r="AG48" s="10">
        <f t="shared" si="18"/>
        <v>3.5021985206622206E-3</v>
      </c>
      <c r="AH48" s="10">
        <f t="shared" si="19"/>
        <v>0.15759893342979991</v>
      </c>
      <c r="AN48" s="10">
        <f t="shared" si="14"/>
        <v>1.1469259129307621E-4</v>
      </c>
      <c r="AO48" s="10">
        <f t="shared" si="4"/>
        <v>7.8047657913628382E-5</v>
      </c>
      <c r="AP48" s="10">
        <f t="shared" si="5"/>
        <v>3.6644933379447825E-5</v>
      </c>
      <c r="AT48" s="10"/>
    </row>
    <row r="49" spans="1:46" x14ac:dyDescent="0.35">
      <c r="A49">
        <v>46</v>
      </c>
      <c r="B49" s="4">
        <f>RATES!B50</f>
        <v>2.7279999999999999E-2</v>
      </c>
      <c r="C49" s="4">
        <f>RATES!C50</f>
        <v>2.6914532540881435E-2</v>
      </c>
      <c r="D49" s="3">
        <f>RATES!D50</f>
        <v>0.28994370460990576</v>
      </c>
      <c r="E49" s="3">
        <f>RATES!E50</f>
        <v>1.0322422114088319</v>
      </c>
      <c r="G49" s="6">
        <f>'LIFE TABLES'!A49</f>
        <v>106</v>
      </c>
      <c r="H49" s="3">
        <f>'LIFE TABLES'!B49</f>
        <v>647.30123000000003</v>
      </c>
      <c r="I49" s="3">
        <f>'LIFE TABLES'!C49</f>
        <v>0.64730123000000006</v>
      </c>
      <c r="J49" s="3">
        <f>'LIFE TABLES'!D49</f>
        <v>0.35269876999999994</v>
      </c>
      <c r="K49" s="10">
        <f>'LIFE TABLES'!E49</f>
        <v>2.836260995277507E-5</v>
      </c>
      <c r="P49" s="14">
        <f t="shared" si="15"/>
        <v>99166.189047447886</v>
      </c>
      <c r="Q49" s="14">
        <f t="shared" si="6"/>
        <v>24791.547261861971</v>
      </c>
      <c r="R49" s="14">
        <f t="shared" si="7"/>
        <v>123957.73630930985</v>
      </c>
      <c r="T49" s="10">
        <f t="shared" si="8"/>
        <v>2.4105049876405579E-9</v>
      </c>
      <c r="U49" s="10">
        <f t="shared" si="9"/>
        <v>2.9493021167815403E-8</v>
      </c>
      <c r="V49" s="10">
        <f t="shared" si="20"/>
        <v>1.3659528263296497E-8</v>
      </c>
      <c r="W49" s="10"/>
      <c r="X49" s="10">
        <f t="shared" si="11"/>
        <v>8.6621415753532631E-5</v>
      </c>
      <c r="Y49" s="10">
        <f t="shared" si="12"/>
        <v>1.0600017512076051E-3</v>
      </c>
      <c r="Z49" s="10"/>
      <c r="AA49" s="14">
        <f t="shared" si="16"/>
        <v>124.33056447036863</v>
      </c>
      <c r="AC49" s="10">
        <f t="shared" si="0"/>
        <v>8.6621415753532631E-5</v>
      </c>
      <c r="AD49" s="10">
        <f t="shared" si="1"/>
        <v>1.0600017512076051E-3</v>
      </c>
      <c r="AE49" s="10">
        <f t="shared" si="17"/>
        <v>2.3441712291031595E-5</v>
      </c>
      <c r="AF49" s="10">
        <f t="shared" si="13"/>
        <v>1.6424963730695978E-6</v>
      </c>
      <c r="AG49" s="10">
        <f t="shared" si="18"/>
        <v>1.1717073756252389E-3</v>
      </c>
      <c r="AH49" s="10">
        <f t="shared" si="19"/>
        <v>5.3898539278760989E-2</v>
      </c>
      <c r="AN49" s="10">
        <f t="shared" si="14"/>
        <v>3.6836976457335363E-5</v>
      </c>
      <c r="AO49" s="10">
        <f t="shared" si="4"/>
        <v>2.5084208664101195E-5</v>
      </c>
      <c r="AP49" s="10">
        <f t="shared" si="5"/>
        <v>1.1752767793234168E-5</v>
      </c>
      <c r="AT49" s="10"/>
    </row>
    <row r="50" spans="1:46" x14ac:dyDescent="0.35">
      <c r="A50">
        <v>47</v>
      </c>
      <c r="B50" s="4">
        <f>RATES!B51</f>
        <v>2.7390000000000001E-2</v>
      </c>
      <c r="C50" s="4">
        <f>RATES!C51</f>
        <v>2.7021605696283663E-2</v>
      </c>
      <c r="D50" s="3">
        <f>RATES!D51</f>
        <v>0.28082727798558388</v>
      </c>
      <c r="E50" s="3">
        <f>RATES!E51</f>
        <v>1.0324627532258097</v>
      </c>
      <c r="G50" s="6">
        <f>'LIFE TABLES'!A50</f>
        <v>107</v>
      </c>
      <c r="H50" s="3">
        <f>'LIFE TABLES'!B50</f>
        <v>679.90812000000005</v>
      </c>
      <c r="I50" s="3">
        <f>'LIFE TABLES'!C50</f>
        <v>0.67990812</v>
      </c>
      <c r="J50" s="3">
        <f>'LIFE TABLES'!D50</f>
        <v>0.32009188</v>
      </c>
      <c r="K50" s="10">
        <f>'LIFE TABLES'!E50</f>
        <v>9.0786411414904827E-6</v>
      </c>
      <c r="P50" s="14">
        <f t="shared" si="15"/>
        <v>100132.91784628072</v>
      </c>
      <c r="Q50" s="14">
        <f t="shared" si="6"/>
        <v>25033.229461570179</v>
      </c>
      <c r="R50" s="14">
        <f t="shared" si="7"/>
        <v>125166.1473078509</v>
      </c>
      <c r="T50" s="10">
        <f t="shared" si="8"/>
        <v>6.5584561225675639E-10</v>
      </c>
      <c r="U50" s="10">
        <f t="shared" si="9"/>
        <v>9.2872241815847835E-9</v>
      </c>
      <c r="V50" s="10">
        <f t="shared" si="20"/>
        <v>3.7164584694549535E-9</v>
      </c>
      <c r="W50" s="10"/>
      <c r="X50" s="10">
        <f t="shared" si="11"/>
        <v>2.3049334573027221E-5</v>
      </c>
      <c r="Y50" s="10">
        <f t="shared" si="12"/>
        <v>3.2644656564125122E-4</v>
      </c>
      <c r="Z50" s="10"/>
      <c r="AA50" s="14">
        <f t="shared" si="16"/>
        <v>126.81717575977601</v>
      </c>
      <c r="AC50" s="10">
        <f t="shared" si="0"/>
        <v>2.3049334573027221E-5</v>
      </c>
      <c r="AD50" s="10">
        <f t="shared" si="1"/>
        <v>3.2644656564125122E-4</v>
      </c>
      <c r="AE50" s="10">
        <f t="shared" si="17"/>
        <v>6.8730745881640652E-6</v>
      </c>
      <c r="AF50" s="10">
        <f t="shared" si="13"/>
        <v>4.8646664591422971E-7</v>
      </c>
      <c r="AG50" s="10">
        <f t="shared" si="18"/>
        <v>3.5685544144835676E-4</v>
      </c>
      <c r="AH50" s="10">
        <f t="shared" si="19"/>
        <v>1.6772205748072769E-2</v>
      </c>
      <c r="AN50" s="10">
        <f t="shared" si="14"/>
        <v>1.0800545781400673E-5</v>
      </c>
      <c r="AO50" s="10">
        <f t="shared" si="4"/>
        <v>7.3595412340782954E-6</v>
      </c>
      <c r="AP50" s="10">
        <f t="shared" si="5"/>
        <v>3.4410045473223776E-6</v>
      </c>
      <c r="AT50" s="10"/>
    </row>
    <row r="51" spans="1:46" x14ac:dyDescent="0.35">
      <c r="A51">
        <v>48</v>
      </c>
      <c r="B51" s="4">
        <f>RATES!B52</f>
        <v>2.75E-2</v>
      </c>
      <c r="C51" s="4">
        <f>RATES!C52</f>
        <v>2.7128667388252696E-2</v>
      </c>
      <c r="D51" s="3">
        <f>RATES!D52</f>
        <v>0.27193939918144983</v>
      </c>
      <c r="E51" s="3">
        <f>RATES!E52</f>
        <v>1.0326833067620469</v>
      </c>
      <c r="G51" s="6">
        <f>'LIFE TABLES'!A51</f>
        <v>108</v>
      </c>
      <c r="H51" s="3">
        <f>'LIFE TABLES'!B51</f>
        <v>711.17909999999995</v>
      </c>
      <c r="I51" s="3">
        <f>'LIFE TABLES'!C51</f>
        <v>0.71117909999999995</v>
      </c>
      <c r="J51" s="3">
        <f>'LIFE TABLES'!D51</f>
        <v>0.28882090000000005</v>
      </c>
      <c r="K51" s="10">
        <f>'LIFE TABLES'!E51</f>
        <v>2.622101305262309E-6</v>
      </c>
      <c r="P51" s="14">
        <f t="shared" si="15"/>
        <v>101130.6696774505</v>
      </c>
      <c r="Q51" s="14">
        <f t="shared" si="6"/>
        <v>25282.667419362624</v>
      </c>
      <c r="R51" s="14">
        <f t="shared" si="7"/>
        <v>126413.33709681312</v>
      </c>
      <c r="T51" s="10">
        <f t="shared" si="8"/>
        <v>1.6100863199409034E-10</v>
      </c>
      <c r="U51" s="10">
        <f t="shared" si="9"/>
        <v>2.6430675894943514E-9</v>
      </c>
      <c r="V51" s="10">
        <f t="shared" si="20"/>
        <v>9.1238224796651202E-10</v>
      </c>
      <c r="W51" s="10"/>
      <c r="X51" s="10">
        <f t="shared" si="11"/>
        <v>5.5340805253554502E-6</v>
      </c>
      <c r="Y51" s="10">
        <f t="shared" si="12"/>
        <v>9.0860118527092432E-5</v>
      </c>
      <c r="Z51" s="10"/>
      <c r="AA51" s="14">
        <f t="shared" si="16"/>
        <v>129.35351927497152</v>
      </c>
      <c r="AC51" s="10">
        <f t="shared" si="0"/>
        <v>5.5340805253554502E-6</v>
      </c>
      <c r="AD51" s="10">
        <f t="shared" si="1"/>
        <v>9.0860118527092432E-5</v>
      </c>
      <c r="AE51" s="10">
        <f t="shared" si="17"/>
        <v>1.8288727740098958E-6</v>
      </c>
      <c r="AF51" s="10">
        <f t="shared" si="13"/>
        <v>1.3073132612097761E-7</v>
      </c>
      <c r="AG51" s="10">
        <f t="shared" si="18"/>
        <v>9.8353803152578743E-5</v>
      </c>
      <c r="AH51" s="10">
        <f t="shared" si="19"/>
        <v>4.7209825513237795E-3</v>
      </c>
      <c r="AN51" s="10">
        <f t="shared" si="14"/>
        <v>2.8739429305869788E-6</v>
      </c>
      <c r="AO51" s="10">
        <f t="shared" si="4"/>
        <v>1.9596041001308733E-6</v>
      </c>
      <c r="AP51" s="10">
        <f t="shared" si="5"/>
        <v>9.1433883045610555E-7</v>
      </c>
      <c r="AT51" s="10"/>
    </row>
    <row r="52" spans="1:46" x14ac:dyDescent="0.35">
      <c r="A52">
        <v>49</v>
      </c>
      <c r="B52" s="4">
        <f>RATES!B53</f>
        <v>2.76E-2</v>
      </c>
      <c r="C52" s="4">
        <f>RATES!C53</f>
        <v>2.7225986253591527E-2</v>
      </c>
      <c r="D52" s="3">
        <f>RATES!D53</f>
        <v>0.26340215020802865</v>
      </c>
      <c r="E52" s="3">
        <f>RATES!E53</f>
        <v>1.0324114627260206</v>
      </c>
      <c r="G52" s="6">
        <f>'LIFE TABLES'!A52</f>
        <v>109</v>
      </c>
      <c r="H52" s="3">
        <f>'LIFE TABLES'!B52</f>
        <v>740.86099999999999</v>
      </c>
      <c r="I52" s="3">
        <f>'LIFE TABLES'!C52</f>
        <v>0.74086099999999999</v>
      </c>
      <c r="J52" s="3">
        <f>'LIFE TABLES'!D52</f>
        <v>0.25913900000000001</v>
      </c>
      <c r="K52" s="10">
        <f>'LIFE TABLES'!E52</f>
        <v>6.794887101443695E-7</v>
      </c>
      <c r="P52" s="14">
        <f t="shared" si="15"/>
        <v>102111.47643077918</v>
      </c>
      <c r="Q52" s="14">
        <f t="shared" si="6"/>
        <v>25527.869107694794</v>
      </c>
      <c r="R52" s="14">
        <f t="shared" si="7"/>
        <v>127639.34553847398</v>
      </c>
      <c r="T52" s="10">
        <f t="shared" si="8"/>
        <v>3.5465073503369098E-11</v>
      </c>
      <c r="U52" s="10">
        <f t="shared" si="9"/>
        <v>6.7594842461071809E-10</v>
      </c>
      <c r="V52" s="10">
        <f t="shared" si="20"/>
        <v>2.0096874985242487E-10</v>
      </c>
      <c r="W52" s="10"/>
      <c r="X52" s="10">
        <f t="shared" si="11"/>
        <v>1.1921658942960134E-6</v>
      </c>
      <c r="Y52" s="10">
        <f t="shared" si="12"/>
        <v>2.2725709183358109E-5</v>
      </c>
      <c r="Z52" s="10"/>
      <c r="AA52" s="14">
        <f t="shared" si="16"/>
        <v>131.94058966047095</v>
      </c>
      <c r="AC52" s="10">
        <f t="shared" si="0"/>
        <v>1.1921658942960134E-6</v>
      </c>
      <c r="AD52" s="10">
        <f t="shared" si="1"/>
        <v>2.2725709183358109E-5</v>
      </c>
      <c r="AE52" s="10">
        <f t="shared" si="17"/>
        <v>4.3910652656202644E-7</v>
      </c>
      <c r="AF52" s="10">
        <f t="shared" si="13"/>
        <v>3.1708417164714595E-8</v>
      </c>
      <c r="AG52" s="10">
        <f t="shared" si="18"/>
        <v>2.4388690021380865E-5</v>
      </c>
      <c r="AH52" s="10">
        <f t="shared" si="19"/>
        <v>1.1950458110476625E-3</v>
      </c>
      <c r="AN52" s="10">
        <f t="shared" si="14"/>
        <v>6.9002454174032727E-7</v>
      </c>
      <c r="AO52" s="10">
        <f t="shared" si="4"/>
        <v>4.7081494372674104E-7</v>
      </c>
      <c r="AP52" s="10">
        <f t="shared" si="5"/>
        <v>2.1920959801358624E-7</v>
      </c>
      <c r="AT52" s="10"/>
    </row>
    <row r="53" spans="1:46" x14ac:dyDescent="0.35">
      <c r="A53">
        <v>50</v>
      </c>
      <c r="B53" s="4">
        <f>RATES!B54</f>
        <v>2.7709999999999999E-2</v>
      </c>
      <c r="C53" s="4">
        <f>RATES!C54</f>
        <v>2.7333026067638905E-2</v>
      </c>
      <c r="D53" s="3">
        <f>RATES!D54</f>
        <v>0.2549593130089392</v>
      </c>
      <c r="E53" s="3">
        <f>RATES!E54</f>
        <v>1.0331144491230781</v>
      </c>
      <c r="G53" s="6">
        <f>'LIFE TABLES'!A53</f>
        <v>110</v>
      </c>
      <c r="H53" s="3">
        <f>'LIFE TABLES'!B53</f>
        <v>768.74483999999995</v>
      </c>
      <c r="I53" s="3">
        <f>'LIFE TABLES'!C53</f>
        <v>0.76874483999999998</v>
      </c>
      <c r="J53" s="3">
        <f>'LIFE TABLES'!D53</f>
        <v>0.23125516000000002</v>
      </c>
      <c r="K53" s="10">
        <f>'LIFE TABLES'!E53</f>
        <v>1.5713527038262981E-7</v>
      </c>
      <c r="P53" s="14">
        <f t="shared" si="15"/>
        <v>103171.99920404618</v>
      </c>
      <c r="Q53" s="14">
        <f t="shared" si="6"/>
        <v>25792.999801011545</v>
      </c>
      <c r="R53" s="14">
        <f t="shared" si="7"/>
        <v>128964.99900505773</v>
      </c>
      <c r="T53" s="10">
        <f t="shared" si="8"/>
        <v>6.9712590603183739E-12</v>
      </c>
      <c r="U53" s="10">
        <f t="shared" si="9"/>
        <v>1.544936894503024E-10</v>
      </c>
      <c r="V53" s="10">
        <f t="shared" si="20"/>
        <v>3.9503801341804118E-11</v>
      </c>
      <c r="W53" s="10"/>
      <c r="X53" s="10">
        <f t="shared" si="11"/>
        <v>2.291852192100256E-7</v>
      </c>
      <c r="Y53" s="10">
        <f t="shared" si="12"/>
        <v>5.0798803601512396E-6</v>
      </c>
      <c r="Z53" s="10"/>
      <c r="AA53" s="14">
        <f t="shared" si="16"/>
        <v>134.57940145368036</v>
      </c>
      <c r="AC53" s="10">
        <f t="shared" si="0"/>
        <v>2.291852192100256E-7</v>
      </c>
      <c r="AD53" s="10">
        <f t="shared" si="1"/>
        <v>5.0798803601512396E-6</v>
      </c>
      <c r="AE53" s="10">
        <f t="shared" si="17"/>
        <v>9.4593316249051073E-8</v>
      </c>
      <c r="AF53" s="10">
        <f t="shared" si="13"/>
        <v>6.8956943561411944E-9</v>
      </c>
      <c r="AG53" s="10">
        <f t="shared" si="18"/>
        <v>5.4105545899664576E-6</v>
      </c>
      <c r="AH53" s="10">
        <f t="shared" si="19"/>
        <v>2.7052772949832287E-4</v>
      </c>
      <c r="AN53" s="10">
        <f t="shared" si="14"/>
        <v>1.4864663981993738E-7</v>
      </c>
      <c r="AO53" s="10">
        <f t="shared" si="4"/>
        <v>1.0148901060519227E-7</v>
      </c>
      <c r="AP53" s="10">
        <f t="shared" si="5"/>
        <v>4.7157629214745109E-8</v>
      </c>
      <c r="AT53" s="10"/>
    </row>
    <row r="54" spans="1:46" x14ac:dyDescent="0.35">
      <c r="G54" s="6">
        <f>'LIFE TABLES'!A54</f>
        <v>111</v>
      </c>
      <c r="H54" s="3">
        <f>'LIFE TABLES'!B54</f>
        <v>794.66567999999995</v>
      </c>
      <c r="I54" s="3">
        <f>'LIFE TABLES'!C54</f>
        <v>0.79466567999999993</v>
      </c>
      <c r="J54" s="3">
        <f>'LIFE TABLES'!D54</f>
        <v>0.20533432000000007</v>
      </c>
      <c r="K54" s="10">
        <f>'LIFE TABLES'!E54</f>
        <v>3.2265263892033445E-8</v>
      </c>
      <c r="Q54" s="14"/>
    </row>
    <row r="55" spans="1:46" x14ac:dyDescent="0.35">
      <c r="G55" s="6">
        <f>'LIFE TABLES'!A55</f>
        <v>112</v>
      </c>
      <c r="H55" s="3">
        <f>'LIFE TABLES'!B55</f>
        <v>818.50801000000001</v>
      </c>
      <c r="I55" s="3">
        <f>'LIFE TABLES'!C55</f>
        <v>0.81850801000000006</v>
      </c>
      <c r="J55" s="3">
        <f>'LIFE TABLES'!D55</f>
        <v>0.18149198999999994</v>
      </c>
      <c r="K55" s="10">
        <f>'LIFE TABLES'!E55</f>
        <v>5.8558869516402934E-9</v>
      </c>
      <c r="Q55" s="14"/>
      <c r="AA55" s="9"/>
      <c r="AC55" s="50" t="s">
        <v>60</v>
      </c>
      <c r="AD55" s="50"/>
      <c r="AE55" s="50"/>
      <c r="AF55" s="50"/>
      <c r="AN55" s="10"/>
    </row>
    <row r="56" spans="1:46" x14ac:dyDescent="0.35">
      <c r="G56" s="6">
        <f>'LIFE TABLES'!A56</f>
        <v>113</v>
      </c>
      <c r="H56" s="3">
        <f>'LIFE TABLES'!B56</f>
        <v>840.19901000000004</v>
      </c>
      <c r="I56" s="3">
        <f>'LIFE TABLES'!C56</f>
        <v>0.84019901000000008</v>
      </c>
      <c r="J56" s="3">
        <f>'LIFE TABLES'!D56</f>
        <v>0.15980098999999992</v>
      </c>
      <c r="K56" s="10">
        <f>'LIFE TABLES'!E56</f>
        <v>9.3577653220020044E-10</v>
      </c>
      <c r="Q56" s="14"/>
      <c r="AC56" s="10">
        <f>SUM(AC3:AC53)</f>
        <v>83054.243098124352</v>
      </c>
      <c r="AD56" s="10">
        <f>SUM(AD3:AD53)</f>
        <v>6573.2371748237847</v>
      </c>
      <c r="AE56" s="32">
        <f>SUM(AE3:AE53)</f>
        <v>6590.2695767718506</v>
      </c>
      <c r="AF56" s="10">
        <f>SUM(AF3:AF53)</f>
        <v>302.57226385108106</v>
      </c>
    </row>
    <row r="57" spans="1:46" x14ac:dyDescent="0.35">
      <c r="G57" s="6">
        <f>'LIFE TABLES'!A57</f>
        <v>114</v>
      </c>
      <c r="H57" s="3">
        <f>'LIFE TABLES'!B57</f>
        <v>859.71164999999996</v>
      </c>
      <c r="I57" s="3">
        <f>'LIFE TABLES'!C57</f>
        <v>0.85971164999999994</v>
      </c>
      <c r="J57" s="3">
        <f>'LIFE TABLES'!D57</f>
        <v>0.14028835000000006</v>
      </c>
      <c r="K57" s="10">
        <f>'LIFE TABLES'!E57</f>
        <v>1.3127854567108806E-10</v>
      </c>
      <c r="Q57" s="14"/>
    </row>
    <row r="58" spans="1:46" x14ac:dyDescent="0.35">
      <c r="G58" s="6">
        <f>'LIFE TABLES'!A58</f>
        <v>115</v>
      </c>
      <c r="H58" s="3">
        <f>'LIFE TABLES'!B58</f>
        <v>877.05601999999999</v>
      </c>
      <c r="I58" s="3">
        <f>'LIFE TABLES'!C58</f>
        <v>0.87705601999999994</v>
      </c>
      <c r="J58" s="3">
        <f>'LIFE TABLES'!D58</f>
        <v>0.12294398000000006</v>
      </c>
      <c r="K58" s="10">
        <f>'LIFE TABLES'!E58</f>
        <v>1.6139906893415345E-11</v>
      </c>
      <c r="Q58" s="14"/>
      <c r="AC58" s="50" t="s">
        <v>61</v>
      </c>
      <c r="AD58" s="50"/>
      <c r="AE58" s="50"/>
      <c r="AF58" s="50"/>
    </row>
    <row r="59" spans="1:46" x14ac:dyDescent="0.35">
      <c r="G59" s="6">
        <f>'LIFE TABLES'!A59</f>
        <v>116</v>
      </c>
      <c r="H59" s="3">
        <f>'LIFE TABLES'!B59</f>
        <v>892.27828999999997</v>
      </c>
      <c r="I59" s="3">
        <f>'LIFE TABLES'!C59</f>
        <v>0.89227828999999992</v>
      </c>
      <c r="J59" s="3">
        <f>'LIFE TABLES'!D59</f>
        <v>0.10772171000000008</v>
      </c>
      <c r="K59" s="10">
        <f>'LIFE TABLES'!E59</f>
        <v>1.73861836979949E-12</v>
      </c>
      <c r="Q59" s="14"/>
      <c r="AC59" s="53">
        <f>SUM(AC56:AF56)</f>
        <v>96520.322113571063</v>
      </c>
      <c r="AD59" s="53"/>
      <c r="AE59" s="53"/>
      <c r="AF59" s="53"/>
    </row>
    <row r="60" spans="1:46" x14ac:dyDescent="0.35">
      <c r="G60" s="6">
        <f>'LIFE TABLES'!A60</f>
        <v>117</v>
      </c>
      <c r="H60" s="3">
        <f>'LIFE TABLES'!B60</f>
        <v>905.45023000000003</v>
      </c>
      <c r="I60" s="3">
        <f>'LIFE TABLES'!C60</f>
        <v>0.90545023000000002</v>
      </c>
      <c r="J60" s="3">
        <f>'LIFE TABLES'!D60</f>
        <v>9.4549769999999977E-2</v>
      </c>
      <c r="K60" s="10">
        <f>'LIFE TABLES'!E60</f>
        <v>1.6438596698231669E-13</v>
      </c>
      <c r="Q60" s="14"/>
    </row>
    <row r="61" spans="1:46" x14ac:dyDescent="0.35">
      <c r="G61" s="6">
        <f>'LIFE TABLES'!A61</f>
        <v>118</v>
      </c>
      <c r="H61" s="3">
        <f>'LIFE TABLES'!B61</f>
        <v>916.66747999999995</v>
      </c>
      <c r="I61" s="3">
        <f>'LIFE TABLES'!C61</f>
        <v>0.91666747999999998</v>
      </c>
      <c r="J61" s="3">
        <f>'LIFE TABLES'!D61</f>
        <v>8.3332520000000021E-2</v>
      </c>
      <c r="K61" s="10">
        <f>'LIFE TABLES'!E61</f>
        <v>1.3698696881273249E-14</v>
      </c>
      <c r="Q61" s="14"/>
    </row>
    <row r="62" spans="1:46" x14ac:dyDescent="0.35">
      <c r="G62" s="6">
        <f>'LIFE TABLES'!A62</f>
        <v>119</v>
      </c>
      <c r="H62" s="3">
        <f>'LIFE TABLES'!B62</f>
        <v>926.04048</v>
      </c>
      <c r="I62" s="3">
        <f>'LIFE TABLES'!C62</f>
        <v>0.92604048000000005</v>
      </c>
      <c r="J62" s="3">
        <f>'LIFE TABLES'!D62</f>
        <v>7.3959519999999945E-2</v>
      </c>
      <c r="K62" s="10">
        <f>'LIFE TABLES'!E62</f>
        <v>1.0131490459644658E-15</v>
      </c>
    </row>
  </sheetData>
  <mergeCells count="13">
    <mergeCell ref="AT1:AU1"/>
    <mergeCell ref="AK1:AL1"/>
    <mergeCell ref="AC55:AF55"/>
    <mergeCell ref="AC58:AF58"/>
    <mergeCell ref="AN1:AR1"/>
    <mergeCell ref="AC59:AF59"/>
    <mergeCell ref="AC1:AF1"/>
    <mergeCell ref="A1:E1"/>
    <mergeCell ref="X1:Y1"/>
    <mergeCell ref="G1:K1"/>
    <mergeCell ref="M1:N1"/>
    <mergeCell ref="P1:R1"/>
    <mergeCell ref="T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AL62"/>
  <sheetViews>
    <sheetView zoomScaleNormal="100" workbookViewId="0">
      <selection activeCell="AC57" sqref="AC57"/>
    </sheetView>
  </sheetViews>
  <sheetFormatPr defaultColWidth="8.81640625" defaultRowHeight="14.5" x14ac:dyDescent="0.35"/>
  <cols>
    <col min="1" max="1" width="5.08984375" bestFit="1" customWidth="1"/>
    <col min="2" max="2" width="6.81640625" bestFit="1" customWidth="1"/>
    <col min="3" max="3" width="10.81640625" bestFit="1" customWidth="1"/>
    <col min="4" max="4" width="10.453125" bestFit="1" customWidth="1"/>
    <col min="5" max="5" width="9.54296875" bestFit="1" customWidth="1"/>
    <col min="7" max="7" width="4.1796875" bestFit="1" customWidth="1"/>
    <col min="8" max="8" width="38.36328125" bestFit="1" customWidth="1"/>
    <col min="9" max="10" width="7.1796875" bestFit="1" customWidth="1"/>
    <col min="11" max="11" width="14.54296875" bestFit="1" customWidth="1"/>
    <col min="13" max="13" width="9.81640625" bestFit="1" customWidth="1"/>
    <col min="14" max="14" width="11.90625" bestFit="1" customWidth="1"/>
    <col min="16" max="17" width="11.26953125" bestFit="1" customWidth="1"/>
    <col min="18" max="18" width="11.90625" bestFit="1" customWidth="1"/>
    <col min="20" max="20" width="11.6328125" bestFit="1" customWidth="1"/>
    <col min="21" max="21" width="11.453125" bestFit="1" customWidth="1"/>
    <col min="22" max="22" width="11.453125" style="34" customWidth="1"/>
    <col min="23" max="23" width="11.453125" customWidth="1"/>
    <col min="24" max="25" width="11.7265625" bestFit="1" customWidth="1"/>
    <col min="26" max="26" width="11.453125" customWidth="1"/>
    <col min="27" max="27" width="9.453125" bestFit="1" customWidth="1"/>
    <col min="29" max="29" width="11.1796875" customWidth="1"/>
    <col min="30" max="30" width="11.54296875" bestFit="1" customWidth="1"/>
    <col min="31" max="31" width="12.26953125" bestFit="1" customWidth="1"/>
    <col min="32" max="32" width="11.54296875" bestFit="1" customWidth="1"/>
    <col min="33" max="35" width="11.6328125" bestFit="1" customWidth="1"/>
    <col min="37" max="37" width="11.1796875" bestFit="1" customWidth="1"/>
    <col min="38" max="38" width="12.36328125" bestFit="1" customWidth="1"/>
  </cols>
  <sheetData>
    <row r="1" spans="1:38" x14ac:dyDescent="0.35">
      <c r="A1" s="50" t="s">
        <v>0</v>
      </c>
      <c r="B1" s="50"/>
      <c r="C1" s="50"/>
      <c r="D1" s="50"/>
      <c r="E1" s="50"/>
      <c r="G1" s="50" t="s">
        <v>18</v>
      </c>
      <c r="H1" s="50"/>
      <c r="I1" s="50"/>
      <c r="J1" s="50"/>
      <c r="K1" s="50"/>
      <c r="M1" s="50" t="s">
        <v>31</v>
      </c>
      <c r="N1" s="50"/>
      <c r="P1" s="50" t="s">
        <v>37</v>
      </c>
      <c r="Q1" s="50"/>
      <c r="R1" s="50"/>
      <c r="T1" s="50" t="s">
        <v>39</v>
      </c>
      <c r="U1" s="50"/>
      <c r="V1" s="50"/>
      <c r="W1" s="9"/>
      <c r="X1" s="50" t="s">
        <v>42</v>
      </c>
      <c r="Y1" s="50"/>
      <c r="Z1" s="9"/>
      <c r="AA1" s="9" t="s">
        <v>43</v>
      </c>
      <c r="AC1" s="50" t="s">
        <v>41</v>
      </c>
      <c r="AD1" s="50"/>
      <c r="AE1" s="50"/>
      <c r="AF1" s="50"/>
      <c r="AG1" s="19"/>
      <c r="AK1" s="50" t="s">
        <v>69</v>
      </c>
      <c r="AL1" s="50"/>
    </row>
    <row r="2" spans="1:38" x14ac:dyDescent="0.35">
      <c r="A2" s="9" t="s">
        <v>17</v>
      </c>
      <c r="B2" s="9" t="s">
        <v>2</v>
      </c>
      <c r="C2" s="9" t="s">
        <v>3</v>
      </c>
      <c r="D2" s="9" t="s">
        <v>4</v>
      </c>
      <c r="E2" s="9" t="s">
        <v>38</v>
      </c>
      <c r="F2" s="9"/>
      <c r="G2" s="7" t="s">
        <v>13</v>
      </c>
      <c r="H2" s="8" t="s">
        <v>97</v>
      </c>
      <c r="I2" s="7" t="s">
        <v>14</v>
      </c>
      <c r="J2" s="9" t="s">
        <v>15</v>
      </c>
      <c r="K2" s="9" t="s">
        <v>16</v>
      </c>
      <c r="M2" s="8" t="s">
        <v>32</v>
      </c>
      <c r="N2" s="14">
        <f>'ASSIGNEMENT DATA'!B3</f>
        <v>80000</v>
      </c>
      <c r="P2" s="9" t="s">
        <v>32</v>
      </c>
      <c r="Q2" s="9" t="s">
        <v>20</v>
      </c>
      <c r="R2" s="9" t="s">
        <v>36</v>
      </c>
      <c r="T2" s="9" t="s">
        <v>34</v>
      </c>
      <c r="U2" s="9" t="s">
        <v>40</v>
      </c>
      <c r="V2" s="33" t="s">
        <v>88</v>
      </c>
      <c r="W2" s="9"/>
      <c r="X2" s="9" t="s">
        <v>34</v>
      </c>
      <c r="Y2" s="9" t="s">
        <v>40</v>
      </c>
      <c r="Z2" s="9"/>
      <c r="AA2" s="9" t="s">
        <v>35</v>
      </c>
      <c r="AC2" s="9" t="s">
        <v>34</v>
      </c>
      <c r="AD2" s="9" t="s">
        <v>40</v>
      </c>
      <c r="AE2" s="9" t="s">
        <v>87</v>
      </c>
      <c r="AF2" s="17" t="s">
        <v>35</v>
      </c>
      <c r="AG2" s="9" t="s">
        <v>62</v>
      </c>
      <c r="AH2" s="9" t="s">
        <v>64</v>
      </c>
      <c r="AI2" s="9" t="s">
        <v>63</v>
      </c>
      <c r="AK2" s="9" t="s">
        <v>65</v>
      </c>
      <c r="AL2" s="18">
        <f>N4-AC59</f>
        <v>3495.8667572389531</v>
      </c>
    </row>
    <row r="3" spans="1:38" x14ac:dyDescent="0.35">
      <c r="A3">
        <v>0</v>
      </c>
      <c r="B3" s="4">
        <f>RATES!H4</f>
        <v>0</v>
      </c>
      <c r="C3" s="4">
        <f>RATES!I4</f>
        <v>0</v>
      </c>
      <c r="D3" s="3">
        <f>RATES!J4</f>
        <v>1</v>
      </c>
      <c r="E3" s="3">
        <f>RATES!K4</f>
        <v>1</v>
      </c>
      <c r="G3" s="6">
        <f>'LIFE TABLES'!A3</f>
        <v>60</v>
      </c>
      <c r="H3" s="3">
        <f>'LIFE TABLES'!B3</f>
        <v>6.4678699999999996</v>
      </c>
      <c r="I3" s="3">
        <f>'LIFE TABLES'!C3</f>
        <v>6.4678699999999997E-3</v>
      </c>
      <c r="J3" s="3">
        <f>'LIFE TABLES'!D3</f>
        <v>0.99353212999999996</v>
      </c>
      <c r="K3" s="10">
        <f>'LIFE TABLES'!E3</f>
        <v>0.99353212999999996</v>
      </c>
      <c r="M3" s="8" t="s">
        <v>20</v>
      </c>
      <c r="N3" s="14">
        <f>'ASSIGNEMENT DATA'!D3</f>
        <v>20000</v>
      </c>
      <c r="P3" s="14">
        <f>E3*$N$2</f>
        <v>80000</v>
      </c>
      <c r="Q3" s="14">
        <f>E3*$N$3</f>
        <v>20000</v>
      </c>
      <c r="R3" s="14">
        <f>P3+Q3</f>
        <v>100000</v>
      </c>
      <c r="T3" s="10">
        <f>1*J3*N8</f>
        <v>0.14902981949999999</v>
      </c>
      <c r="U3" s="10">
        <f>1*I3</f>
        <v>6.4678699999999997E-3</v>
      </c>
      <c r="V3" s="10">
        <f>(1-I3)*(1-$N$8)</f>
        <v>0.84450231049999991</v>
      </c>
      <c r="W3" s="10"/>
      <c r="X3" s="10">
        <f>T3*(R3-$N$5)*D3</f>
        <v>14900.00135361</v>
      </c>
      <c r="Y3" s="10">
        <f>MAX($N$4,R3)*D3*U3</f>
        <v>646.78699999999992</v>
      </c>
      <c r="Z3" s="10"/>
      <c r="AA3" s="14">
        <f>N9</f>
        <v>50</v>
      </c>
      <c r="AC3" s="10">
        <f>X3</f>
        <v>14900.00135361</v>
      </c>
      <c r="AD3" s="10">
        <f>Y3</f>
        <v>646.78699999999992</v>
      </c>
      <c r="AE3" s="10">
        <v>0</v>
      </c>
      <c r="AF3" s="10">
        <f>AA3*D3</f>
        <v>50</v>
      </c>
      <c r="AG3" s="10">
        <f t="shared" ref="AG3:AG34" si="0">SUM(AC3:AF3)</f>
        <v>15596.78835361</v>
      </c>
      <c r="AH3" s="10">
        <f t="shared" ref="AH3:AH34" si="1">A3*AG3</f>
        <v>0</v>
      </c>
      <c r="AI3" s="10">
        <f>SUM(AH3:AH53)/AC59</f>
        <v>4.6813088004969092</v>
      </c>
      <c r="AK3" s="22" t="s">
        <v>72</v>
      </c>
      <c r="AL3" s="18">
        <f>MAX('BASE CASE'!AL2 - AL2, 0)</f>
        <v>0</v>
      </c>
    </row>
    <row r="4" spans="1:38" x14ac:dyDescent="0.35">
      <c r="A4">
        <v>1</v>
      </c>
      <c r="B4" s="4">
        <f>RATES!H5</f>
        <v>5.9740000000000001E-2</v>
      </c>
      <c r="C4" s="4">
        <f>RATES!I5</f>
        <v>5.8023595018308137E-2</v>
      </c>
      <c r="D4" s="3">
        <f>RATES!J5</f>
        <v>0.94362768226168692</v>
      </c>
      <c r="E4" s="3">
        <f>RATES!K5</f>
        <v>1.0597399999999999</v>
      </c>
      <c r="G4" s="6">
        <f>'LIFE TABLES'!A4</f>
        <v>61</v>
      </c>
      <c r="H4" s="3">
        <f>'LIFE TABLES'!B4</f>
        <v>7.1002599999999996</v>
      </c>
      <c r="I4" s="3">
        <f>'LIFE TABLES'!C4</f>
        <v>7.1002599999999997E-3</v>
      </c>
      <c r="J4" s="3">
        <f>'LIFE TABLES'!D4</f>
        <v>0.99289974000000003</v>
      </c>
      <c r="K4" s="10">
        <f>'LIFE TABLES'!E4</f>
        <v>0.98647779355864618</v>
      </c>
      <c r="M4" s="8" t="s">
        <v>36</v>
      </c>
      <c r="N4" s="14">
        <f>'ASSIGNEMENT DATA'!E3</f>
        <v>100000</v>
      </c>
      <c r="P4" s="14">
        <f>P3*E4*(1-$N$6)</f>
        <v>82914.0576</v>
      </c>
      <c r="Q4" s="14">
        <f>Q3*E4*(1-$N$6)</f>
        <v>20728.5144</v>
      </c>
      <c r="R4" s="14">
        <f t="shared" ref="R4:R53" si="2">P4+Q4</f>
        <v>103642.572</v>
      </c>
      <c r="T4" s="10">
        <f>K3*J4*(1-$N$8)^A4*$N$8</f>
        <v>0.12577591867872737</v>
      </c>
      <c r="U4" s="10">
        <f>K3*I4*(1-$N$8)^A4</f>
        <v>5.9961859751507295E-3</v>
      </c>
      <c r="V4" s="10">
        <f>V3*(1-I4)*(1-$N$8)</f>
        <v>0.71273020584612179</v>
      </c>
      <c r="W4" s="10"/>
      <c r="X4" s="10">
        <f t="shared" ref="X4:X53" si="3">T4*(R4-$N$5)*D4</f>
        <v>12298.511134006994</v>
      </c>
      <c r="Y4" s="10">
        <f>MAX($N$4,R4)*D4*U4</f>
        <v>586.42698836974148</v>
      </c>
      <c r="Z4" s="10"/>
      <c r="AA4" s="14">
        <f>AA3*(1+$N$10)</f>
        <v>51</v>
      </c>
      <c r="AC4" s="10">
        <f t="shared" ref="AC4:AC53" si="4">X4</f>
        <v>12298.511134006994</v>
      </c>
      <c r="AD4" s="10">
        <f t="shared" ref="AD4:AD53" si="5">Y4</f>
        <v>586.42698836974148</v>
      </c>
      <c r="AE4" s="10">
        <f>R4/(1-$N$6)*$N$7*D4*V3</f>
        <v>1182.3032346999998</v>
      </c>
      <c r="AF4" s="10">
        <f>AA4*V3*D4</f>
        <v>40.641683654009476</v>
      </c>
      <c r="AG4" s="10">
        <f t="shared" si="0"/>
        <v>14107.883040730745</v>
      </c>
      <c r="AH4" s="10">
        <f t="shared" si="1"/>
        <v>14107.883040730745</v>
      </c>
    </row>
    <row r="5" spans="1:38" x14ac:dyDescent="0.35">
      <c r="A5">
        <v>2</v>
      </c>
      <c r="B5" s="4">
        <f>RATES!H6</f>
        <v>5.16E-2</v>
      </c>
      <c r="C5" s="4">
        <f>RATES!I6</f>
        <v>5.0312813873589178E-2</v>
      </c>
      <c r="D5" s="3">
        <f>RATES!J6</f>
        <v>0.90427150368487008</v>
      </c>
      <c r="E5" s="3">
        <f>RATES!K6</f>
        <v>1.0435225243927759</v>
      </c>
      <c r="G5" s="6">
        <f>'LIFE TABLES'!A5</f>
        <v>62</v>
      </c>
      <c r="H5" s="3">
        <f>'LIFE TABLES'!B5</f>
        <v>7.8151000000000002</v>
      </c>
      <c r="I5" s="3">
        <f>'LIFE TABLES'!C5</f>
        <v>7.8151000000000002E-3</v>
      </c>
      <c r="J5" s="3">
        <f>'LIFE TABLES'!D5</f>
        <v>0.99218490000000004</v>
      </c>
      <c r="K5" s="10">
        <f>'LIFE TABLES'!E5</f>
        <v>0.97876837095420599</v>
      </c>
      <c r="M5" s="8" t="s">
        <v>33</v>
      </c>
      <c r="N5" s="14">
        <f>'ASSIGNEMENT DATA'!F3</f>
        <v>20</v>
      </c>
      <c r="P5" s="14">
        <f t="shared" ref="P5:P53" si="6">P4*E5*(1-$N$6)</f>
        <v>84619.187587123233</v>
      </c>
      <c r="Q5" s="14">
        <f t="shared" ref="Q5:Q53" si="7">Q4*E5*(1-$N$6)</f>
        <v>21154.796896780808</v>
      </c>
      <c r="R5" s="14">
        <f t="shared" si="2"/>
        <v>105773.98448390405</v>
      </c>
      <c r="T5" s="10">
        <f t="shared" ref="T5:T53" si="8">K4*J5*(1-$N$8)^A5*$N$8</f>
        <v>0.10607402220216205</v>
      </c>
      <c r="U5" s="10">
        <f t="shared" ref="U5:U53" si="9">K4*I5*(1-$N$8)^A5</f>
        <v>5.570057831708026E-3</v>
      </c>
      <c r="V5" s="10">
        <f t="shared" ref="V5:V53" si="10">V4*(1-I5)*(1-$N$8)</f>
        <v>0.60108612581225163</v>
      </c>
      <c r="W5" s="10"/>
      <c r="X5" s="10">
        <f t="shared" si="3"/>
        <v>10143.892110890107</v>
      </c>
      <c r="Y5" s="10">
        <f t="shared" ref="Y5:Y53" si="11">MAX($N$4,R5)*D5*U5</f>
        <v>532.76711951034213</v>
      </c>
      <c r="Z5" s="10"/>
      <c r="AA5" s="14">
        <f>AA4*(1+$N$10)</f>
        <v>52.02</v>
      </c>
      <c r="AC5" s="10">
        <f t="shared" si="4"/>
        <v>10143.892110890107</v>
      </c>
      <c r="AD5" s="10">
        <f t="shared" si="5"/>
        <v>532.76711951034213</v>
      </c>
      <c r="AE5" s="10">
        <f t="shared" ref="AE5:AE53" si="12">R5/(1-$N$6)*$N$7*D5*V4</f>
        <v>975.87019784451036</v>
      </c>
      <c r="AF5" s="10">
        <f t="shared" ref="AF5:AF53" si="13">AA5*V4*D5</f>
        <v>33.526974010328416</v>
      </c>
      <c r="AG5" s="10">
        <f t="shared" si="0"/>
        <v>11686.056402255286</v>
      </c>
      <c r="AH5" s="10">
        <f t="shared" si="1"/>
        <v>23372.112804510572</v>
      </c>
    </row>
    <row r="6" spans="1:38" x14ac:dyDescent="0.35">
      <c r="A6">
        <v>3</v>
      </c>
      <c r="B6" s="4">
        <f>RATES!H7</f>
        <v>4.564E-2</v>
      </c>
      <c r="C6" s="4">
        <f>RATES!I7</f>
        <v>4.4629138143204593E-2</v>
      </c>
      <c r="D6" s="3">
        <f>RATES!J7</f>
        <v>0.87468853636775745</v>
      </c>
      <c r="E6" s="3">
        <f>RATES!K7</f>
        <v>1.0338211444269743</v>
      </c>
      <c r="G6" s="6">
        <f>'LIFE TABLES'!A6</f>
        <v>63</v>
      </c>
      <c r="H6" s="3">
        <f>'LIFE TABLES'!B6</f>
        <v>8.6648700000000005</v>
      </c>
      <c r="I6" s="3">
        <f>'LIFE TABLES'!C6</f>
        <v>8.6648699999999999E-3</v>
      </c>
      <c r="J6" s="3">
        <f>'LIFE TABLES'!D6</f>
        <v>0.99133512999999995</v>
      </c>
      <c r="K6" s="10">
        <f>'LIFE TABLES'!E6</f>
        <v>0.97028747025977602</v>
      </c>
      <c r="M6" s="8" t="s">
        <v>24</v>
      </c>
      <c r="N6" s="15">
        <f>'ASSIGNEMENT DATA'!G3</f>
        <v>2.1999999999999999E-2</v>
      </c>
      <c r="P6" s="14">
        <f t="shared" si="6"/>
        <v>85556.521034060934</v>
      </c>
      <c r="Q6" s="14">
        <f t="shared" si="7"/>
        <v>21389.130258515233</v>
      </c>
      <c r="R6" s="14">
        <f t="shared" si="2"/>
        <v>106945.65129257616</v>
      </c>
      <c r="T6" s="10">
        <f t="shared" si="8"/>
        <v>8.9381668900992736E-2</v>
      </c>
      <c r="U6" s="10">
        <f t="shared" si="9"/>
        <v>5.2083331389668058E-3</v>
      </c>
      <c r="V6" s="10">
        <f t="shared" si="10"/>
        <v>0.50649612377229203</v>
      </c>
      <c r="W6" s="10"/>
      <c r="X6" s="10">
        <f t="shared" si="3"/>
        <v>8359.5672976531187</v>
      </c>
      <c r="Y6" s="10">
        <f t="shared" si="11"/>
        <v>487.20901931815138</v>
      </c>
      <c r="Z6" s="10"/>
      <c r="AA6" s="14">
        <f t="shared" ref="AA6:AA53" si="14">AA5*(1+$N$10)</f>
        <v>53.060400000000001</v>
      </c>
      <c r="AC6" s="10">
        <f t="shared" si="4"/>
        <v>8359.5672976531187</v>
      </c>
      <c r="AD6" s="10">
        <f t="shared" si="5"/>
        <v>487.20901931815138</v>
      </c>
      <c r="AE6" s="10">
        <f t="shared" si="12"/>
        <v>804.90096674596805</v>
      </c>
      <c r="AF6" s="10">
        <f t="shared" si="13"/>
        <v>27.897202705611765</v>
      </c>
      <c r="AG6" s="10">
        <f t="shared" si="0"/>
        <v>9679.5744864228509</v>
      </c>
      <c r="AH6" s="10">
        <f t="shared" si="1"/>
        <v>29038.723459268553</v>
      </c>
    </row>
    <row r="7" spans="1:38" x14ac:dyDescent="0.35">
      <c r="A7">
        <v>4</v>
      </c>
      <c r="B7" s="4">
        <f>RATES!H8</f>
        <v>4.1930000000000002E-2</v>
      </c>
      <c r="C7" s="4">
        <f>RATES!I8</f>
        <v>4.107476257171943E-2</v>
      </c>
      <c r="D7" s="3">
        <f>RATES!J8</f>
        <v>0.84848824328325068</v>
      </c>
      <c r="E7" s="3">
        <f>RATES!K8</f>
        <v>1.0308787933031622</v>
      </c>
      <c r="G7" s="6">
        <f>'LIFE TABLES'!A7</f>
        <v>64</v>
      </c>
      <c r="H7" s="3">
        <f>'LIFE TABLES'!B7</f>
        <v>9.6526999999999994</v>
      </c>
      <c r="I7" s="3">
        <f>'LIFE TABLES'!C7</f>
        <v>9.6527000000000002E-3</v>
      </c>
      <c r="J7" s="3">
        <f>'LIFE TABLES'!D7</f>
        <v>0.99034730000000004</v>
      </c>
      <c r="K7" s="10">
        <f>'LIFE TABLES'!E7</f>
        <v>0.9609215763955995</v>
      </c>
      <c r="M7" s="8" t="s">
        <v>25</v>
      </c>
      <c r="N7" s="15">
        <f>'ASSIGNEMENT DATA'!H3</f>
        <v>1.4E-2</v>
      </c>
      <c r="P7" s="14">
        <f t="shared" si="6"/>
        <v>86258.038293227539</v>
      </c>
      <c r="Q7" s="14">
        <f t="shared" si="7"/>
        <v>21564.509573306885</v>
      </c>
      <c r="R7" s="14">
        <f t="shared" si="2"/>
        <v>107822.54786653443</v>
      </c>
      <c r="T7" s="10">
        <f t="shared" si="8"/>
        <v>7.5241060295753295E-2</v>
      </c>
      <c r="U7" s="10">
        <f t="shared" si="9"/>
        <v>4.8890551339368041E-3</v>
      </c>
      <c r="V7" s="10">
        <f t="shared" si="10"/>
        <v>0.42636600834260197</v>
      </c>
      <c r="W7" s="10"/>
      <c r="X7" s="10">
        <f t="shared" si="3"/>
        <v>6882.2391756240959</v>
      </c>
      <c r="Y7" s="10">
        <f t="shared" si="11"/>
        <v>447.28090089135532</v>
      </c>
      <c r="Z7" s="10"/>
      <c r="AA7" s="14">
        <f t="shared" si="14"/>
        <v>54.121608000000002</v>
      </c>
      <c r="AC7" s="10">
        <f t="shared" si="4"/>
        <v>6882.2391756240959</v>
      </c>
      <c r="AD7" s="10">
        <f t="shared" si="5"/>
        <v>447.28090089135532</v>
      </c>
      <c r="AE7" s="10">
        <f t="shared" si="12"/>
        <v>663.3163863260371</v>
      </c>
      <c r="AF7" s="10">
        <f t="shared" si="13"/>
        <v>23.259086108036545</v>
      </c>
      <c r="AG7" s="10">
        <f t="shared" si="0"/>
        <v>8016.0955489495245</v>
      </c>
      <c r="AH7" s="10">
        <f t="shared" si="1"/>
        <v>32064.382195798098</v>
      </c>
    </row>
    <row r="8" spans="1:38" x14ac:dyDescent="0.35">
      <c r="A8">
        <v>5</v>
      </c>
      <c r="B8" s="4">
        <f>RATES!H9</f>
        <v>3.9510000000000003E-2</v>
      </c>
      <c r="C8" s="4">
        <f>RATES!I9</f>
        <v>3.8749448279278509E-2</v>
      </c>
      <c r="D8" s="3">
        <f>RATES!J9</f>
        <v>0.82386611720300673</v>
      </c>
      <c r="E8" s="3">
        <f>RATES!K9</f>
        <v>1.0298860768347109</v>
      </c>
      <c r="G8" s="6">
        <f>'LIFE TABLES'!A8</f>
        <v>65</v>
      </c>
      <c r="H8" s="3">
        <f>'LIFE TABLES'!B8</f>
        <v>10.79527</v>
      </c>
      <c r="I8" s="3">
        <f>'LIFE TABLES'!C8</f>
        <v>1.0795270000000001E-2</v>
      </c>
      <c r="J8" s="3">
        <f>'LIFE TABLES'!D8</f>
        <v>0.98920472999999998</v>
      </c>
      <c r="K8" s="10">
        <f>'LIFE TABLES'!E8</f>
        <v>0.95054816852958335</v>
      </c>
      <c r="M8" s="8" t="s">
        <v>34</v>
      </c>
      <c r="N8" s="16">
        <f>'ASSIGNEMENT DATA'!I3</f>
        <v>0.15</v>
      </c>
      <c r="P8" s="14">
        <f t="shared" si="6"/>
        <v>86881.561694898424</v>
      </c>
      <c r="Q8" s="14">
        <f t="shared" si="7"/>
        <v>21720.390423724606</v>
      </c>
      <c r="R8" s="14">
        <f t="shared" si="2"/>
        <v>108601.95211862303</v>
      </c>
      <c r="T8" s="10">
        <f t="shared" si="8"/>
        <v>6.3264490824558192E-2</v>
      </c>
      <c r="U8" s="10">
        <f t="shared" si="9"/>
        <v>4.6027361788806417E-3</v>
      </c>
      <c r="V8" s="10">
        <f t="shared" si="10"/>
        <v>0.35849878133916313</v>
      </c>
      <c r="W8" s="10"/>
      <c r="X8" s="10">
        <f t="shared" si="3"/>
        <v>5659.4510046773075</v>
      </c>
      <c r="Y8" s="10">
        <f t="shared" si="11"/>
        <v>411.82277103332495</v>
      </c>
      <c r="Z8" s="10"/>
      <c r="AA8" s="14">
        <f t="shared" si="14"/>
        <v>55.204040160000005</v>
      </c>
      <c r="AC8" s="10">
        <f t="shared" si="4"/>
        <v>5659.4510046773075</v>
      </c>
      <c r="AD8" s="10">
        <f t="shared" si="5"/>
        <v>411.82277103332495</v>
      </c>
      <c r="AE8" s="10">
        <f t="shared" si="12"/>
        <v>546.09226923222764</v>
      </c>
      <c r="AF8" s="10">
        <f t="shared" si="13"/>
        <v>19.391440811565626</v>
      </c>
      <c r="AG8" s="10">
        <f t="shared" si="0"/>
        <v>6636.757485754425</v>
      </c>
      <c r="AH8" s="10">
        <f t="shared" si="1"/>
        <v>33183.787428772128</v>
      </c>
    </row>
    <row r="9" spans="1:38" x14ac:dyDescent="0.35">
      <c r="A9">
        <v>6</v>
      </c>
      <c r="B9" s="4">
        <f>RATES!H10</f>
        <v>3.8030000000000001E-2</v>
      </c>
      <c r="C9" s="4">
        <f>RATES!I10</f>
        <v>3.7324686060153878E-2</v>
      </c>
      <c r="D9" s="3">
        <f>RATES!J10</f>
        <v>0.79935660682316689</v>
      </c>
      <c r="E9" s="3">
        <f>RATES!K10</f>
        <v>1.0306615472626748</v>
      </c>
      <c r="G9" s="6">
        <f>'LIFE TABLES'!A9</f>
        <v>66</v>
      </c>
      <c r="H9" s="3">
        <f>'LIFE TABLES'!B9</f>
        <v>11.728260000000001</v>
      </c>
      <c r="I9" s="3">
        <f>'LIFE TABLES'!C9</f>
        <v>1.1728260000000001E-2</v>
      </c>
      <c r="J9" s="3">
        <f>'LIFE TABLES'!D9</f>
        <v>0.98827173999999995</v>
      </c>
      <c r="K9" s="10">
        <f>'LIFE TABLES'!E9</f>
        <v>0.93939989246654454</v>
      </c>
      <c r="M9" s="8" t="s">
        <v>35</v>
      </c>
      <c r="N9" s="14">
        <f>'ASSIGNEMENT DATA'!J3</f>
        <v>50</v>
      </c>
      <c r="P9" s="14">
        <f t="shared" si="6"/>
        <v>87575.484139350185</v>
      </c>
      <c r="Q9" s="14">
        <f t="shared" si="7"/>
        <v>21893.871034837546</v>
      </c>
      <c r="R9" s="14">
        <f t="shared" si="2"/>
        <v>109469.35517418773</v>
      </c>
      <c r="T9" s="10">
        <f t="shared" si="8"/>
        <v>5.3144132163290135E-2</v>
      </c>
      <c r="U9" s="10">
        <f t="shared" si="9"/>
        <v>4.2045669172288535E-3</v>
      </c>
      <c r="V9" s="10">
        <f t="shared" si="10"/>
        <v>0.30115008225864409</v>
      </c>
      <c r="W9" s="10"/>
      <c r="X9" s="10">
        <f t="shared" si="3"/>
        <v>4649.5304422915142</v>
      </c>
      <c r="Y9" s="10">
        <f t="shared" si="11"/>
        <v>367.92084800424198</v>
      </c>
      <c r="Z9" s="10"/>
      <c r="AA9" s="14">
        <f t="shared" si="14"/>
        <v>56.308120963200004</v>
      </c>
      <c r="AC9" s="10">
        <f t="shared" si="4"/>
        <v>4649.5304422915142</v>
      </c>
      <c r="AD9" s="10">
        <f t="shared" si="5"/>
        <v>367.92084800424198</v>
      </c>
      <c r="AE9" s="10">
        <f t="shared" si="12"/>
        <v>449.06581243745421</v>
      </c>
      <c r="AF9" s="10">
        <f t="shared" si="13"/>
        <v>16.136126408487428</v>
      </c>
      <c r="AG9" s="10">
        <f t="shared" si="0"/>
        <v>5482.653229141697</v>
      </c>
      <c r="AH9" s="10">
        <f t="shared" si="1"/>
        <v>32895.919374850186</v>
      </c>
    </row>
    <row r="10" spans="1:38" x14ac:dyDescent="0.35">
      <c r="A10">
        <v>7</v>
      </c>
      <c r="B10" s="4">
        <f>RATES!H11</f>
        <v>3.6909999999999998E-2</v>
      </c>
      <c r="C10" s="4">
        <f>RATES!I11</f>
        <v>3.6245136667137037E-2</v>
      </c>
      <c r="D10" s="3">
        <f>RATES!J11</f>
        <v>0.77591216342362268</v>
      </c>
      <c r="E10" s="3">
        <f>RATES!K11</f>
        <v>1.0302153317149951</v>
      </c>
      <c r="G10" s="6">
        <f>'LIFE TABLES'!A10</f>
        <v>67</v>
      </c>
      <c r="H10" s="3">
        <f>'LIFE TABLES'!B10</f>
        <v>12.797940000000001</v>
      </c>
      <c r="I10" s="3">
        <f>'LIFE TABLES'!C10</f>
        <v>1.2797940000000001E-2</v>
      </c>
      <c r="J10" s="3">
        <f>'LIFE TABLES'!D10</f>
        <v>0.98720205999999999</v>
      </c>
      <c r="K10" s="10">
        <f>'LIFE TABLES'!E10</f>
        <v>0.9273775090067512</v>
      </c>
      <c r="M10" s="8" t="s">
        <v>30</v>
      </c>
      <c r="N10" s="16">
        <f>'ASSIGNEMENT DATA'!K3</f>
        <v>0.02</v>
      </c>
      <c r="P10" s="14">
        <f t="shared" si="6"/>
        <v>88236.731100982055</v>
      </c>
      <c r="Q10" s="14">
        <f t="shared" si="7"/>
        <v>22059.182775245514</v>
      </c>
      <c r="R10" s="14">
        <f t="shared" si="2"/>
        <v>110295.91387622757</v>
      </c>
      <c r="T10" s="10">
        <f t="shared" si="8"/>
        <v>4.4594397236235435E-2</v>
      </c>
      <c r="U10" s="10">
        <f t="shared" si="9"/>
        <v>3.8541006837411918E-3</v>
      </c>
      <c r="V10" s="10">
        <f t="shared" si="10"/>
        <v>0.25270158433866746</v>
      </c>
      <c r="W10" s="10"/>
      <c r="X10" s="10">
        <f t="shared" si="3"/>
        <v>3815.6938645030368</v>
      </c>
      <c r="Y10" s="10">
        <f t="shared" si="11"/>
        <v>329.83370971033992</v>
      </c>
      <c r="Z10" s="10"/>
      <c r="AA10" s="14">
        <f t="shared" si="14"/>
        <v>57.434283382464002</v>
      </c>
      <c r="AC10" s="10">
        <f t="shared" si="4"/>
        <v>3815.6938645030368</v>
      </c>
      <c r="AD10" s="10">
        <f t="shared" si="5"/>
        <v>329.83370971033992</v>
      </c>
      <c r="AE10" s="10">
        <f t="shared" si="12"/>
        <v>368.93015178800516</v>
      </c>
      <c r="AF10" s="10">
        <f t="shared" si="13"/>
        <v>13.420439940897838</v>
      </c>
      <c r="AG10" s="10">
        <f t="shared" si="0"/>
        <v>4527.8781659422793</v>
      </c>
      <c r="AH10" s="10">
        <f t="shared" si="1"/>
        <v>31695.147161595956</v>
      </c>
    </row>
    <row r="11" spans="1:38" x14ac:dyDescent="0.35">
      <c r="A11">
        <v>8</v>
      </c>
      <c r="B11" s="4">
        <f>RATES!H12</f>
        <v>3.6249999999999998E-2</v>
      </c>
      <c r="C11" s="4">
        <f>RATES!I12</f>
        <v>3.5608427467367573E-2</v>
      </c>
      <c r="D11" s="3">
        <f>RATES!J12</f>
        <v>0.7521139631751077</v>
      </c>
      <c r="E11" s="3">
        <f>RATES!K12</f>
        <v>1.0316417476788344</v>
      </c>
      <c r="G11" s="6">
        <f>'LIFE TABLES'!A11</f>
        <v>68</v>
      </c>
      <c r="H11" s="3">
        <f>'LIFE TABLES'!B11</f>
        <v>13.97499</v>
      </c>
      <c r="I11" s="3">
        <f>'LIFE TABLES'!C11</f>
        <v>1.397499E-2</v>
      </c>
      <c r="J11" s="3">
        <f>'LIFE TABLES'!D11</f>
        <v>0.98602500999999998</v>
      </c>
      <c r="K11" s="10">
        <f>'LIFE TABLES'!E11</f>
        <v>0.91441741759215689</v>
      </c>
      <c r="P11" s="14">
        <f t="shared" si="6"/>
        <v>89026.06418186982</v>
      </c>
      <c r="Q11" s="14">
        <f t="shared" si="7"/>
        <v>22256.516045467455</v>
      </c>
      <c r="R11" s="14">
        <f t="shared" si="2"/>
        <v>111282.58022733728</v>
      </c>
      <c r="T11" s="10">
        <f t="shared" si="8"/>
        <v>3.737551233368256E-2</v>
      </c>
      <c r="U11" s="10">
        <f t="shared" si="9"/>
        <v>3.5315021141170346E-3</v>
      </c>
      <c r="V11" s="10">
        <f t="shared" si="10"/>
        <v>0.21179456989086784</v>
      </c>
      <c r="W11" s="10"/>
      <c r="X11" s="10">
        <f t="shared" si="3"/>
        <v>3127.6628619532162</v>
      </c>
      <c r="Y11" s="10">
        <f t="shared" si="11"/>
        <v>295.57677675769469</v>
      </c>
      <c r="Z11" s="10"/>
      <c r="AA11" s="14">
        <f t="shared" si="14"/>
        <v>58.582969050113284</v>
      </c>
      <c r="AC11" s="10">
        <f t="shared" si="4"/>
        <v>3127.6628619532162</v>
      </c>
      <c r="AD11" s="10">
        <f t="shared" si="5"/>
        <v>295.57677675769469</v>
      </c>
      <c r="AE11" s="10">
        <f t="shared" si="12"/>
        <v>302.76661403581556</v>
      </c>
      <c r="AF11" s="10">
        <f t="shared" si="13"/>
        <v>11.134301950739216</v>
      </c>
      <c r="AG11" s="10">
        <f t="shared" si="0"/>
        <v>3737.1405546974661</v>
      </c>
      <c r="AH11" s="10">
        <f t="shared" si="1"/>
        <v>29897.124437579729</v>
      </c>
    </row>
    <row r="12" spans="1:38" x14ac:dyDescent="0.35">
      <c r="A12">
        <v>9</v>
      </c>
      <c r="B12" s="4">
        <f>RATES!H13</f>
        <v>3.5479999999999998E-2</v>
      </c>
      <c r="C12" s="4">
        <f>RATES!I13</f>
        <v>3.4865087326079354E-2</v>
      </c>
      <c r="D12" s="3">
        <f>RATES!J13</f>
        <v>0.73067553237231897</v>
      </c>
      <c r="E12" s="3">
        <f>RATES!K13</f>
        <v>1.029340562059309</v>
      </c>
      <c r="G12" s="6">
        <f>'LIFE TABLES'!A12</f>
        <v>69</v>
      </c>
      <c r="H12" s="3">
        <f>'LIFE TABLES'!B12</f>
        <v>15.66005</v>
      </c>
      <c r="I12" s="3">
        <f>'LIFE TABLES'!C12</f>
        <v>1.5660050000000002E-2</v>
      </c>
      <c r="J12" s="3">
        <f>'LIFE TABLES'!D12</f>
        <v>0.98433994999999996</v>
      </c>
      <c r="K12" s="10">
        <f>'LIFE TABLES'!E12</f>
        <v>0.90009759511179277</v>
      </c>
      <c r="P12" s="14">
        <f t="shared" si="6"/>
        <v>89622.099886150332</v>
      </c>
      <c r="Q12" s="14">
        <f t="shared" si="7"/>
        <v>22405.524971537583</v>
      </c>
      <c r="R12" s="14">
        <f t="shared" si="2"/>
        <v>112027.62485768792</v>
      </c>
      <c r="T12" s="10">
        <f t="shared" si="8"/>
        <v>3.1271678450497248E-2</v>
      </c>
      <c r="U12" s="10">
        <f t="shared" si="9"/>
        <v>3.3167135542194856E-3</v>
      </c>
      <c r="V12" s="10">
        <f t="shared" si="10"/>
        <v>0.17720617788615109</v>
      </c>
      <c r="W12" s="10"/>
      <c r="X12" s="10">
        <f t="shared" si="3"/>
        <v>2559.3126574060061</v>
      </c>
      <c r="Y12" s="10">
        <f t="shared" si="11"/>
        <v>271.49238872399962</v>
      </c>
      <c r="Z12" s="10"/>
      <c r="AA12" s="14">
        <f t="shared" si="14"/>
        <v>59.754628431115549</v>
      </c>
      <c r="AC12" s="10">
        <f t="shared" si="4"/>
        <v>2559.3126574060061</v>
      </c>
      <c r="AD12" s="10">
        <f t="shared" si="5"/>
        <v>271.49238872399962</v>
      </c>
      <c r="AE12" s="10">
        <f t="shared" si="12"/>
        <v>248.17252260455689</v>
      </c>
      <c r="AF12" s="10">
        <f t="shared" si="13"/>
        <v>9.2472145930974818</v>
      </c>
      <c r="AG12" s="10">
        <f t="shared" si="0"/>
        <v>3088.2247833276601</v>
      </c>
      <c r="AH12" s="10">
        <f t="shared" si="1"/>
        <v>27794.023049948941</v>
      </c>
    </row>
    <row r="13" spans="1:38" x14ac:dyDescent="0.35">
      <c r="A13">
        <v>10</v>
      </c>
      <c r="B13" s="4">
        <f>RATES!H14</f>
        <v>3.5069999999999997E-2</v>
      </c>
      <c r="C13" s="4">
        <f>RATES!I14</f>
        <v>3.4469057280575782E-2</v>
      </c>
      <c r="D13" s="3">
        <f>RATES!J14</f>
        <v>0.70843953001252158</v>
      </c>
      <c r="E13" s="3">
        <f>RATES!K14</f>
        <v>1.0313872975995628</v>
      </c>
      <c r="G13" s="6">
        <f>'LIFE TABLES'!A13</f>
        <v>70</v>
      </c>
      <c r="H13" s="3">
        <f>'LIFE TABLES'!B13</f>
        <v>17.473579999999998</v>
      </c>
      <c r="I13" s="3">
        <f>'LIFE TABLES'!C13</f>
        <v>1.7473579999999999E-2</v>
      </c>
      <c r="J13" s="3">
        <f>'LIFE TABLES'!D13</f>
        <v>0.98252642000000001</v>
      </c>
      <c r="K13" s="10">
        <f>'LIFE TABLES'!E13</f>
        <v>0.88436966777579928</v>
      </c>
      <c r="P13" s="14">
        <f t="shared" si="6"/>
        <v>90401.523307825628</v>
      </c>
      <c r="Q13" s="14">
        <f t="shared" si="7"/>
        <v>22600.380826956407</v>
      </c>
      <c r="R13" s="14">
        <f t="shared" si="2"/>
        <v>113001.90413478203</v>
      </c>
      <c r="T13" s="10">
        <f t="shared" si="8"/>
        <v>2.6116462734054477E-2</v>
      </c>
      <c r="U13" s="10">
        <f t="shared" si="9"/>
        <v>3.0964263257878917E-3</v>
      </c>
      <c r="V13" s="10">
        <f t="shared" si="10"/>
        <v>0.14799328882630872</v>
      </c>
      <c r="W13" s="10"/>
      <c r="X13" s="10">
        <f t="shared" si="3"/>
        <v>2090.3837995795288</v>
      </c>
      <c r="Y13" s="10">
        <f t="shared" si="11"/>
        <v>247.88445860715782</v>
      </c>
      <c r="Z13" s="10"/>
      <c r="AA13" s="14">
        <f t="shared" si="14"/>
        <v>60.949720999737863</v>
      </c>
      <c r="AC13" s="10">
        <f t="shared" si="4"/>
        <v>2090.3837995795288</v>
      </c>
      <c r="AD13" s="10">
        <f t="shared" si="5"/>
        <v>247.88445860715782</v>
      </c>
      <c r="AE13" s="10">
        <f t="shared" si="12"/>
        <v>203.0750586153525</v>
      </c>
      <c r="AF13" s="10">
        <f t="shared" si="13"/>
        <v>7.6516195252727091</v>
      </c>
      <c r="AG13" s="10">
        <f t="shared" si="0"/>
        <v>2548.9949363273117</v>
      </c>
      <c r="AH13" s="10">
        <f t="shared" si="1"/>
        <v>25489.949363273117</v>
      </c>
    </row>
    <row r="14" spans="1:38" x14ac:dyDescent="0.35">
      <c r="A14">
        <v>11</v>
      </c>
      <c r="B14" s="4">
        <f>RATES!H15</f>
        <v>3.4869999999999998E-2</v>
      </c>
      <c r="C14" s="4">
        <f>RATES!I15</f>
        <v>3.427581496377205E-2</v>
      </c>
      <c r="D14" s="3">
        <f>RATES!J15</f>
        <v>0.68589277742554289</v>
      </c>
      <c r="E14" s="3">
        <f>RATES!K15</f>
        <v>1.0328721242285224</v>
      </c>
      <c r="G14" s="6">
        <f>'LIFE TABLES'!A14</f>
        <v>71</v>
      </c>
      <c r="H14" s="3">
        <f>'LIFE TABLES'!B14</f>
        <v>19.737480000000001</v>
      </c>
      <c r="I14" s="3">
        <f>'LIFE TABLES'!C14</f>
        <v>1.9737480000000002E-2</v>
      </c>
      <c r="J14" s="3">
        <f>'LIFE TABLES'!D14</f>
        <v>0.98026252000000003</v>
      </c>
      <c r="K14" s="10">
        <f>'LIFE TABLES'!E14</f>
        <v>0.86691443914546784</v>
      </c>
      <c r="P14" s="14">
        <f t="shared" si="6"/>
        <v>91319.002717374271</v>
      </c>
      <c r="Q14" s="14">
        <f t="shared" si="7"/>
        <v>22829.750679343568</v>
      </c>
      <c r="R14" s="14">
        <f t="shared" si="2"/>
        <v>114148.75339671783</v>
      </c>
      <c r="T14" s="10">
        <f t="shared" si="8"/>
        <v>2.1760841137194783E-2</v>
      </c>
      <c r="U14" s="10">
        <f t="shared" si="9"/>
        <v>2.921014578343492E-3</v>
      </c>
      <c r="V14" s="10">
        <f t="shared" si="10"/>
        <v>0.12331143311077045</v>
      </c>
      <c r="W14" s="10"/>
      <c r="X14" s="10">
        <f t="shared" si="3"/>
        <v>1703.4405515875733</v>
      </c>
      <c r="Y14" s="10">
        <f t="shared" si="11"/>
        <v>228.69734727975637</v>
      </c>
      <c r="Z14" s="10"/>
      <c r="AA14" s="14">
        <f t="shared" si="14"/>
        <v>62.168715419732621</v>
      </c>
      <c r="AC14" s="10">
        <f t="shared" si="4"/>
        <v>1703.4405515875733</v>
      </c>
      <c r="AD14" s="10">
        <f t="shared" si="5"/>
        <v>228.69734727975637</v>
      </c>
      <c r="AE14" s="10">
        <f t="shared" si="12"/>
        <v>165.86647116951735</v>
      </c>
      <c r="AF14" s="10">
        <f t="shared" si="13"/>
        <v>6.3105926158098145</v>
      </c>
      <c r="AG14" s="10">
        <f t="shared" si="0"/>
        <v>2104.314962652657</v>
      </c>
      <c r="AH14" s="10">
        <f t="shared" si="1"/>
        <v>23147.464589179228</v>
      </c>
    </row>
    <row r="15" spans="1:38" x14ac:dyDescent="0.35">
      <c r="A15">
        <v>12</v>
      </c>
      <c r="B15" s="4">
        <f>RATES!H16</f>
        <v>3.4869999999999998E-2</v>
      </c>
      <c r="C15" s="4">
        <f>RATES!I16</f>
        <v>3.427581496377205E-2</v>
      </c>
      <c r="D15" s="3">
        <f>RATES!J16</f>
        <v>0.66278158360522854</v>
      </c>
      <c r="E15" s="3">
        <f>RATES!K16</f>
        <v>1.03487</v>
      </c>
      <c r="G15" s="6">
        <f>'LIFE TABLES'!A15</f>
        <v>72</v>
      </c>
      <c r="H15" s="3">
        <f>'LIFE TABLES'!B15</f>
        <v>21.721769999999999</v>
      </c>
      <c r="I15" s="3">
        <f>'LIFE TABLES'!C15</f>
        <v>2.1721769999999998E-2</v>
      </c>
      <c r="J15" s="3">
        <f>'LIFE TABLES'!D15</f>
        <v>0.97827823000000003</v>
      </c>
      <c r="K15" s="10">
        <f>'LIFE TABLES'!E15</f>
        <v>0.84808352308867097</v>
      </c>
      <c r="P15" s="14">
        <f t="shared" si="6"/>
        <v>92424.22382260226</v>
      </c>
      <c r="Q15" s="14">
        <f t="shared" si="7"/>
        <v>23106.055955650565</v>
      </c>
      <c r="R15" s="14">
        <f t="shared" si="2"/>
        <v>115530.27977825282</v>
      </c>
      <c r="T15" s="10">
        <f t="shared" si="8"/>
        <v>1.8094933578355184E-2</v>
      </c>
      <c r="U15" s="10">
        <f t="shared" si="9"/>
        <v>2.6785425884025397E-3</v>
      </c>
      <c r="V15" s="10">
        <f t="shared" si="10"/>
        <v>0.10253795694401271</v>
      </c>
      <c r="W15" s="10"/>
      <c r="X15" s="10">
        <f t="shared" si="3"/>
        <v>1385.3134838446758</v>
      </c>
      <c r="Y15" s="10">
        <f t="shared" si="11"/>
        <v>205.09960002435349</v>
      </c>
      <c r="Z15" s="10"/>
      <c r="AA15" s="14">
        <f t="shared" si="14"/>
        <v>63.412089728127278</v>
      </c>
      <c r="AC15" s="10">
        <f t="shared" si="4"/>
        <v>1385.3134838446758</v>
      </c>
      <c r="AD15" s="10">
        <f t="shared" si="5"/>
        <v>205.09960002435349</v>
      </c>
      <c r="AE15" s="10">
        <f t="shared" si="12"/>
        <v>135.16329905059067</v>
      </c>
      <c r="AF15" s="10">
        <f t="shared" si="13"/>
        <v>5.1825779502464986</v>
      </c>
      <c r="AG15" s="10">
        <f t="shared" si="0"/>
        <v>1730.7589608698665</v>
      </c>
      <c r="AH15" s="10">
        <f t="shared" si="1"/>
        <v>20769.107530438399</v>
      </c>
    </row>
    <row r="16" spans="1:38" x14ac:dyDescent="0.35">
      <c r="A16">
        <v>13</v>
      </c>
      <c r="B16" s="4">
        <f>RATES!H17</f>
        <v>3.492E-2</v>
      </c>
      <c r="C16" s="4">
        <f>RATES!I17</f>
        <v>3.432412904395394E-2</v>
      </c>
      <c r="D16" s="3">
        <f>RATES!J17</f>
        <v>0.64004699376173035</v>
      </c>
      <c r="E16" s="3">
        <f>RATES!K17</f>
        <v>1.0355201884628515</v>
      </c>
      <c r="G16" s="6">
        <f>'LIFE TABLES'!A16</f>
        <v>73</v>
      </c>
      <c r="H16" s="3">
        <f>'LIFE TABLES'!B16</f>
        <v>23.921029999999998</v>
      </c>
      <c r="I16" s="3">
        <f>'LIFE TABLES'!C16</f>
        <v>2.3921029999999999E-2</v>
      </c>
      <c r="J16" s="3">
        <f>'LIFE TABLES'!D16</f>
        <v>0.97607896999999999</v>
      </c>
      <c r="K16" s="10">
        <f>'LIFE TABLES'!E16</f>
        <v>0.82779649169036118</v>
      </c>
      <c r="P16" s="14">
        <f t="shared" si="6"/>
        <v>93601.592378544956</v>
      </c>
      <c r="Q16" s="14">
        <f t="shared" si="7"/>
        <v>23400.398094636239</v>
      </c>
      <c r="R16" s="14">
        <f t="shared" si="2"/>
        <v>117001.9904731812</v>
      </c>
      <c r="T16" s="10">
        <f t="shared" si="8"/>
        <v>1.5012771509972439E-2</v>
      </c>
      <c r="U16" s="10">
        <f t="shared" si="9"/>
        <v>2.4528135441964365E-3</v>
      </c>
      <c r="V16" s="10">
        <f t="shared" si="10"/>
        <v>8.5072371889843831E-2</v>
      </c>
      <c r="W16" s="10"/>
      <c r="X16" s="10">
        <f t="shared" si="3"/>
        <v>1124.0658235708192</v>
      </c>
      <c r="Y16" s="10">
        <f t="shared" si="11"/>
        <v>183.68328929642095</v>
      </c>
      <c r="Z16" s="10"/>
      <c r="AA16" s="14">
        <f t="shared" si="14"/>
        <v>64.680331522689826</v>
      </c>
      <c r="AC16" s="10">
        <f t="shared" si="4"/>
        <v>1124.0658235708192</v>
      </c>
      <c r="AD16" s="10">
        <f t="shared" si="5"/>
        <v>183.68328929642095</v>
      </c>
      <c r="AE16" s="10">
        <f t="shared" si="12"/>
        <v>109.9205652604662</v>
      </c>
      <c r="AF16" s="10">
        <f t="shared" si="13"/>
        <v>4.2449126627426539</v>
      </c>
      <c r="AG16" s="10">
        <f t="shared" si="0"/>
        <v>1421.9145907904492</v>
      </c>
      <c r="AH16" s="10">
        <f t="shared" si="1"/>
        <v>18484.889680275839</v>
      </c>
    </row>
    <row r="17" spans="1:34" x14ac:dyDescent="0.35">
      <c r="A17">
        <v>14</v>
      </c>
      <c r="B17" s="4">
        <f>RATES!H18</f>
        <v>3.499E-2</v>
      </c>
      <c r="C17" s="4">
        <f>RATES!I18</f>
        <v>3.4391764834907843E-2</v>
      </c>
      <c r="D17" s="3">
        <f>RATES!J18</f>
        <v>0.61786536101900336</v>
      </c>
      <c r="E17" s="3">
        <f>RATES!K18</f>
        <v>1.0359004309711493</v>
      </c>
      <c r="G17" s="6">
        <f>'LIFE TABLES'!A17</f>
        <v>74</v>
      </c>
      <c r="H17" s="3">
        <f>'LIFE TABLES'!B17</f>
        <v>25.97889</v>
      </c>
      <c r="I17" s="3">
        <f>'LIFE TABLES'!C17</f>
        <v>2.5978890000000001E-2</v>
      </c>
      <c r="J17" s="3">
        <f>'LIFE TABLES'!D17</f>
        <v>0.97402111000000002</v>
      </c>
      <c r="K17" s="10">
        <f>'LIFE TABLES'!E17</f>
        <v>0.80629125769035137</v>
      </c>
      <c r="P17" s="14">
        <f t="shared" si="6"/>
        <v>94828.767427061102</v>
      </c>
      <c r="Q17" s="14">
        <f t="shared" si="7"/>
        <v>23707.191856765276</v>
      </c>
      <c r="R17" s="14">
        <f t="shared" si="2"/>
        <v>118535.95928382638</v>
      </c>
      <c r="T17" s="10">
        <f t="shared" si="8"/>
        <v>1.2429342914771772E-2</v>
      </c>
      <c r="U17" s="10">
        <f t="shared" si="9"/>
        <v>2.2100857913653449E-3</v>
      </c>
      <c r="V17" s="10">
        <f t="shared" si="10"/>
        <v>7.0432943183706714E-2</v>
      </c>
      <c r="W17" s="10"/>
      <c r="X17" s="10">
        <f t="shared" si="3"/>
        <v>910.16232488160563</v>
      </c>
      <c r="Y17" s="10">
        <f t="shared" si="11"/>
        <v>161.86505513775728</v>
      </c>
      <c r="Z17" s="10"/>
      <c r="AA17" s="14">
        <f t="shared" si="14"/>
        <v>65.973938153143621</v>
      </c>
      <c r="AC17" s="10">
        <f t="shared" si="4"/>
        <v>910.16232488160563</v>
      </c>
      <c r="AD17" s="10">
        <f t="shared" si="5"/>
        <v>161.86505513775728</v>
      </c>
      <c r="AE17" s="10">
        <f t="shared" si="12"/>
        <v>89.191134758398135</v>
      </c>
      <c r="AF17" s="10">
        <f t="shared" si="13"/>
        <v>3.4678060409112921</v>
      </c>
      <c r="AG17" s="10">
        <f t="shared" si="0"/>
        <v>1164.6863208186724</v>
      </c>
      <c r="AH17" s="10">
        <f t="shared" si="1"/>
        <v>16305.608491461413</v>
      </c>
    </row>
    <row r="18" spans="1:34" x14ac:dyDescent="0.35">
      <c r="A18">
        <v>15</v>
      </c>
      <c r="B18" s="4">
        <f>RATES!H19</f>
        <v>3.4979999999999997E-2</v>
      </c>
      <c r="C18" s="4">
        <f>RATES!I19</f>
        <v>3.4382102859130279E-2</v>
      </c>
      <c r="D18" s="3">
        <f>RATES!J19</f>
        <v>0.59706365714702891</v>
      </c>
      <c r="E18" s="3">
        <f>RATES!K19</f>
        <v>1.0348400101446</v>
      </c>
      <c r="G18" s="6">
        <f>'LIFE TABLES'!A18</f>
        <v>75</v>
      </c>
      <c r="H18" s="3">
        <f>'LIFE TABLES'!B18</f>
        <v>29.22232</v>
      </c>
      <c r="I18" s="3">
        <f>'LIFE TABLES'!C18</f>
        <v>2.922232E-2</v>
      </c>
      <c r="J18" s="3">
        <f>'LIFE TABLES'!D18</f>
        <v>0.97077767999999998</v>
      </c>
      <c r="K18" s="10">
        <f>'LIFE TABLES'!E18</f>
        <v>0.78272955654492149</v>
      </c>
      <c r="P18" s="14">
        <f t="shared" si="6"/>
        <v>95973.685388002996</v>
      </c>
      <c r="Q18" s="14">
        <f t="shared" si="7"/>
        <v>23993.421347000749</v>
      </c>
      <c r="R18" s="14">
        <f t="shared" si="2"/>
        <v>119967.10673500375</v>
      </c>
      <c r="T18" s="10">
        <f t="shared" si="8"/>
        <v>1.025620937691759E-2</v>
      </c>
      <c r="U18" s="10">
        <f t="shared" si="9"/>
        <v>2.0582140042560955E-3</v>
      </c>
      <c r="V18" s="10">
        <f t="shared" si="10"/>
        <v>5.811851980253302E-2</v>
      </c>
      <c r="W18" s="10"/>
      <c r="X18" s="10">
        <f t="shared" si="3"/>
        <v>734.50928776570186</v>
      </c>
      <c r="Y18" s="10">
        <f t="shared" si="11"/>
        <v>147.42575163594776</v>
      </c>
      <c r="Z18" s="10"/>
      <c r="AA18" s="14">
        <f t="shared" si="14"/>
        <v>67.293416916206496</v>
      </c>
      <c r="AC18" s="10">
        <f t="shared" si="4"/>
        <v>734.50928776570186</v>
      </c>
      <c r="AD18" s="10">
        <f t="shared" si="5"/>
        <v>147.42575163594776</v>
      </c>
      <c r="AE18" s="10">
        <f t="shared" si="12"/>
        <v>72.21839616851706</v>
      </c>
      <c r="AF18" s="10">
        <f t="shared" si="13"/>
        <v>2.8298867400342544</v>
      </c>
      <c r="AG18" s="10">
        <f t="shared" si="0"/>
        <v>956.98332231020095</v>
      </c>
      <c r="AH18" s="10">
        <f t="shared" si="1"/>
        <v>14354.749834653014</v>
      </c>
    </row>
    <row r="19" spans="1:34" x14ac:dyDescent="0.35">
      <c r="A19">
        <v>16</v>
      </c>
      <c r="B19" s="4">
        <f>RATES!H20</f>
        <v>3.4860000000000002E-2</v>
      </c>
      <c r="C19" s="4">
        <f>RATES!I20</f>
        <v>3.4266151867619492E-2</v>
      </c>
      <c r="D19" s="3">
        <f>RATES!J20</f>
        <v>0.57795548440160416</v>
      </c>
      <c r="E19" s="3">
        <f>RATES!K20</f>
        <v>1.0330616686944476</v>
      </c>
      <c r="G19" s="6">
        <f>'LIFE TABLES'!A19</f>
        <v>76</v>
      </c>
      <c r="H19" s="3">
        <f>'LIFE TABLES'!B19</f>
        <v>32.869430000000001</v>
      </c>
      <c r="I19" s="3">
        <f>'LIFE TABLES'!C19</f>
        <v>3.2869429999999998E-2</v>
      </c>
      <c r="J19" s="3">
        <f>'LIFE TABLES'!D19</f>
        <v>0.96713057000000002</v>
      </c>
      <c r="K19" s="10">
        <f>'LIFE TABLES'!E19</f>
        <v>0.75700168217713715</v>
      </c>
      <c r="P19" s="14">
        <f t="shared" si="6"/>
        <v>96965.50739497719</v>
      </c>
      <c r="Q19" s="14">
        <f t="shared" si="7"/>
        <v>24241.376848744298</v>
      </c>
      <c r="R19" s="14">
        <f t="shared" si="2"/>
        <v>121206.88424372149</v>
      </c>
      <c r="T19" s="10">
        <f t="shared" si="8"/>
        <v>8.4312295776270071E-3</v>
      </c>
      <c r="U19" s="10">
        <f t="shared" si="9"/>
        <v>1.9103226183529729E-3</v>
      </c>
      <c r="V19" s="10">
        <f t="shared" si="10"/>
        <v>4.777696760655304E-2</v>
      </c>
      <c r="W19" s="10"/>
      <c r="X19" s="10">
        <f t="shared" si="3"/>
        <v>590.5285839604029</v>
      </c>
      <c r="Y19" s="10">
        <f t="shared" si="11"/>
        <v>133.82227059721001</v>
      </c>
      <c r="Z19" s="10"/>
      <c r="AA19" s="14">
        <f t="shared" si="14"/>
        <v>68.639285254530634</v>
      </c>
      <c r="AC19" s="10">
        <f t="shared" si="4"/>
        <v>590.5285839604029</v>
      </c>
      <c r="AD19" s="10">
        <f t="shared" si="5"/>
        <v>133.82227059721001</v>
      </c>
      <c r="AE19" s="10">
        <f t="shared" si="12"/>
        <v>58.280786290420451</v>
      </c>
      <c r="AF19" s="10">
        <f t="shared" si="13"/>
        <v>2.305587912840581</v>
      </c>
      <c r="AG19" s="10">
        <f t="shared" si="0"/>
        <v>784.93722876087395</v>
      </c>
      <c r="AH19" s="10">
        <f t="shared" si="1"/>
        <v>12558.995660173983</v>
      </c>
    </row>
    <row r="20" spans="1:34" x14ac:dyDescent="0.35">
      <c r="A20">
        <v>17</v>
      </c>
      <c r="B20" s="4">
        <f>RATES!H21</f>
        <v>3.4660000000000003E-2</v>
      </c>
      <c r="C20" s="4">
        <f>RATES!I21</f>
        <v>3.407287033313533E-2</v>
      </c>
      <c r="D20" s="3">
        <f>RATES!J21</f>
        <v>0.56032472588283599</v>
      </c>
      <c r="E20" s="3">
        <f>RATES!K21</f>
        <v>1.0314652516734639</v>
      </c>
      <c r="G20" s="6">
        <f>'LIFE TABLES'!A20</f>
        <v>77</v>
      </c>
      <c r="H20" s="3">
        <f>'LIFE TABLES'!B20</f>
        <v>37.547710000000002</v>
      </c>
      <c r="I20" s="3">
        <f>'LIFE TABLES'!C20</f>
        <v>3.7547710000000005E-2</v>
      </c>
      <c r="J20" s="3">
        <f>'LIFE TABLES'!D20</f>
        <v>0.96245228999999999</v>
      </c>
      <c r="K20" s="10">
        <f>'LIFE TABLES'!E20</f>
        <v>0.72857800254523786</v>
      </c>
      <c r="P20" s="14">
        <f t="shared" si="6"/>
        <v>97816.187356051552</v>
      </c>
      <c r="Q20" s="14">
        <f t="shared" si="7"/>
        <v>24454.046839012888</v>
      </c>
      <c r="R20" s="14">
        <f t="shared" si="2"/>
        <v>122270.23419506443</v>
      </c>
      <c r="T20" s="10">
        <f t="shared" si="8"/>
        <v>6.8974577823274182E-3</v>
      </c>
      <c r="U20" s="10">
        <f t="shared" si="9"/>
        <v>1.7939157243702477E-3</v>
      </c>
      <c r="V20" s="10">
        <f t="shared" si="10"/>
        <v>3.9085594099855368E-2</v>
      </c>
      <c r="W20" s="10"/>
      <c r="X20" s="10">
        <f t="shared" si="3"/>
        <v>472.47467837902536</v>
      </c>
      <c r="Y20" s="10">
        <f t="shared" si="11"/>
        <v>122.90302380275118</v>
      </c>
      <c r="Z20" s="10"/>
      <c r="AA20" s="14">
        <f t="shared" si="14"/>
        <v>70.012070959621255</v>
      </c>
      <c r="AC20" s="10">
        <f t="shared" si="4"/>
        <v>472.47467837902536</v>
      </c>
      <c r="AD20" s="10">
        <f t="shared" si="5"/>
        <v>122.90302380275118</v>
      </c>
      <c r="AE20" s="10">
        <f t="shared" si="12"/>
        <v>46.856332623119712</v>
      </c>
      <c r="AF20" s="10">
        <f t="shared" si="13"/>
        <v>1.8742662864639714</v>
      </c>
      <c r="AG20" s="10">
        <f t="shared" si="0"/>
        <v>644.10830109136009</v>
      </c>
      <c r="AH20" s="10">
        <f t="shared" si="1"/>
        <v>10949.841118553122</v>
      </c>
    </row>
    <row r="21" spans="1:34" x14ac:dyDescent="0.35">
      <c r="A21">
        <v>18</v>
      </c>
      <c r="B21" s="4">
        <f>RATES!H22</f>
        <v>3.4459999999999998E-2</v>
      </c>
      <c r="C21" s="4">
        <f>RATES!I22</f>
        <v>3.3879551433677733E-2</v>
      </c>
      <c r="D21" s="3">
        <f>RATES!J22</f>
        <v>0.54344220000874199</v>
      </c>
      <c r="E21" s="3">
        <f>RATES!K22</f>
        <v>1.0310659088930201</v>
      </c>
      <c r="G21" s="6">
        <f>'LIFE TABLES'!A21</f>
        <v>78</v>
      </c>
      <c r="H21" s="3">
        <f>'LIFE TABLES'!B21</f>
        <v>41.500149999999998</v>
      </c>
      <c r="I21" s="3">
        <f>'LIFE TABLES'!C21</f>
        <v>4.150015E-2</v>
      </c>
      <c r="J21" s="3">
        <f>'LIFE TABLES'!D21</f>
        <v>0.95849985000000004</v>
      </c>
      <c r="K21" s="10">
        <f>'LIFE TABLES'!E21</f>
        <v>0.69834190615291014</v>
      </c>
      <c r="P21" s="14">
        <f t="shared" si="6"/>
        <v>98636.127526061449</v>
      </c>
      <c r="Q21" s="14">
        <f t="shared" si="7"/>
        <v>24659.031881515362</v>
      </c>
      <c r="R21" s="14">
        <f t="shared" si="2"/>
        <v>123295.15940757681</v>
      </c>
      <c r="T21" s="10">
        <f t="shared" si="8"/>
        <v>5.6195304122808381E-3</v>
      </c>
      <c r="U21" s="10">
        <f t="shared" si="9"/>
        <v>1.6220580179831128E-3</v>
      </c>
      <c r="V21" s="10">
        <f t="shared" si="10"/>
        <v>3.1844005669591419E-2</v>
      </c>
      <c r="W21" s="10"/>
      <c r="X21" s="10">
        <f t="shared" si="3"/>
        <v>376.46877289773272</v>
      </c>
      <c r="Y21" s="10">
        <f t="shared" si="11"/>
        <v>108.68403915005887</v>
      </c>
      <c r="Z21" s="10"/>
      <c r="AA21" s="14">
        <f t="shared" si="14"/>
        <v>71.412312378813681</v>
      </c>
      <c r="AC21" s="10">
        <f t="shared" si="4"/>
        <v>376.46877289773272</v>
      </c>
      <c r="AD21" s="10">
        <f t="shared" si="5"/>
        <v>108.68403915005887</v>
      </c>
      <c r="AE21" s="10">
        <f t="shared" si="12"/>
        <v>37.489123326346672</v>
      </c>
      <c r="AF21" s="10">
        <f t="shared" si="13"/>
        <v>1.5168518772827262</v>
      </c>
      <c r="AG21" s="10">
        <f t="shared" si="0"/>
        <v>524.15878725142102</v>
      </c>
      <c r="AH21" s="10">
        <f t="shared" si="1"/>
        <v>9434.8581705255783</v>
      </c>
    </row>
    <row r="22" spans="1:34" x14ac:dyDescent="0.35">
      <c r="A22">
        <v>19</v>
      </c>
      <c r="B22" s="4">
        <f>RATES!H23</f>
        <v>3.4270000000000002E-2</v>
      </c>
      <c r="C22" s="4">
        <f>RATES!I23</f>
        <v>3.3695863856725551E-2</v>
      </c>
      <c r="D22" s="3">
        <f>RATES!J23</f>
        <v>0.52717568742308551</v>
      </c>
      <c r="E22" s="3">
        <f>RATES!K23</f>
        <v>1.0308559612549084</v>
      </c>
      <c r="G22" s="6">
        <f>'LIFE TABLES'!A22</f>
        <v>79</v>
      </c>
      <c r="H22" s="3">
        <f>'LIFE TABLES'!B22</f>
        <v>47.043030000000002</v>
      </c>
      <c r="I22" s="3">
        <f>'LIFE TABLES'!C22</f>
        <v>4.704303E-2</v>
      </c>
      <c r="J22" s="3">
        <f>'LIFE TABLES'!D22</f>
        <v>0.95295697000000001</v>
      </c>
      <c r="K22" s="10">
        <f>'LIFE TABLES'!E22</f>
        <v>0.66548978691150162</v>
      </c>
      <c r="P22" s="14">
        <f t="shared" si="6"/>
        <v>99442.687974122338</v>
      </c>
      <c r="Q22" s="14">
        <f t="shared" si="7"/>
        <v>24860.671993530585</v>
      </c>
      <c r="R22" s="14">
        <f t="shared" si="2"/>
        <v>124303.35996765293</v>
      </c>
      <c r="T22" s="10">
        <f t="shared" si="8"/>
        <v>4.5518950733334992E-3</v>
      </c>
      <c r="U22" s="10">
        <f t="shared" si="9"/>
        <v>1.4980385140347593E-3</v>
      </c>
      <c r="V22" s="10">
        <f t="shared" si="10"/>
        <v>2.579407208222316E-2</v>
      </c>
      <c r="W22" s="10"/>
      <c r="X22" s="10">
        <f t="shared" si="3"/>
        <v>298.23636767800269</v>
      </c>
      <c r="Y22" s="10">
        <f t="shared" si="11"/>
        <v>98.166028254939562</v>
      </c>
      <c r="Z22" s="10"/>
      <c r="AA22" s="14">
        <f t="shared" si="14"/>
        <v>72.840558626389949</v>
      </c>
      <c r="AC22" s="10">
        <f t="shared" si="4"/>
        <v>298.23636767800269</v>
      </c>
      <c r="AD22" s="10">
        <f t="shared" si="5"/>
        <v>98.166028254939562</v>
      </c>
      <c r="AE22" s="10">
        <f t="shared" si="12"/>
        <v>29.871368155306289</v>
      </c>
      <c r="AF22" s="10">
        <f t="shared" si="13"/>
        <v>1.2228025434634542</v>
      </c>
      <c r="AG22" s="10">
        <f t="shared" si="0"/>
        <v>427.49656663171197</v>
      </c>
      <c r="AH22" s="10">
        <f t="shared" si="1"/>
        <v>8122.4347660025278</v>
      </c>
    </row>
    <row r="23" spans="1:34" x14ac:dyDescent="0.35">
      <c r="A23">
        <v>20</v>
      </c>
      <c r="B23" s="4">
        <f>RATES!H24</f>
        <v>3.415E-2</v>
      </c>
      <c r="C23" s="4">
        <f>RATES!I24</f>
        <v>3.3579833263195462E-2</v>
      </c>
      <c r="D23" s="3">
        <f>RATES!J24</f>
        <v>0.51089220238770194</v>
      </c>
      <c r="E23" s="3">
        <f>RATES!K24</f>
        <v>1.0318726435034264</v>
      </c>
      <c r="G23" s="6">
        <f>'LIFE TABLES'!A23</f>
        <v>80</v>
      </c>
      <c r="H23" s="3">
        <f>'LIFE TABLES'!B23</f>
        <v>52.770629999999997</v>
      </c>
      <c r="I23" s="3">
        <f>'LIFE TABLES'!C23</f>
        <v>5.2770629999999999E-2</v>
      </c>
      <c r="J23" s="3">
        <f>'LIFE TABLES'!D23</f>
        <v>0.94722936999999996</v>
      </c>
      <c r="K23" s="10">
        <f>'LIFE TABLES'!E23</f>
        <v>0.63037147159761586</v>
      </c>
      <c r="P23" s="14">
        <f t="shared" si="6"/>
        <v>100354.72115197124</v>
      </c>
      <c r="Q23" s="14">
        <f t="shared" si="7"/>
        <v>25088.680287992811</v>
      </c>
      <c r="R23" s="14">
        <f t="shared" si="2"/>
        <v>125443.40143996406</v>
      </c>
      <c r="T23" s="10">
        <f t="shared" si="8"/>
        <v>3.6649353972268246E-3</v>
      </c>
      <c r="U23" s="10">
        <f t="shared" si="9"/>
        <v>1.361169434044328E-3</v>
      </c>
      <c r="V23" s="10">
        <f t="shared" si="10"/>
        <v>2.0767967250952004E-2</v>
      </c>
      <c r="W23" s="10"/>
      <c r="X23" s="10">
        <f t="shared" si="3"/>
        <v>234.84113590393221</v>
      </c>
      <c r="Y23" s="10">
        <f t="shared" si="11"/>
        <v>87.234702419964592</v>
      </c>
      <c r="Z23" s="10"/>
      <c r="AA23" s="14">
        <f t="shared" si="14"/>
        <v>74.297369798917757</v>
      </c>
      <c r="AC23" s="10">
        <f t="shared" si="4"/>
        <v>234.84113590393221</v>
      </c>
      <c r="AD23" s="10">
        <f t="shared" si="5"/>
        <v>87.234702419964592</v>
      </c>
      <c r="AE23" s="10">
        <f t="shared" si="12"/>
        <v>23.663892611272342</v>
      </c>
      <c r="AF23" s="10">
        <f t="shared" si="13"/>
        <v>0.97909001812698093</v>
      </c>
      <c r="AG23" s="10">
        <f t="shared" si="0"/>
        <v>346.71882095329607</v>
      </c>
      <c r="AH23" s="10">
        <f t="shared" si="1"/>
        <v>6934.3764190659213</v>
      </c>
    </row>
    <row r="24" spans="1:34" x14ac:dyDescent="0.35">
      <c r="A24">
        <v>21</v>
      </c>
      <c r="B24" s="4">
        <f>RATES!H25</f>
        <v>3.4090000000000002E-2</v>
      </c>
      <c r="C24" s="4">
        <f>RATES!I25</f>
        <v>3.3521812917377977E-2</v>
      </c>
      <c r="D24" s="3">
        <f>RATES!J25</f>
        <v>0.49462366847703543</v>
      </c>
      <c r="E24" s="3">
        <f>RATES!K25</f>
        <v>1.0328907307666007</v>
      </c>
      <c r="G24" s="6">
        <f>'LIFE TABLES'!A24</f>
        <v>81</v>
      </c>
      <c r="H24" s="3">
        <f>'LIFE TABLES'!B24</f>
        <v>58.951180000000001</v>
      </c>
      <c r="I24" s="3">
        <f>'LIFE TABLES'!C24</f>
        <v>5.8951179999999999E-2</v>
      </c>
      <c r="J24" s="3">
        <f>'LIFE TABLES'!D24</f>
        <v>0.94104882000000001</v>
      </c>
      <c r="K24" s="10">
        <f>'LIFE TABLES'!E24</f>
        <v>0.59321032950859998</v>
      </c>
      <c r="P24" s="14">
        <f t="shared" si="6"/>
        <v>101375.04111867417</v>
      </c>
      <c r="Q24" s="14">
        <f t="shared" si="7"/>
        <v>25343.760279668542</v>
      </c>
      <c r="R24" s="14">
        <f t="shared" si="2"/>
        <v>126718.80139834271</v>
      </c>
      <c r="T24" s="10">
        <f t="shared" si="8"/>
        <v>2.9315506612960546E-3</v>
      </c>
      <c r="U24" s="10">
        <f t="shared" si="9"/>
        <v>1.2242961756449768E-3</v>
      </c>
      <c r="V24" s="10">
        <f t="shared" si="10"/>
        <v>1.6612120414010972E-2</v>
      </c>
      <c r="W24" s="10"/>
      <c r="X24" s="10">
        <f t="shared" si="3"/>
        <v>183.71507919458088</v>
      </c>
      <c r="Y24" s="10">
        <f t="shared" si="11"/>
        <v>76.736580669244063</v>
      </c>
      <c r="Z24" s="10"/>
      <c r="AA24" s="14">
        <f t="shared" si="14"/>
        <v>75.783317194896114</v>
      </c>
      <c r="AC24" s="10">
        <f t="shared" si="4"/>
        <v>183.71507919458088</v>
      </c>
      <c r="AD24" s="10">
        <f t="shared" si="5"/>
        <v>76.736580669244063</v>
      </c>
      <c r="AE24" s="10">
        <f t="shared" si="12"/>
        <v>18.633700968953111</v>
      </c>
      <c r="AF24" s="10">
        <f t="shared" si="13"/>
        <v>0.7784711024060782</v>
      </c>
      <c r="AG24" s="10">
        <f t="shared" si="0"/>
        <v>279.86383193518412</v>
      </c>
      <c r="AH24" s="10">
        <f t="shared" si="1"/>
        <v>5877.1404706388666</v>
      </c>
    </row>
    <row r="25" spans="1:34" x14ac:dyDescent="0.35">
      <c r="A25">
        <v>22</v>
      </c>
      <c r="B25" s="4">
        <f>RATES!H26</f>
        <v>3.4090000000000002E-2</v>
      </c>
      <c r="C25" s="4">
        <f>RATES!I26</f>
        <v>3.3521812917377977E-2</v>
      </c>
      <c r="D25" s="3">
        <f>RATES!J26</f>
        <v>0.47831781419125552</v>
      </c>
      <c r="E25" s="3">
        <f>RATES!K26</f>
        <v>1.03409</v>
      </c>
      <c r="G25" s="6">
        <f>'LIFE TABLES'!A25</f>
        <v>82</v>
      </c>
      <c r="H25" s="3">
        <f>'LIFE TABLES'!B25</f>
        <v>65.736419999999995</v>
      </c>
      <c r="I25" s="3">
        <f>'LIFE TABLES'!C25</f>
        <v>6.573641999999999E-2</v>
      </c>
      <c r="J25" s="3">
        <f>'LIFE TABLES'!D25</f>
        <v>0.93426357999999998</v>
      </c>
      <c r="K25" s="10">
        <f>'LIFE TABLES'!E25</f>
        <v>0.55421480613968421</v>
      </c>
      <c r="P25" s="14">
        <f t="shared" si="6"/>
        <v>102524.63611246075</v>
      </c>
      <c r="Q25" s="14">
        <f t="shared" si="7"/>
        <v>25631.159028115188</v>
      </c>
      <c r="R25" s="14">
        <f t="shared" si="2"/>
        <v>128155.79514057594</v>
      </c>
      <c r="T25" s="10">
        <f t="shared" si="8"/>
        <v>2.3280148634077457E-3</v>
      </c>
      <c r="U25" s="10">
        <f t="shared" si="9"/>
        <v>1.0920213246259989E-3</v>
      </c>
      <c r="V25" s="10">
        <f t="shared" si="10"/>
        <v>1.3192084225977226E-2</v>
      </c>
      <c r="W25" s="10"/>
      <c r="X25" s="10">
        <f t="shared" si="3"/>
        <v>142.68317764743614</v>
      </c>
      <c r="Y25" s="10">
        <f t="shared" si="11"/>
        <v>66.940033372390133</v>
      </c>
      <c r="Z25" s="10"/>
      <c r="AA25" s="14">
        <f t="shared" si="14"/>
        <v>77.298983538794033</v>
      </c>
      <c r="AC25" s="10">
        <f t="shared" si="4"/>
        <v>142.68317764743614</v>
      </c>
      <c r="AD25" s="10">
        <f t="shared" si="5"/>
        <v>66.940033372390133</v>
      </c>
      <c r="AE25" s="10">
        <f t="shared" si="12"/>
        <v>14.577030305526716</v>
      </c>
      <c r="AF25" s="10">
        <f t="shared" si="13"/>
        <v>0.61420791593027191</v>
      </c>
      <c r="AG25" s="10">
        <f t="shared" si="0"/>
        <v>224.81444924128326</v>
      </c>
      <c r="AH25" s="10">
        <f t="shared" si="1"/>
        <v>4945.9178833082315</v>
      </c>
    </row>
    <row r="26" spans="1:34" x14ac:dyDescent="0.35">
      <c r="A26">
        <v>23</v>
      </c>
      <c r="B26" s="4">
        <f>RATES!H27</f>
        <v>3.4130000000000001E-2</v>
      </c>
      <c r="C26" s="4">
        <f>RATES!I27</f>
        <v>3.3560493521960687E-2</v>
      </c>
      <c r="D26" s="3">
        <f>RATES!J27</f>
        <v>0.4621381757044169</v>
      </c>
      <c r="E26" s="3">
        <f>RATES!K27</f>
        <v>1.0350103915613047</v>
      </c>
      <c r="G26" s="6">
        <f>'LIFE TABLES'!A26</f>
        <v>83</v>
      </c>
      <c r="H26" s="3">
        <f>'LIFE TABLES'!B26</f>
        <v>72.184380000000004</v>
      </c>
      <c r="I26" s="3">
        <f>'LIFE TABLES'!C26</f>
        <v>7.2184380000000006E-2</v>
      </c>
      <c r="J26" s="3">
        <f>'LIFE TABLES'!D26</f>
        <v>0.92781561999999995</v>
      </c>
      <c r="K26" s="10">
        <f>'LIFE TABLES'!E26</f>
        <v>0.51420915397167088</v>
      </c>
      <c r="P26" s="14">
        <f t="shared" si="6"/>
        <v>103779.55436455463</v>
      </c>
      <c r="Q26" s="14">
        <f t="shared" si="7"/>
        <v>25944.888591138657</v>
      </c>
      <c r="R26" s="14">
        <f t="shared" si="2"/>
        <v>129724.44295569329</v>
      </c>
      <c r="T26" s="10">
        <f t="shared" si="8"/>
        <v>1.8359732707825915E-3</v>
      </c>
      <c r="U26" s="10">
        <f t="shared" si="9"/>
        <v>9.5226242075994593E-4</v>
      </c>
      <c r="V26" s="10">
        <f t="shared" si="10"/>
        <v>1.0403848534434688E-2</v>
      </c>
      <c r="W26" s="10"/>
      <c r="X26" s="10">
        <f t="shared" si="3"/>
        <v>110.05076166824719</v>
      </c>
      <c r="Y26" s="10">
        <f t="shared" si="11"/>
        <v>57.088720062629072</v>
      </c>
      <c r="Z26" s="10"/>
      <c r="AA26" s="14">
        <f t="shared" si="14"/>
        <v>78.844963209569912</v>
      </c>
      <c r="AC26" s="10">
        <f t="shared" si="4"/>
        <v>110.05076166824719</v>
      </c>
      <c r="AD26" s="10">
        <f t="shared" si="5"/>
        <v>57.088720062629072</v>
      </c>
      <c r="AE26" s="10">
        <f t="shared" si="12"/>
        <v>11.321298895852914</v>
      </c>
      <c r="AF26" s="10">
        <f t="shared" si="13"/>
        <v>0.48068350131198323</v>
      </c>
      <c r="AG26" s="10">
        <f t="shared" si="0"/>
        <v>178.94146412804116</v>
      </c>
      <c r="AH26" s="10">
        <f t="shared" si="1"/>
        <v>4115.6536749449469</v>
      </c>
    </row>
    <row r="27" spans="1:34" x14ac:dyDescent="0.35">
      <c r="A27">
        <v>24</v>
      </c>
      <c r="B27" s="4">
        <f>RATES!H28</f>
        <v>3.4209999999999997E-2</v>
      </c>
      <c r="C27" s="4">
        <f>RATES!I28</f>
        <v>3.363785024284794E-2</v>
      </c>
      <c r="D27" s="3">
        <f>RATES!J28</f>
        <v>0.44605705647492683</v>
      </c>
      <c r="E27" s="3">
        <f>RATES!K28</f>
        <v>1.0360517090718731</v>
      </c>
      <c r="G27" s="6">
        <f>'LIFE TABLES'!A27</f>
        <v>84</v>
      </c>
      <c r="H27" s="3">
        <f>'LIFE TABLES'!B27</f>
        <v>81.257310000000004</v>
      </c>
      <c r="I27" s="3">
        <f>'LIFE TABLES'!C27</f>
        <v>8.1257309999999999E-2</v>
      </c>
      <c r="J27" s="3">
        <f>'LIFE TABLES'!D27</f>
        <v>0.91874268999999997</v>
      </c>
      <c r="K27" s="10">
        <f>'LIFE TABLES'!E27</f>
        <v>0.47242590134255708</v>
      </c>
      <c r="P27" s="14">
        <f t="shared" si="6"/>
        <v>105155.52300345966</v>
      </c>
      <c r="Q27" s="14">
        <f t="shared" si="7"/>
        <v>26288.880750864915</v>
      </c>
      <c r="R27" s="14">
        <f t="shared" si="2"/>
        <v>131444.40375432456</v>
      </c>
      <c r="T27" s="10">
        <f t="shared" si="8"/>
        <v>1.4337689683318622E-3</v>
      </c>
      <c r="U27" s="10">
        <f t="shared" si="9"/>
        <v>8.4538874555560508E-4</v>
      </c>
      <c r="V27" s="10">
        <f t="shared" si="10"/>
        <v>8.1246908205472191E-3</v>
      </c>
      <c r="W27" s="10"/>
      <c r="X27" s="10">
        <f t="shared" si="3"/>
        <v>84.051526654780957</v>
      </c>
      <c r="Y27" s="10">
        <f t="shared" si="11"/>
        <v>49.566582549579664</v>
      </c>
      <c r="Z27" s="10"/>
      <c r="AA27" s="14">
        <f t="shared" si="14"/>
        <v>80.421862473761308</v>
      </c>
      <c r="AC27" s="10">
        <f t="shared" si="4"/>
        <v>84.051526654780957</v>
      </c>
      <c r="AD27" s="10">
        <f t="shared" si="5"/>
        <v>49.566582549579664</v>
      </c>
      <c r="AE27" s="10">
        <f t="shared" si="12"/>
        <v>8.7320400033772394</v>
      </c>
      <c r="AF27" s="10">
        <f t="shared" si="13"/>
        <v>0.37321454568555951</v>
      </c>
      <c r="AG27" s="10">
        <f t="shared" si="0"/>
        <v>142.72336375342343</v>
      </c>
      <c r="AH27" s="10">
        <f t="shared" si="1"/>
        <v>3425.3607300821623</v>
      </c>
    </row>
    <row r="28" spans="1:34" x14ac:dyDescent="0.35">
      <c r="A28">
        <v>25</v>
      </c>
      <c r="B28" s="4">
        <f>RATES!H29</f>
        <v>3.431E-2</v>
      </c>
      <c r="C28" s="4">
        <f>RATES!I29</f>
        <v>3.3734537729628727E-2</v>
      </c>
      <c r="D28" s="3">
        <f>RATES!J29</f>
        <v>0.43026092876836186</v>
      </c>
      <c r="E28" s="3">
        <f>RATES!K29</f>
        <v>1.0367129029163349</v>
      </c>
      <c r="G28" s="6">
        <f>'LIFE TABLES'!A28</f>
        <v>85</v>
      </c>
      <c r="H28" s="3">
        <f>'LIFE TABLES'!B28</f>
        <v>92.639579999999995</v>
      </c>
      <c r="I28" s="3">
        <f>'LIFE TABLES'!C28</f>
        <v>9.2639579999999999E-2</v>
      </c>
      <c r="J28" s="3">
        <f>'LIFE TABLES'!D28</f>
        <v>0.90736042000000006</v>
      </c>
      <c r="K28" s="10">
        <f>'LIFE TABLES'!E28</f>
        <v>0.42866056426106119</v>
      </c>
      <c r="P28" s="14">
        <f t="shared" si="6"/>
        <v>106617.73358536886</v>
      </c>
      <c r="Q28" s="14">
        <f t="shared" si="7"/>
        <v>26654.433396342214</v>
      </c>
      <c r="R28" s="14">
        <f t="shared" si="2"/>
        <v>133272.16698171108</v>
      </c>
      <c r="T28" s="10">
        <f t="shared" si="8"/>
        <v>1.1058034312952806E-3</v>
      </c>
      <c r="U28" s="10">
        <f t="shared" si="9"/>
        <v>7.5266794524534982E-4</v>
      </c>
      <c r="V28" s="10">
        <f t="shared" si="10"/>
        <v>6.2662194440065893E-3</v>
      </c>
      <c r="W28" s="10"/>
      <c r="X28" s="10">
        <f t="shared" si="3"/>
        <v>63.399250532215582</v>
      </c>
      <c r="Y28" s="10">
        <f t="shared" si="11"/>
        <v>43.159339557989057</v>
      </c>
      <c r="Z28" s="10"/>
      <c r="AA28" s="14">
        <f t="shared" si="14"/>
        <v>82.030299723236539</v>
      </c>
      <c r="AC28" s="10">
        <f t="shared" si="4"/>
        <v>63.399250532215582</v>
      </c>
      <c r="AD28" s="10">
        <f t="shared" si="5"/>
        <v>43.159339557989057</v>
      </c>
      <c r="AE28" s="10">
        <f t="shared" si="12"/>
        <v>6.6691025224675018</v>
      </c>
      <c r="AF28" s="10">
        <f t="shared" si="13"/>
        <v>0.28675635537332866</v>
      </c>
      <c r="AG28" s="10">
        <f t="shared" si="0"/>
        <v>113.51444896804546</v>
      </c>
      <c r="AH28" s="10">
        <f t="shared" si="1"/>
        <v>2837.8612242011363</v>
      </c>
    </row>
    <row r="29" spans="1:34" x14ac:dyDescent="0.35">
      <c r="A29">
        <v>26</v>
      </c>
      <c r="B29" s="4">
        <f>RATES!H30</f>
        <v>3.4430000000000002E-2</v>
      </c>
      <c r="C29" s="4">
        <f>RATES!I30</f>
        <v>3.3850550375137088E-2</v>
      </c>
      <c r="D29" s="3">
        <f>RATES!J30</f>
        <v>0.41473550065898712</v>
      </c>
      <c r="E29" s="3">
        <f>RATES!K30</f>
        <v>1.0374345289581091</v>
      </c>
      <c r="G29" s="6">
        <f>'LIFE TABLES'!A29</f>
        <v>86</v>
      </c>
      <c r="H29" s="3">
        <f>'LIFE TABLES'!B29</f>
        <v>107.0014</v>
      </c>
      <c r="I29" s="3">
        <f>'LIFE TABLES'!C29</f>
        <v>0.10700140000000001</v>
      </c>
      <c r="J29" s="3">
        <f>'LIFE TABLES'!D29</f>
        <v>0.89299859999999998</v>
      </c>
      <c r="K29" s="10">
        <f>'LIFE TABLES'!E29</f>
        <v>0.38279328376033767</v>
      </c>
      <c r="P29" s="14">
        <f t="shared" si="6"/>
        <v>108175.5220198625</v>
      </c>
      <c r="Q29" s="14">
        <f t="shared" si="7"/>
        <v>27043.880504965626</v>
      </c>
      <c r="R29" s="14">
        <f t="shared" si="2"/>
        <v>135219.40252482813</v>
      </c>
      <c r="T29" s="10">
        <f t="shared" si="8"/>
        <v>8.393587786185994E-4</v>
      </c>
      <c r="U29" s="10">
        <f t="shared" si="9"/>
        <v>6.7049425321592674E-4</v>
      </c>
      <c r="V29" s="10">
        <f t="shared" si="10"/>
        <v>4.7563664121720627E-3</v>
      </c>
      <c r="W29" s="10"/>
      <c r="X29" s="10">
        <f t="shared" si="3"/>
        <v>47.064518631640887</v>
      </c>
      <c r="Y29" s="10">
        <f t="shared" si="11"/>
        <v>37.601509887316865</v>
      </c>
      <c r="Z29" s="10"/>
      <c r="AA29" s="14">
        <f t="shared" si="14"/>
        <v>83.670905717701274</v>
      </c>
      <c r="AC29" s="10">
        <f t="shared" si="4"/>
        <v>47.064518631640887</v>
      </c>
      <c r="AD29" s="10">
        <f t="shared" si="5"/>
        <v>37.601509887316865</v>
      </c>
      <c r="AE29" s="10">
        <f t="shared" si="12"/>
        <v>5.0304287861871639</v>
      </c>
      <c r="AF29" s="10">
        <f t="shared" si="13"/>
        <v>0.21744592929466347</v>
      </c>
      <c r="AG29" s="10">
        <f t="shared" si="0"/>
        <v>89.913903234439573</v>
      </c>
      <c r="AH29" s="10">
        <f t="shared" si="1"/>
        <v>2337.7614840954288</v>
      </c>
    </row>
    <row r="30" spans="1:34" x14ac:dyDescent="0.35">
      <c r="A30">
        <v>27</v>
      </c>
      <c r="B30" s="4">
        <f>RATES!H31</f>
        <v>3.4569999999999997E-2</v>
      </c>
      <c r="C30" s="4">
        <f>RATES!I31</f>
        <v>3.3985881453159034E-2</v>
      </c>
      <c r="D30" s="3">
        <f>RATES!J31</f>
        <v>0.3994691256520197</v>
      </c>
      <c r="E30" s="3">
        <f>RATES!K31</f>
        <v>1.0382166581260803</v>
      </c>
      <c r="G30" s="6">
        <f>'LIFE TABLES'!A30</f>
        <v>87</v>
      </c>
      <c r="H30" s="3">
        <f>'LIFE TABLES'!B30</f>
        <v>122.26466000000001</v>
      </c>
      <c r="I30" s="3">
        <f>'LIFE TABLES'!C30</f>
        <v>0.12226466000000001</v>
      </c>
      <c r="J30" s="3">
        <f>'LIFE TABLES'!D30</f>
        <v>0.87773533999999998</v>
      </c>
      <c r="K30" s="10">
        <f>'LIFE TABLES'!E30</f>
        <v>0.33599119307109643</v>
      </c>
      <c r="P30" s="14">
        <f t="shared" si="6"/>
        <v>109838.81712533072</v>
      </c>
      <c r="Q30" s="14">
        <f t="shared" si="7"/>
        <v>27459.704281332681</v>
      </c>
      <c r="R30" s="14">
        <f t="shared" si="2"/>
        <v>137298.52140666341</v>
      </c>
      <c r="T30" s="10">
        <f t="shared" si="8"/>
        <v>6.2622463349286384E-4</v>
      </c>
      <c r="U30" s="10">
        <f t="shared" si="9"/>
        <v>5.8153552221963721E-4</v>
      </c>
      <c r="V30" s="10">
        <f t="shared" si="10"/>
        <v>3.5486062564595612E-3</v>
      </c>
      <c r="W30" s="10"/>
      <c r="X30" s="10">
        <f t="shared" si="3"/>
        <v>34.341238924861749</v>
      </c>
      <c r="Y30" s="10">
        <f t="shared" si="11"/>
        <v>31.895199824378139</v>
      </c>
      <c r="Z30" s="10"/>
      <c r="AA30" s="14">
        <f t="shared" si="14"/>
        <v>85.344323832055295</v>
      </c>
      <c r="AC30" s="10">
        <f t="shared" si="4"/>
        <v>34.341238924861749</v>
      </c>
      <c r="AD30" s="10">
        <f t="shared" si="5"/>
        <v>31.895199824378139</v>
      </c>
      <c r="AE30" s="10">
        <f t="shared" si="12"/>
        <v>3.7343374822983191</v>
      </c>
      <c r="AF30" s="10">
        <f t="shared" si="13"/>
        <v>0.16215605291070459</v>
      </c>
      <c r="AG30" s="10">
        <f t="shared" si="0"/>
        <v>70.132932284448898</v>
      </c>
      <c r="AH30" s="10">
        <f t="shared" si="1"/>
        <v>1893.5891716801202</v>
      </c>
    </row>
    <row r="31" spans="1:34" x14ac:dyDescent="0.35">
      <c r="A31">
        <v>28</v>
      </c>
      <c r="B31" s="4">
        <f>RATES!H32</f>
        <v>3.4720000000000001E-2</v>
      </c>
      <c r="C31" s="4">
        <f>RATES!I32</f>
        <v>3.4130858716145684E-2</v>
      </c>
      <c r="D31" s="3">
        <f>RATES!J32</f>
        <v>0.38455669716076774</v>
      </c>
      <c r="E31" s="3">
        <f>RATES!K32</f>
        <v>1.0387782311460245</v>
      </c>
      <c r="G31" s="6">
        <f>'LIFE TABLES'!A31</f>
        <v>88</v>
      </c>
      <c r="H31" s="3">
        <f>'LIFE TABLES'!B31</f>
        <v>139.87939</v>
      </c>
      <c r="I31" s="3">
        <f>'LIFE TABLES'!C31</f>
        <v>0.13987938999999999</v>
      </c>
      <c r="J31" s="3">
        <f>'LIFE TABLES'!D31</f>
        <v>0.86012061000000006</v>
      </c>
      <c r="K31" s="10">
        <f>'LIFE TABLES'!E31</f>
        <v>0.28899294993893926</v>
      </c>
      <c r="P31" s="14">
        <f t="shared" si="6"/>
        <v>111588.01237700101</v>
      </c>
      <c r="Q31" s="14">
        <f t="shared" si="7"/>
        <v>27897.003094250253</v>
      </c>
      <c r="R31" s="14">
        <f t="shared" si="2"/>
        <v>139485.01547125127</v>
      </c>
      <c r="T31" s="10">
        <f t="shared" si="8"/>
        <v>4.5783440669337218E-4</v>
      </c>
      <c r="U31" s="10">
        <f t="shared" si="9"/>
        <v>4.9637687850374694E-4</v>
      </c>
      <c r="V31" s="10">
        <f t="shared" si="10"/>
        <v>2.5943949712624419E-3</v>
      </c>
      <c r="W31" s="10"/>
      <c r="X31" s="10">
        <f t="shared" si="3"/>
        <v>24.554669085060922</v>
      </c>
      <c r="Y31" s="10">
        <f t="shared" si="11"/>
        <v>26.625604563176431</v>
      </c>
      <c r="Z31" s="10"/>
      <c r="AA31" s="14">
        <f t="shared" si="14"/>
        <v>87.051210308696398</v>
      </c>
      <c r="AC31" s="10">
        <f t="shared" si="4"/>
        <v>24.554669085060922</v>
      </c>
      <c r="AD31" s="10">
        <f t="shared" si="5"/>
        <v>26.625604563176431</v>
      </c>
      <c r="AE31" s="10">
        <f t="shared" si="12"/>
        <v>2.7248018711244923</v>
      </c>
      <c r="AF31" s="10">
        <f t="shared" si="13"/>
        <v>0.11879358988230666</v>
      </c>
      <c r="AG31" s="10">
        <f t="shared" si="0"/>
        <v>54.023869109244153</v>
      </c>
      <c r="AH31" s="10">
        <f t="shared" si="1"/>
        <v>1512.6683350588362</v>
      </c>
    </row>
    <row r="32" spans="1:34" x14ac:dyDescent="0.35">
      <c r="A32">
        <v>29</v>
      </c>
      <c r="B32" s="4">
        <f>RATES!H33</f>
        <v>3.4869999999999998E-2</v>
      </c>
      <c r="C32" s="4">
        <f>RATES!I33</f>
        <v>3.427581496377205E-2</v>
      </c>
      <c r="D32" s="3">
        <f>RATES!J33</f>
        <v>0.3700938584785573</v>
      </c>
      <c r="E32" s="3">
        <f>RATES!K33</f>
        <v>1.0390788400047131</v>
      </c>
      <c r="G32" s="6">
        <f>'LIFE TABLES'!A32</f>
        <v>89</v>
      </c>
      <c r="H32" s="3">
        <f>'LIFE TABLES'!B32</f>
        <v>160.03310999999999</v>
      </c>
      <c r="I32" s="3">
        <f>'LIFE TABLES'!C32</f>
        <v>0.16003311000000001</v>
      </c>
      <c r="J32" s="3">
        <f>'LIFE TABLES'!D32</f>
        <v>0.83996689000000002</v>
      </c>
      <c r="K32" s="10">
        <f>'LIFE TABLES'!E32</f>
        <v>0.24274450939213651</v>
      </c>
      <c r="P32" s="14">
        <f t="shared" si="6"/>
        <v>113397.870125025</v>
      </c>
      <c r="Q32" s="14">
        <f t="shared" si="7"/>
        <v>28349.46753125625</v>
      </c>
      <c r="R32" s="14">
        <f t="shared" si="2"/>
        <v>141747.33765628125</v>
      </c>
      <c r="T32" s="10">
        <f t="shared" si="8"/>
        <v>3.2688088131644299E-4</v>
      </c>
      <c r="U32" s="10">
        <f t="shared" si="9"/>
        <v>4.1518909581948933E-4</v>
      </c>
      <c r="V32" s="10">
        <f t="shared" si="10"/>
        <v>1.8523249941265097E-3</v>
      </c>
      <c r="W32" s="10"/>
      <c r="X32" s="10">
        <f t="shared" si="3"/>
        <v>17.145692376258193</v>
      </c>
      <c r="Y32" s="10">
        <f t="shared" si="11"/>
        <v>21.780744868231739</v>
      </c>
      <c r="Z32" s="10"/>
      <c r="AA32" s="14">
        <f t="shared" si="14"/>
        <v>88.79223451487033</v>
      </c>
      <c r="AC32" s="10">
        <f t="shared" si="4"/>
        <v>17.145692376258193</v>
      </c>
      <c r="AD32" s="10">
        <f t="shared" si="5"/>
        <v>21.780744868231739</v>
      </c>
      <c r="AE32" s="10">
        <f t="shared" si="12"/>
        <v>1.9482831011639909</v>
      </c>
      <c r="AF32" s="10">
        <f t="shared" si="13"/>
        <v>8.525560832236842E-2</v>
      </c>
      <c r="AG32" s="10">
        <f t="shared" si="0"/>
        <v>40.959975953976297</v>
      </c>
      <c r="AH32" s="10">
        <f t="shared" si="1"/>
        <v>1187.8393026653125</v>
      </c>
    </row>
    <row r="33" spans="1:34" x14ac:dyDescent="0.35">
      <c r="A33">
        <v>30</v>
      </c>
      <c r="B33" s="4">
        <f>RATES!H34</f>
        <v>3.5020000000000003E-2</v>
      </c>
      <c r="C33" s="4">
        <f>RATES!I34</f>
        <v>3.4420750202130299E-2</v>
      </c>
      <c r="D33" s="3">
        <f>RATES!J34</f>
        <v>0.35607193424219313</v>
      </c>
      <c r="E33" s="3">
        <f>RATES!K34</f>
        <v>1.0393794705168387</v>
      </c>
      <c r="G33" s="6">
        <f>'LIFE TABLES'!A33</f>
        <v>90</v>
      </c>
      <c r="H33" s="3">
        <f>'LIFE TABLES'!B33</f>
        <v>180.75868</v>
      </c>
      <c r="I33" s="3">
        <f>'LIFE TABLES'!C33</f>
        <v>0.18075868</v>
      </c>
      <c r="J33" s="3">
        <f>'LIFE TABLES'!D33</f>
        <v>0.81924131999999994</v>
      </c>
      <c r="K33" s="10">
        <f>'LIFE TABLES'!E33</f>
        <v>0.1988663322971663</v>
      </c>
      <c r="P33" s="14">
        <f t="shared" si="6"/>
        <v>115270.42300770344</v>
      </c>
      <c r="Q33" s="14">
        <f t="shared" si="7"/>
        <v>28817.605751925861</v>
      </c>
      <c r="R33" s="14">
        <f t="shared" si="2"/>
        <v>144088.02875962929</v>
      </c>
      <c r="T33" s="10">
        <f t="shared" si="8"/>
        <v>2.2762517598857917E-4</v>
      </c>
      <c r="U33" s="10">
        <f t="shared" si="9"/>
        <v>3.3482382086931576E-4</v>
      </c>
      <c r="V33" s="10">
        <f t="shared" si="10"/>
        <v>1.2898759972686147E-3</v>
      </c>
      <c r="W33" s="10"/>
      <c r="X33" s="10">
        <f t="shared" si="3"/>
        <v>11.676848678982363</v>
      </c>
      <c r="Y33" s="10">
        <f t="shared" si="11"/>
        <v>17.178371544859715</v>
      </c>
      <c r="Z33" s="10"/>
      <c r="AA33" s="14">
        <f t="shared" si="14"/>
        <v>90.568079205167734</v>
      </c>
      <c r="AC33" s="10">
        <f t="shared" si="4"/>
        <v>11.676848678982363</v>
      </c>
      <c r="AD33" s="10">
        <f t="shared" si="5"/>
        <v>17.178371544859715</v>
      </c>
      <c r="AE33" s="10">
        <f t="shared" si="12"/>
        <v>1.3604168780656678</v>
      </c>
      <c r="AF33" s="10">
        <f t="shared" si="13"/>
        <v>5.9735167771885984E-2</v>
      </c>
      <c r="AG33" s="10">
        <f t="shared" si="0"/>
        <v>30.275372269679632</v>
      </c>
      <c r="AH33" s="10">
        <f t="shared" si="1"/>
        <v>908.26116809038899</v>
      </c>
    </row>
    <row r="34" spans="1:34" x14ac:dyDescent="0.35">
      <c r="A34">
        <v>31</v>
      </c>
      <c r="B34" s="4">
        <f>RATES!H35</f>
        <v>3.5180000000000003E-2</v>
      </c>
      <c r="C34" s="4">
        <f>RATES!I35</f>
        <v>3.4575324639690451E-2</v>
      </c>
      <c r="D34" s="3">
        <f>RATES!J35</f>
        <v>0.34237965207536719</v>
      </c>
      <c r="E34" s="3">
        <f>RATES!K35</f>
        <v>1.0399915184323276</v>
      </c>
      <c r="G34" s="6">
        <f>'LIFE TABLES'!A34</f>
        <v>91</v>
      </c>
      <c r="H34" s="3">
        <f>'LIFE TABLES'!B34</f>
        <v>200.19364999999999</v>
      </c>
      <c r="I34" s="3">
        <f>'LIFE TABLES'!C34</f>
        <v>0.20019365</v>
      </c>
      <c r="J34" s="3">
        <f>'LIFE TABLES'!D34</f>
        <v>0.79980635</v>
      </c>
      <c r="K34" s="10">
        <f>'LIFE TABLES'!E34</f>
        <v>0.1590545553724837</v>
      </c>
      <c r="P34" s="14">
        <f t="shared" si="6"/>
        <v>117242.89648452762</v>
      </c>
      <c r="Q34" s="14">
        <f t="shared" si="7"/>
        <v>29310.724121131905</v>
      </c>
      <c r="R34" s="14">
        <f t="shared" si="2"/>
        <v>146553.62060565953</v>
      </c>
      <c r="T34" s="10">
        <f t="shared" si="8"/>
        <v>1.5474765199920314E-4</v>
      </c>
      <c r="U34" s="10">
        <f t="shared" si="9"/>
        <v>2.5822498394059408E-4</v>
      </c>
      <c r="V34" s="10">
        <f t="shared" si="10"/>
        <v>8.7690336132881762E-4</v>
      </c>
      <c r="W34" s="10"/>
      <c r="X34" s="10">
        <f t="shared" si="3"/>
        <v>7.763709824232591</v>
      </c>
      <c r="Y34" s="10">
        <f t="shared" si="11"/>
        <v>12.956949243559629</v>
      </c>
      <c r="Z34" s="10"/>
      <c r="AA34" s="14">
        <f t="shared" si="14"/>
        <v>92.379440789271086</v>
      </c>
      <c r="AC34" s="10">
        <f t="shared" si="4"/>
        <v>7.763709824232591</v>
      </c>
      <c r="AD34" s="10">
        <f t="shared" si="5"/>
        <v>12.956949243559629</v>
      </c>
      <c r="AE34" s="10">
        <f t="shared" si="12"/>
        <v>0.92649192935215896</v>
      </c>
      <c r="AF34" s="10">
        <f t="shared" si="13"/>
        <v>4.0797282564639131E-2</v>
      </c>
      <c r="AG34" s="10">
        <f t="shared" si="0"/>
        <v>21.687948279709019</v>
      </c>
      <c r="AH34" s="10">
        <f t="shared" si="1"/>
        <v>672.32639667097965</v>
      </c>
    </row>
    <row r="35" spans="1:34" x14ac:dyDescent="0.35">
      <c r="A35">
        <v>32</v>
      </c>
      <c r="B35" s="4">
        <f>RATES!H36</f>
        <v>3.5340000000000003E-2</v>
      </c>
      <c r="C35" s="4">
        <f>RATES!I36</f>
        <v>3.4729875187686526E-2</v>
      </c>
      <c r="D35" s="3">
        <f>RATES!J36</f>
        <v>0.32911237999639209</v>
      </c>
      <c r="E35" s="3">
        <f>RATES!K36</f>
        <v>1.0403122850593483</v>
      </c>
      <c r="G35" s="6">
        <f>'LIFE TABLES'!A35</f>
        <v>92</v>
      </c>
      <c r="H35" s="3">
        <f>'LIFE TABLES'!B35</f>
        <v>224.69547</v>
      </c>
      <c r="I35" s="3">
        <f>'LIFE TABLES'!C35</f>
        <v>0.22469547000000001</v>
      </c>
      <c r="J35" s="3">
        <f>'LIFE TABLES'!D35</f>
        <v>0.77530452999999999</v>
      </c>
      <c r="K35" s="10">
        <f>'LIFE TABLES'!E35</f>
        <v>0.12331571729742245</v>
      </c>
      <c r="P35" s="14">
        <f t="shared" si="6"/>
        <v>119285.90258672205</v>
      </c>
      <c r="Q35" s="14">
        <f t="shared" si="7"/>
        <v>29821.475646680512</v>
      </c>
      <c r="R35" s="14">
        <f t="shared" si="2"/>
        <v>149107.37823340256</v>
      </c>
      <c r="T35" s="10">
        <f t="shared" si="8"/>
        <v>1.019800722615689E-4</v>
      </c>
      <c r="U35" s="10">
        <f t="shared" si="9"/>
        <v>1.9703621291835858E-4</v>
      </c>
      <c r="V35" s="10">
        <f t="shared" si="10"/>
        <v>5.7788707614889016E-4</v>
      </c>
      <c r="W35" s="10"/>
      <c r="X35" s="10">
        <f t="shared" si="3"/>
        <v>5.0038054071222264</v>
      </c>
      <c r="Y35" s="10">
        <f t="shared" si="11"/>
        <v>9.6691746522962543</v>
      </c>
      <c r="Z35" s="10"/>
      <c r="AA35" s="14">
        <f t="shared" si="14"/>
        <v>94.227029605056515</v>
      </c>
      <c r="AC35" s="10">
        <f t="shared" si="4"/>
        <v>5.0038054071222264</v>
      </c>
      <c r="AD35" s="10">
        <f t="shared" si="5"/>
        <v>9.6691746522962543</v>
      </c>
      <c r="AE35" s="10">
        <f t="shared" si="12"/>
        <v>0.61600504487209051</v>
      </c>
      <c r="AF35" s="10">
        <f t="shared" si="13"/>
        <v>2.7193897401511874E-2</v>
      </c>
      <c r="AG35" s="10">
        <f t="shared" ref="AG35:AG53" si="15">SUM(AC35:AF35)</f>
        <v>15.316179001692085</v>
      </c>
      <c r="AH35" s="10">
        <f t="shared" ref="AH35:AH53" si="16">A35*AG35</f>
        <v>490.11772805414671</v>
      </c>
    </row>
    <row r="36" spans="1:34" x14ac:dyDescent="0.35">
      <c r="A36">
        <v>33</v>
      </c>
      <c r="B36" s="4">
        <f>RATES!H37</f>
        <v>3.5499999999999997E-2</v>
      </c>
      <c r="C36" s="4">
        <f>RATES!I37</f>
        <v>3.4884401853501883E-2</v>
      </c>
      <c r="D36" s="3">
        <f>RATES!J37</f>
        <v>0.31626169443751051</v>
      </c>
      <c r="E36" s="3">
        <f>RATES!K37</f>
        <v>1.0406330762937865</v>
      </c>
      <c r="G36" s="6">
        <f>'LIFE TABLES'!A36</f>
        <v>93</v>
      </c>
      <c r="H36" s="3">
        <f>'LIFE TABLES'!B36</f>
        <v>245.99945</v>
      </c>
      <c r="I36" s="3">
        <f>'LIFE TABLES'!C36</f>
        <v>0.24599945000000001</v>
      </c>
      <c r="J36" s="3">
        <f>'LIFE TABLES'!D36</f>
        <v>0.75400054999999999</v>
      </c>
      <c r="K36" s="10">
        <f>'LIFE TABLES'!E36</f>
        <v>9.2980118665901043E-2</v>
      </c>
      <c r="P36" s="14">
        <f t="shared" si="6"/>
        <v>121401.93294042088</v>
      </c>
      <c r="Q36" s="14">
        <f t="shared" si="7"/>
        <v>30350.483235105221</v>
      </c>
      <c r="R36" s="14">
        <f t="shared" si="2"/>
        <v>151752.4161755261</v>
      </c>
      <c r="T36" s="10">
        <f t="shared" si="8"/>
        <v>6.5359075988123287E-5</v>
      </c>
      <c r="U36" s="10">
        <f t="shared" si="9"/>
        <v>1.4215990289473518E-4</v>
      </c>
      <c r="V36" s="10">
        <f t="shared" si="10"/>
        <v>3.7036809726603181E-4</v>
      </c>
      <c r="W36" s="10"/>
      <c r="X36" s="10">
        <f t="shared" si="3"/>
        <v>3.1363958513271974</v>
      </c>
      <c r="Y36" s="10">
        <f t="shared" si="11"/>
        <v>6.8227479267861808</v>
      </c>
      <c r="Z36" s="10"/>
      <c r="AA36" s="14">
        <f t="shared" si="14"/>
        <v>96.111570197157647</v>
      </c>
      <c r="AC36" s="10">
        <f t="shared" si="4"/>
        <v>3.1363958513271974</v>
      </c>
      <c r="AD36" s="10">
        <f t="shared" si="5"/>
        <v>6.8227479267861808</v>
      </c>
      <c r="AE36" s="10">
        <f t="shared" si="12"/>
        <v>0.39702181543984322</v>
      </c>
      <c r="AF36" s="10">
        <f t="shared" si="13"/>
        <v>1.7565691370902012E-2</v>
      </c>
      <c r="AG36" s="10">
        <f t="shared" si="15"/>
        <v>10.373731284924123</v>
      </c>
      <c r="AH36" s="10">
        <f t="shared" si="16"/>
        <v>342.33313240249606</v>
      </c>
    </row>
    <row r="37" spans="1:34" x14ac:dyDescent="0.35">
      <c r="A37">
        <v>34</v>
      </c>
      <c r="B37" s="4">
        <f>RATES!H38</f>
        <v>3.5659999999999997E-2</v>
      </c>
      <c r="C37" s="4">
        <f>RATES!I38</f>
        <v>3.5038904644515825E-2</v>
      </c>
      <c r="D37" s="3">
        <f>RATES!J38</f>
        <v>0.30381911901110631</v>
      </c>
      <c r="E37" s="3">
        <f>RATES!K38</f>
        <v>1.0409538921279979</v>
      </c>
      <c r="G37" s="6">
        <f>'LIFE TABLES'!A37</f>
        <v>94</v>
      </c>
      <c r="H37" s="3">
        <f>'LIFE TABLES'!B37</f>
        <v>275.61788000000001</v>
      </c>
      <c r="I37" s="3">
        <f>'LIFE TABLES'!C37</f>
        <v>0.27561788000000004</v>
      </c>
      <c r="J37" s="3">
        <f>'LIFE TABLES'!D37</f>
        <v>0.72438212000000002</v>
      </c>
      <c r="K37" s="10">
        <f>'LIFE TABLES'!E37</f>
        <v>6.7353135477056972E-2</v>
      </c>
      <c r="P37" s="14">
        <f t="shared" si="6"/>
        <v>123593.59068485706</v>
      </c>
      <c r="Q37" s="14">
        <f t="shared" si="7"/>
        <v>30898.397671214265</v>
      </c>
      <c r="R37" s="14">
        <f t="shared" si="2"/>
        <v>154491.98835607132</v>
      </c>
      <c r="T37" s="10">
        <f t="shared" si="8"/>
        <v>4.0243204121690166E-5</v>
      </c>
      <c r="U37" s="10">
        <f t="shared" si="9"/>
        <v>1.0208006978809754E-4</v>
      </c>
      <c r="V37" s="10">
        <f t="shared" si="10"/>
        <v>2.2804482335624416E-4</v>
      </c>
      <c r="W37" s="10"/>
      <c r="X37" s="10">
        <f t="shared" si="3"/>
        <v>1.8886756813650414</v>
      </c>
      <c r="Y37" s="10">
        <f t="shared" si="11"/>
        <v>4.7913955045257177</v>
      </c>
      <c r="Z37" s="10"/>
      <c r="AA37" s="14">
        <f t="shared" si="14"/>
        <v>98.033801601100805</v>
      </c>
      <c r="AC37" s="10">
        <f t="shared" si="4"/>
        <v>1.8886756813650414</v>
      </c>
      <c r="AD37" s="10">
        <f t="shared" si="5"/>
        <v>4.7913955045257177</v>
      </c>
      <c r="AE37" s="10">
        <f t="shared" si="12"/>
        <v>0.24885353484638617</v>
      </c>
      <c r="AF37" s="10">
        <f t="shared" si="13"/>
        <v>1.1031244606164819E-2</v>
      </c>
      <c r="AG37" s="10">
        <f t="shared" si="15"/>
        <v>6.9399559653433096</v>
      </c>
      <c r="AH37" s="10">
        <f t="shared" si="16"/>
        <v>235.95850282167254</v>
      </c>
    </row>
    <row r="38" spans="1:34" x14ac:dyDescent="0.35">
      <c r="A38">
        <v>35</v>
      </c>
      <c r="B38" s="4">
        <f>RATES!H39</f>
        <v>3.5810000000000002E-2</v>
      </c>
      <c r="C38" s="4">
        <f>RATES!I39</f>
        <v>3.5183729334481939E-2</v>
      </c>
      <c r="D38" s="3">
        <f>RATES!J39</f>
        <v>0.29187474427444587</v>
      </c>
      <c r="E38" s="3">
        <f>RATES!K39</f>
        <v>1.0409229471578716</v>
      </c>
      <c r="G38" s="6">
        <f>'LIFE TABLES'!A38</f>
        <v>95</v>
      </c>
      <c r="H38" s="3">
        <f>'LIFE TABLES'!B38</f>
        <v>305.56044000000003</v>
      </c>
      <c r="I38" s="3">
        <f>'LIFE TABLES'!C38</f>
        <v>0.30556044000000004</v>
      </c>
      <c r="J38" s="3">
        <f>'LIFE TABLES'!D38</f>
        <v>0.69443955999999996</v>
      </c>
      <c r="K38" s="10">
        <f>'LIFE TABLES'!E38</f>
        <v>4.6772681765307828E-2</v>
      </c>
      <c r="P38" s="14">
        <f t="shared" si="6"/>
        <v>125821.07376286396</v>
      </c>
      <c r="Q38" s="14">
        <f t="shared" si="7"/>
        <v>31455.26844071599</v>
      </c>
      <c r="R38" s="14">
        <f t="shared" si="2"/>
        <v>157276.34220357996</v>
      </c>
      <c r="T38" s="10">
        <f t="shared" si="8"/>
        <v>2.3754502018768197E-5</v>
      </c>
      <c r="U38" s="10">
        <f t="shared" si="9"/>
        <v>6.9681476564456286E-5</v>
      </c>
      <c r="V38" s="10">
        <f t="shared" si="10"/>
        <v>1.3460884477301972E-4</v>
      </c>
      <c r="W38" s="10"/>
      <c r="X38" s="10">
        <f t="shared" si="3"/>
        <v>1.0903115621781121</v>
      </c>
      <c r="Y38" s="10">
        <f t="shared" si="11"/>
        <v>3.198727635464552</v>
      </c>
      <c r="Z38" s="10"/>
      <c r="AA38" s="14">
        <f t="shared" si="14"/>
        <v>99.994477633122827</v>
      </c>
      <c r="AC38" s="10">
        <f t="shared" si="4"/>
        <v>1.0903115621781121</v>
      </c>
      <c r="AD38" s="10">
        <f t="shared" si="5"/>
        <v>3.198727635464552</v>
      </c>
      <c r="AE38" s="10">
        <f t="shared" si="12"/>
        <v>0.14985433701394482</v>
      </c>
      <c r="AF38" s="10">
        <f t="shared" si="13"/>
        <v>6.6556848783856674E-3</v>
      </c>
      <c r="AG38" s="10">
        <f t="shared" si="15"/>
        <v>4.4455492195349944</v>
      </c>
      <c r="AH38" s="10">
        <f t="shared" si="16"/>
        <v>155.59422268372481</v>
      </c>
    </row>
    <row r="39" spans="1:34" x14ac:dyDescent="0.35">
      <c r="A39">
        <v>36</v>
      </c>
      <c r="B39" s="4">
        <f>RATES!H40</f>
        <v>3.5959999999999999E-2</v>
      </c>
      <c r="C39" s="4">
        <f>RATES!I40</f>
        <v>3.5328533053294545E-2</v>
      </c>
      <c r="D39" s="3">
        <f>RATES!J40</f>
        <v>0.28031895758030112</v>
      </c>
      <c r="E39" s="3">
        <f>RATES!K40</f>
        <v>1.0412237074291861</v>
      </c>
      <c r="G39" s="6">
        <f>'LIFE TABLES'!A39</f>
        <v>96</v>
      </c>
      <c r="H39" s="3">
        <f>'LIFE TABLES'!B39</f>
        <v>332.57691</v>
      </c>
      <c r="I39" s="3">
        <f>'LIFE TABLES'!C39</f>
        <v>0.33257691</v>
      </c>
      <c r="J39" s="3">
        <f>'LIFE TABLES'!D39</f>
        <v>0.66742309</v>
      </c>
      <c r="K39" s="10">
        <f>'LIFE TABLES'!E39</f>
        <v>3.1217167791388403E-2</v>
      </c>
      <c r="P39" s="14">
        <f t="shared" si="6"/>
        <v>128125.71142837632</v>
      </c>
      <c r="Q39" s="14">
        <f t="shared" si="7"/>
        <v>32031.427857094081</v>
      </c>
      <c r="R39" s="14">
        <f t="shared" si="2"/>
        <v>160157.13928547042</v>
      </c>
      <c r="T39" s="10">
        <f t="shared" si="8"/>
        <v>1.3476157667960882E-5</v>
      </c>
      <c r="U39" s="10">
        <f t="shared" si="9"/>
        <v>4.4767793653280574E-5</v>
      </c>
      <c r="V39" s="10">
        <f t="shared" si="10"/>
        <v>7.6364893451778303E-5</v>
      </c>
      <c r="W39" s="10"/>
      <c r="X39" s="10">
        <f t="shared" si="3"/>
        <v>0.60493765559355983</v>
      </c>
      <c r="Y39" s="10">
        <f t="shared" si="11"/>
        <v>2.0098537819552367</v>
      </c>
      <c r="Z39" s="10"/>
      <c r="AA39" s="14">
        <f t="shared" si="14"/>
        <v>101.99436718578528</v>
      </c>
      <c r="AC39" s="10">
        <f t="shared" si="4"/>
        <v>0.60493765559355983</v>
      </c>
      <c r="AD39" s="10">
        <f t="shared" si="5"/>
        <v>2.0098537819552367</v>
      </c>
      <c r="AE39" s="10">
        <f t="shared" si="12"/>
        <v>8.6509051497664177E-2</v>
      </c>
      <c r="AF39" s="10">
        <f t="shared" si="13"/>
        <v>3.8485953815877477E-3</v>
      </c>
      <c r="AG39" s="10">
        <f t="shared" si="15"/>
        <v>2.7051490844280486</v>
      </c>
      <c r="AH39" s="10">
        <f t="shared" si="16"/>
        <v>97.385367039409743</v>
      </c>
    </row>
    <row r="40" spans="1:34" x14ac:dyDescent="0.35">
      <c r="A40">
        <v>37</v>
      </c>
      <c r="B40" s="4">
        <f>RATES!H41</f>
        <v>3.6110000000000003E-2</v>
      </c>
      <c r="C40" s="4">
        <f>RATES!I41</f>
        <v>3.5473315807025951E-2</v>
      </c>
      <c r="D40" s="3">
        <f>RATES!J41</f>
        <v>0.26914293466709494</v>
      </c>
      <c r="E40" s="3">
        <f>RATES!K41</f>
        <v>1.0415244893091096</v>
      </c>
      <c r="G40" s="6">
        <f>'LIFE TABLES'!A40</f>
        <v>97</v>
      </c>
      <c r="H40" s="3">
        <f>'LIFE TABLES'!B40</f>
        <v>356.57767000000001</v>
      </c>
      <c r="I40" s="3">
        <f>'LIFE TABLES'!C40</f>
        <v>0.35657767000000001</v>
      </c>
      <c r="J40" s="3">
        <f>'LIFE TABLES'!D40</f>
        <v>0.64342232999999993</v>
      </c>
      <c r="K40" s="10">
        <f>'LIFE TABLES'!E40</f>
        <v>2.0085822836336076E-2</v>
      </c>
      <c r="P40" s="14">
        <f t="shared" si="6"/>
        <v>130510.25270722427</v>
      </c>
      <c r="Q40" s="14">
        <f t="shared" si="7"/>
        <v>32627.563176806067</v>
      </c>
      <c r="R40" s="14">
        <f t="shared" si="2"/>
        <v>163137.81588403034</v>
      </c>
      <c r="T40" s="10">
        <f t="shared" si="8"/>
        <v>7.3702316512417414E-6</v>
      </c>
      <c r="U40" s="10">
        <f t="shared" si="9"/>
        <v>2.7230015776833373E-5</v>
      </c>
      <c r="V40" s="10">
        <f t="shared" si="10"/>
        <v>4.1764646023703196E-5</v>
      </c>
      <c r="W40" s="10"/>
      <c r="X40" s="10">
        <f t="shared" si="3"/>
        <v>0.32356796643469427</v>
      </c>
      <c r="Y40" s="10">
        <f t="shared" si="11"/>
        <v>1.1955989366393118</v>
      </c>
      <c r="Z40" s="10"/>
      <c r="AA40" s="14">
        <f t="shared" si="14"/>
        <v>104.03425452950098</v>
      </c>
      <c r="AC40" s="10">
        <f t="shared" si="4"/>
        <v>0.32356796643469427</v>
      </c>
      <c r="AD40" s="10">
        <f t="shared" si="5"/>
        <v>1.1955989366393118</v>
      </c>
      <c r="AE40" s="10">
        <f t="shared" si="12"/>
        <v>4.7997714504740933E-2</v>
      </c>
      <c r="AF40" s="10">
        <f t="shared" si="13"/>
        <v>2.138223474826801E-3</v>
      </c>
      <c r="AG40" s="10">
        <f t="shared" si="15"/>
        <v>1.5693028410535739</v>
      </c>
      <c r="AH40" s="10">
        <f t="shared" si="16"/>
        <v>58.06420511898223</v>
      </c>
    </row>
    <row r="41" spans="1:34" x14ac:dyDescent="0.35">
      <c r="A41">
        <v>38</v>
      </c>
      <c r="B41" s="4">
        <f>RATES!H42</f>
        <v>3.6260000000000001E-2</v>
      </c>
      <c r="C41" s="4">
        <f>RATES!I42</f>
        <v>3.5618077601745832E-2</v>
      </c>
      <c r="D41" s="3">
        <f>RATES!J42</f>
        <v>0.25833787730952368</v>
      </c>
      <c r="E41" s="3">
        <f>RATES!K42</f>
        <v>1.0418252927913678</v>
      </c>
      <c r="G41" s="6">
        <f>'LIFE TABLES'!A41</f>
        <v>98</v>
      </c>
      <c r="H41" s="3">
        <f>'LIFE TABLES'!B41</f>
        <v>379.08291000000003</v>
      </c>
      <c r="I41" s="3">
        <f>'LIFE TABLES'!C41</f>
        <v>0.37908291000000005</v>
      </c>
      <c r="J41" s="3">
        <f>'LIFE TABLES'!D41</f>
        <v>0.62091708999999995</v>
      </c>
      <c r="K41" s="10">
        <f>'LIFE TABLES'!E41</f>
        <v>1.2471630665793342E-2</v>
      </c>
      <c r="P41" s="14">
        <f t="shared" si="6"/>
        <v>132977.56682972179</v>
      </c>
      <c r="Q41" s="14">
        <f t="shared" si="7"/>
        <v>33244.391707430448</v>
      </c>
      <c r="R41" s="14">
        <f t="shared" si="2"/>
        <v>166221.95853715224</v>
      </c>
      <c r="T41" s="10">
        <f t="shared" si="8"/>
        <v>3.8898573710876784E-6</v>
      </c>
      <c r="U41" s="10">
        <f t="shared" si="9"/>
        <v>1.5832263549785338E-5</v>
      </c>
      <c r="V41" s="10">
        <f t="shared" si="10"/>
        <v>2.2042525102830179E-5</v>
      </c>
      <c r="W41" s="10"/>
      <c r="X41" s="10">
        <f t="shared" si="3"/>
        <v>0.16701593201141415</v>
      </c>
      <c r="Y41" s="10">
        <f t="shared" si="11"/>
        <v>0.67986000420326542</v>
      </c>
      <c r="Z41" s="10"/>
      <c r="AA41" s="14">
        <f t="shared" si="14"/>
        <v>106.11493962009101</v>
      </c>
      <c r="AC41" s="10">
        <f t="shared" si="4"/>
        <v>0.16701593201141415</v>
      </c>
      <c r="AD41" s="10">
        <f t="shared" si="5"/>
        <v>0.67986000420326542</v>
      </c>
      <c r="AE41" s="10">
        <f t="shared" si="12"/>
        <v>2.5672872721783337E-2</v>
      </c>
      <c r="AF41" s="10">
        <f t="shared" si="13"/>
        <v>1.1449154684244486E-3</v>
      </c>
      <c r="AG41" s="10">
        <f t="shared" si="15"/>
        <v>0.87369372440488735</v>
      </c>
      <c r="AH41" s="10">
        <f t="shared" si="16"/>
        <v>33.200361527385716</v>
      </c>
    </row>
    <row r="42" spans="1:34" x14ac:dyDescent="0.35">
      <c r="A42">
        <v>39</v>
      </c>
      <c r="B42" s="4">
        <f>RATES!H43</f>
        <v>3.6400000000000002E-2</v>
      </c>
      <c r="C42" s="4">
        <f>RATES!I43</f>
        <v>3.5753169705817843E-2</v>
      </c>
      <c r="D42" s="3">
        <f>RATES!J43</f>
        <v>0.2479883230188959</v>
      </c>
      <c r="E42" s="3">
        <f>RATES!K43</f>
        <v>1.0417340387831051</v>
      </c>
      <c r="G42" s="6">
        <f>'LIFE TABLES'!A42</f>
        <v>99</v>
      </c>
      <c r="H42" s="3">
        <f>'LIFE TABLES'!B42</f>
        <v>402.51481999999999</v>
      </c>
      <c r="I42" s="3">
        <f>'LIFE TABLES'!C42</f>
        <v>0.40251482</v>
      </c>
      <c r="J42" s="3">
        <f>'LIFE TABLES'!D42</f>
        <v>0.59748518000000006</v>
      </c>
      <c r="K42" s="10">
        <f>'LIFE TABLES'!E42</f>
        <v>7.4516144932450555E-3</v>
      </c>
      <c r="P42" s="14">
        <f t="shared" si="6"/>
        <v>135479.65809033267</v>
      </c>
      <c r="Q42" s="14">
        <f t="shared" si="7"/>
        <v>33869.914522583167</v>
      </c>
      <c r="R42" s="14">
        <f t="shared" si="2"/>
        <v>169349.57261291583</v>
      </c>
      <c r="T42" s="10">
        <f t="shared" si="8"/>
        <v>1.9755123118078512E-6</v>
      </c>
      <c r="U42" s="10">
        <f t="shared" si="9"/>
        <v>8.8724430241111682E-6</v>
      </c>
      <c r="V42" s="10">
        <f t="shared" si="10"/>
        <v>1.1194569766911157E-5</v>
      </c>
      <c r="W42" s="10"/>
      <c r="X42" s="10">
        <f t="shared" si="3"/>
        <v>8.2955232453637465E-2</v>
      </c>
      <c r="Y42" s="10">
        <f t="shared" si="11"/>
        <v>0.37261347449012105</v>
      </c>
      <c r="Z42" s="10"/>
      <c r="AA42" s="14">
        <f t="shared" si="14"/>
        <v>108.23723841249283</v>
      </c>
      <c r="AC42" s="10">
        <f t="shared" si="4"/>
        <v>8.2955232453637465E-2</v>
      </c>
      <c r="AD42" s="10">
        <f t="shared" si="5"/>
        <v>0.37261347449012105</v>
      </c>
      <c r="AE42" s="10">
        <f t="shared" si="12"/>
        <v>1.3251525043599627E-2</v>
      </c>
      <c r="AF42" s="10">
        <f t="shared" si="13"/>
        <v>5.9165600790362565E-4</v>
      </c>
      <c r="AG42" s="10">
        <f t="shared" si="15"/>
        <v>0.46941188799526173</v>
      </c>
      <c r="AH42" s="10">
        <f t="shared" si="16"/>
        <v>18.307063631815208</v>
      </c>
    </row>
    <row r="43" spans="1:34" x14ac:dyDescent="0.35">
      <c r="A43">
        <v>40</v>
      </c>
      <c r="B43" s="4">
        <f>RATES!H44</f>
        <v>3.6540000000000003E-2</v>
      </c>
      <c r="C43" s="4">
        <f>RATES!I44</f>
        <v>3.5888243562478321E-2</v>
      </c>
      <c r="D43" s="3">
        <f>RATES!J44</f>
        <v>0.2379892575915869</v>
      </c>
      <c r="E43" s="3">
        <f>RATES!K44</f>
        <v>1.0420147763327552</v>
      </c>
      <c r="G43" s="6">
        <f>'LIFE TABLES'!A43</f>
        <v>100</v>
      </c>
      <c r="H43" s="3">
        <f>'LIFE TABLES'!B43</f>
        <v>434.19751000000002</v>
      </c>
      <c r="I43" s="3">
        <f>'LIFE TABLES'!C43</f>
        <v>0.43419751000000001</v>
      </c>
      <c r="J43" s="3">
        <f>'LIFE TABLES'!D43</f>
        <v>0.56580249000000005</v>
      </c>
      <c r="K43" s="10">
        <f>'LIFE TABLES'!E43</f>
        <v>4.2161420347981409E-3</v>
      </c>
      <c r="P43" s="14">
        <f t="shared" si="6"/>
        <v>138066.02589893813</v>
      </c>
      <c r="Q43" s="14">
        <f t="shared" si="7"/>
        <v>34516.506474734531</v>
      </c>
      <c r="R43" s="14">
        <f t="shared" si="2"/>
        <v>172582.53237367264</v>
      </c>
      <c r="T43" s="10">
        <f t="shared" si="8"/>
        <v>9.5008731728955786E-7</v>
      </c>
      <c r="U43" s="10">
        <f t="shared" si="9"/>
        <v>4.8606543183141056E-6</v>
      </c>
      <c r="V43" s="10">
        <f t="shared" si="10"/>
        <v>5.3838281313074947E-6</v>
      </c>
      <c r="W43" s="10"/>
      <c r="X43" s="10">
        <f t="shared" si="3"/>
        <v>3.901821346832475E-2</v>
      </c>
      <c r="Y43" s="10">
        <f t="shared" si="11"/>
        <v>0.19964062801692015</v>
      </c>
      <c r="Z43" s="10"/>
      <c r="AA43" s="14">
        <f t="shared" si="14"/>
        <v>110.40198318074269</v>
      </c>
      <c r="AC43" s="10">
        <f t="shared" si="4"/>
        <v>3.901821346832475E-2</v>
      </c>
      <c r="AD43" s="10">
        <f t="shared" si="5"/>
        <v>0.19964062801692015</v>
      </c>
      <c r="AE43" s="10">
        <f t="shared" si="12"/>
        <v>6.5818924223119257E-3</v>
      </c>
      <c r="AF43" s="10">
        <f t="shared" si="13"/>
        <v>2.9413156677148217E-4</v>
      </c>
      <c r="AG43" s="10">
        <f t="shared" si="15"/>
        <v>0.24553486547432832</v>
      </c>
      <c r="AH43" s="10">
        <f t="shared" si="16"/>
        <v>9.821394618973132</v>
      </c>
    </row>
    <row r="44" spans="1:34" x14ac:dyDescent="0.35">
      <c r="A44">
        <v>41</v>
      </c>
      <c r="B44" s="4">
        <f>RATES!H45</f>
        <v>3.6670000000000001E-2</v>
      </c>
      <c r="C44" s="4">
        <f>RATES!I45</f>
        <v>3.601365295194716E-2</v>
      </c>
      <c r="D44" s="3">
        <f>RATES!J45</f>
        <v>0.22842216276614152</v>
      </c>
      <c r="E44" s="3">
        <f>RATES!K45</f>
        <v>1.0418833913031467</v>
      </c>
      <c r="G44" s="6">
        <f>'LIFE TABLES'!A44</f>
        <v>101</v>
      </c>
      <c r="H44" s="3">
        <f>'LIFE TABLES'!B44</f>
        <v>474.89508999999998</v>
      </c>
      <c r="I44" s="3">
        <f>'LIFE TABLES'!C44</f>
        <v>0.47489508999999996</v>
      </c>
      <c r="J44" s="3">
        <f>'LIFE TABLES'!D44</f>
        <v>0.52510491000000004</v>
      </c>
      <c r="K44" s="10">
        <f>'LIFE TABLES'!E44</f>
        <v>2.2139168837298946E-3</v>
      </c>
      <c r="P44" s="14">
        <f t="shared" si="6"/>
        <v>140684.02790301238</v>
      </c>
      <c r="Q44" s="14">
        <f t="shared" si="7"/>
        <v>35171.006975753095</v>
      </c>
      <c r="R44" s="14">
        <f t="shared" si="2"/>
        <v>175855.03487876547</v>
      </c>
      <c r="T44" s="10">
        <f t="shared" si="8"/>
        <v>4.2406118795185356E-7</v>
      </c>
      <c r="U44" s="10">
        <f t="shared" si="9"/>
        <v>2.5567535449618049E-6</v>
      </c>
      <c r="V44" s="10">
        <f t="shared" si="10"/>
        <v>2.4030133983938367E-6</v>
      </c>
      <c r="W44" s="10"/>
      <c r="X44" s="10">
        <f t="shared" si="3"/>
        <v>1.7032256028567595E-2</v>
      </c>
      <c r="Y44" s="10">
        <f t="shared" si="11"/>
        <v>0.10270271228401054</v>
      </c>
      <c r="Z44" s="10"/>
      <c r="AA44" s="14">
        <f t="shared" si="14"/>
        <v>112.61002284435754</v>
      </c>
      <c r="AC44" s="10">
        <f t="shared" si="4"/>
        <v>1.7032256028567595E-2</v>
      </c>
      <c r="AD44" s="10">
        <f t="shared" si="5"/>
        <v>0.10270271228401054</v>
      </c>
      <c r="AE44" s="10">
        <f t="shared" si="12"/>
        <v>3.0958036972665551E-3</v>
      </c>
      <c r="AF44" s="10">
        <f t="shared" si="13"/>
        <v>1.3848619190976789E-4</v>
      </c>
      <c r="AG44" s="10">
        <f t="shared" si="15"/>
        <v>0.12296925820175446</v>
      </c>
      <c r="AH44" s="10">
        <f t="shared" si="16"/>
        <v>5.041739586271933</v>
      </c>
    </row>
    <row r="45" spans="1:34" x14ac:dyDescent="0.35">
      <c r="A45">
        <v>42</v>
      </c>
      <c r="B45" s="4">
        <f>RATES!H46</f>
        <v>3.6799999999999999E-2</v>
      </c>
      <c r="C45" s="4">
        <f>RATES!I46</f>
        <v>3.6139046615873138E-2</v>
      </c>
      <c r="D45" s="3">
        <f>RATES!J46</f>
        <v>0.21918482444165785</v>
      </c>
      <c r="E45" s="3">
        <f>RATES!K46</f>
        <v>1.0421440596903297</v>
      </c>
      <c r="G45" s="6">
        <f>'LIFE TABLES'!A45</f>
        <v>102</v>
      </c>
      <c r="H45" s="3">
        <f>'LIFE TABLES'!B45</f>
        <v>509.54043000000001</v>
      </c>
      <c r="I45" s="3">
        <f>'LIFE TABLES'!C45</f>
        <v>0.50954043000000004</v>
      </c>
      <c r="J45" s="3">
        <f>'LIFE TABLES'!D45</f>
        <v>0.49045956999999996</v>
      </c>
      <c r="K45" s="10">
        <f>'LIFE TABLES'!E45</f>
        <v>1.0858367228099039E-3</v>
      </c>
      <c r="P45" s="14">
        <f t="shared" si="6"/>
        <v>143387.53744503943</v>
      </c>
      <c r="Q45" s="14">
        <f t="shared" si="7"/>
        <v>35846.884361259858</v>
      </c>
      <c r="R45" s="14">
        <f t="shared" si="2"/>
        <v>179234.4218062993</v>
      </c>
      <c r="T45" s="10">
        <f t="shared" si="8"/>
        <v>1.7678713771207191E-7</v>
      </c>
      <c r="U45" s="10">
        <f t="shared" si="9"/>
        <v>1.224432480313357E-6</v>
      </c>
      <c r="V45" s="10">
        <f t="shared" si="10"/>
        <v>1.0017937803684076E-6</v>
      </c>
      <c r="W45" s="10"/>
      <c r="X45" s="10">
        <f t="shared" si="3"/>
        <v>6.9443899789441389E-3</v>
      </c>
      <c r="Y45" s="10">
        <f t="shared" si="11"/>
        <v>4.8102399690012898E-2</v>
      </c>
      <c r="Z45" s="10"/>
      <c r="AA45" s="14">
        <f t="shared" si="14"/>
        <v>114.8622233012447</v>
      </c>
      <c r="AC45" s="10">
        <f t="shared" si="4"/>
        <v>6.9443899789441389E-3</v>
      </c>
      <c r="AD45" s="10">
        <f t="shared" si="5"/>
        <v>4.8102399690012898E-2</v>
      </c>
      <c r="AE45" s="10">
        <f t="shared" si="12"/>
        <v>1.3513793373579623E-3</v>
      </c>
      <c r="AF45" s="10">
        <f t="shared" si="13"/>
        <v>6.0498400485693039E-5</v>
      </c>
      <c r="AG45" s="10">
        <f t="shared" si="15"/>
        <v>5.6458667406800687E-2</v>
      </c>
      <c r="AH45" s="10">
        <f t="shared" si="16"/>
        <v>2.3712640310856288</v>
      </c>
    </row>
    <row r="46" spans="1:34" x14ac:dyDescent="0.35">
      <c r="A46">
        <v>43</v>
      </c>
      <c r="B46" s="4">
        <f>RATES!H47</f>
        <v>3.6929999999999998E-2</v>
      </c>
      <c r="C46" s="4">
        <f>RATES!I47</f>
        <v>3.6264424558199539E-2</v>
      </c>
      <c r="D46" s="3">
        <f>RATES!J47</f>
        <v>0.21026844480661194</v>
      </c>
      <c r="E46" s="3">
        <f>RATES!K47</f>
        <v>1.0424047442936408</v>
      </c>
      <c r="G46" s="6">
        <f>'LIFE TABLES'!A46</f>
        <v>103</v>
      </c>
      <c r="H46" s="3">
        <f>'LIFE TABLES'!B46</f>
        <v>544.43039999999996</v>
      </c>
      <c r="I46" s="3">
        <f>'LIFE TABLES'!C46</f>
        <v>0.54443039999999998</v>
      </c>
      <c r="J46" s="3">
        <f>'LIFE TABLES'!D46</f>
        <v>0.45556960000000002</v>
      </c>
      <c r="K46" s="10">
        <f>'LIFE TABLES'!E46</f>
        <v>4.9467420147581884E-4</v>
      </c>
      <c r="P46" s="14">
        <f t="shared" si="6"/>
        <v>146179.55662057476</v>
      </c>
      <c r="Q46" s="14">
        <f t="shared" si="7"/>
        <v>36544.88915514369</v>
      </c>
      <c r="R46" s="14">
        <f t="shared" si="2"/>
        <v>182724.44577571846</v>
      </c>
      <c r="T46" s="10">
        <f t="shared" si="8"/>
        <v>6.8458018770738495E-8</v>
      </c>
      <c r="U46" s="10">
        <f t="shared" si="9"/>
        <v>5.4540698856348427E-7</v>
      </c>
      <c r="V46" s="10">
        <f t="shared" si="10"/>
        <v>3.8792877303418482E-7</v>
      </c>
      <c r="W46" s="10"/>
      <c r="X46" s="10">
        <f t="shared" si="3"/>
        <v>2.6299503155360619E-3</v>
      </c>
      <c r="Y46" s="10">
        <f t="shared" si="11"/>
        <v>2.0955182830476041E-2</v>
      </c>
      <c r="Z46" s="10"/>
      <c r="AA46" s="14">
        <f t="shared" si="14"/>
        <v>117.15946776726959</v>
      </c>
      <c r="AC46" s="10">
        <f t="shared" si="4"/>
        <v>2.6299503155360619E-3</v>
      </c>
      <c r="AD46" s="10">
        <f t="shared" si="5"/>
        <v>2.0955182830476041E-2</v>
      </c>
      <c r="AE46" s="10">
        <f t="shared" si="12"/>
        <v>5.5098308683452059E-4</v>
      </c>
      <c r="AF46" s="10">
        <f t="shared" si="13"/>
        <v>2.4679128751895994E-5</v>
      </c>
      <c r="AG46" s="10">
        <f t="shared" si="15"/>
        <v>2.4160795361598521E-2</v>
      </c>
      <c r="AH46" s="10">
        <f t="shared" si="16"/>
        <v>1.0389142005487364</v>
      </c>
    </row>
    <row r="47" spans="1:34" x14ac:dyDescent="0.35">
      <c r="A47">
        <v>44</v>
      </c>
      <c r="B47" s="4">
        <f>RATES!H48</f>
        <v>3.705E-2</v>
      </c>
      <c r="C47" s="4">
        <f>RATES!I48</f>
        <v>3.6380144092750526E-2</v>
      </c>
      <c r="D47" s="3">
        <f>RATES!J48</f>
        <v>0.20174992570578915</v>
      </c>
      <c r="E47" s="3">
        <f>RATES!K48</f>
        <v>1.0422231585514699</v>
      </c>
      <c r="G47" s="6">
        <f>'LIFE TABLES'!A47</f>
        <v>104</v>
      </c>
      <c r="H47" s="3">
        <f>'LIFE TABLES'!B47</f>
        <v>579.24221999999997</v>
      </c>
      <c r="I47" s="3">
        <f>'LIFE TABLES'!C47</f>
        <v>0.57924222000000003</v>
      </c>
      <c r="J47" s="3">
        <f>'LIFE TABLES'!D47</f>
        <v>0.42075777999999997</v>
      </c>
      <c r="K47" s="10">
        <f>'LIFE TABLES'!E47</f>
        <v>2.0813801883623825E-4</v>
      </c>
      <c r="P47" s="14">
        <f t="shared" si="6"/>
        <v>148999.98139398036</v>
      </c>
      <c r="Q47" s="14">
        <f t="shared" si="7"/>
        <v>37249.995348495089</v>
      </c>
      <c r="R47" s="14">
        <f t="shared" si="2"/>
        <v>186249.97674247544</v>
      </c>
      <c r="T47" s="10">
        <f t="shared" si="8"/>
        <v>2.4483607400998119E-8</v>
      </c>
      <c r="U47" s="10">
        <f t="shared" si="9"/>
        <v>2.2470472369419737E-7</v>
      </c>
      <c r="V47" s="10">
        <f t="shared" si="10"/>
        <v>1.3874044193898933E-7</v>
      </c>
      <c r="W47" s="10"/>
      <c r="X47" s="10">
        <f t="shared" si="3"/>
        <v>9.1989525648594099E-4</v>
      </c>
      <c r="Y47" s="10">
        <f t="shared" si="11"/>
        <v>8.4434864898216121E-3</v>
      </c>
      <c r="Z47" s="10"/>
      <c r="AA47" s="14">
        <f t="shared" si="14"/>
        <v>119.50265712261498</v>
      </c>
      <c r="AC47" s="10">
        <f t="shared" si="4"/>
        <v>9.1989525648594099E-4</v>
      </c>
      <c r="AD47" s="10">
        <f t="shared" si="5"/>
        <v>8.4434864898216121E-3</v>
      </c>
      <c r="AE47" s="10">
        <f t="shared" si="12"/>
        <v>2.0866556440287204E-4</v>
      </c>
      <c r="AF47" s="10">
        <f t="shared" si="13"/>
        <v>9.3528277947264132E-6</v>
      </c>
      <c r="AG47" s="10">
        <f t="shared" si="15"/>
        <v>9.5814001385051504E-3</v>
      </c>
      <c r="AH47" s="10">
        <f t="shared" si="16"/>
        <v>0.42158160609422662</v>
      </c>
    </row>
    <row r="48" spans="1:34" x14ac:dyDescent="0.35">
      <c r="A48">
        <v>45</v>
      </c>
      <c r="B48" s="4">
        <f>RATES!H49</f>
        <v>3.7170000000000002E-2</v>
      </c>
      <c r="C48" s="4">
        <f>RATES!I49</f>
        <v>3.6495850237840036E-2</v>
      </c>
      <c r="D48" s="3">
        <f>RATES!J49</f>
        <v>0.19353183449254571</v>
      </c>
      <c r="E48" s="3">
        <f>RATES!K49</f>
        <v>1.0424637695126069</v>
      </c>
      <c r="G48" s="6">
        <f>'LIFE TABLES'!A48</f>
        <v>105</v>
      </c>
      <c r="H48" s="3">
        <f>'LIFE TABLES'!B48</f>
        <v>613.64117999999996</v>
      </c>
      <c r="I48" s="3">
        <f>'LIFE TABLES'!C48</f>
        <v>0.61364118000000001</v>
      </c>
      <c r="J48" s="3">
        <f>'LIFE TABLES'!D48</f>
        <v>0.38635881999999999</v>
      </c>
      <c r="K48" s="10">
        <f>'LIFE TABLES'!E48</f>
        <v>8.0415959354706781E-5</v>
      </c>
      <c r="P48" s="14">
        <f t="shared" si="6"/>
        <v>151909.88645152893</v>
      </c>
      <c r="Q48" s="14">
        <f t="shared" si="7"/>
        <v>37977.471612882233</v>
      </c>
      <c r="R48" s="14">
        <f t="shared" si="2"/>
        <v>189887.35806441115</v>
      </c>
      <c r="T48" s="10">
        <f t="shared" si="8"/>
        <v>8.0405390150739631E-9</v>
      </c>
      <c r="U48" s="10">
        <f t="shared" si="9"/>
        <v>8.51368485051629E-8</v>
      </c>
      <c r="V48" s="10">
        <f t="shared" si="10"/>
        <v>4.5563054418752462E-8</v>
      </c>
      <c r="W48" s="10"/>
      <c r="X48" s="10">
        <f t="shared" si="3"/>
        <v>2.9545264636902984E-4</v>
      </c>
      <c r="Y48" s="10">
        <f t="shared" si="11"/>
        <v>3.1287152237753409E-3</v>
      </c>
      <c r="Z48" s="10"/>
      <c r="AA48" s="14">
        <f t="shared" si="14"/>
        <v>121.89271026506728</v>
      </c>
      <c r="AC48" s="10">
        <f t="shared" si="4"/>
        <v>2.9545264636902984E-4</v>
      </c>
      <c r="AD48" s="10">
        <f t="shared" si="5"/>
        <v>3.1287152237753409E-3</v>
      </c>
      <c r="AE48" s="10">
        <f t="shared" si="12"/>
        <v>7.2986194459230289E-5</v>
      </c>
      <c r="AF48" s="10">
        <f t="shared" si="13"/>
        <v>3.2729036504506994E-6</v>
      </c>
      <c r="AG48" s="10">
        <f t="shared" si="15"/>
        <v>3.5004269682540516E-3</v>
      </c>
      <c r="AH48" s="10">
        <f t="shared" si="16"/>
        <v>0.15751921357143234</v>
      </c>
    </row>
    <row r="49" spans="1:34" x14ac:dyDescent="0.35">
      <c r="A49">
        <v>46</v>
      </c>
      <c r="B49" s="4">
        <f>RATES!H50</f>
        <v>3.7280000000000001E-2</v>
      </c>
      <c r="C49" s="4">
        <f>RATES!I50</f>
        <v>3.6601902444548466E-2</v>
      </c>
      <c r="D49" s="3">
        <f>RATES!J50</f>
        <v>0.18568798525964977</v>
      </c>
      <c r="E49" s="3">
        <f>RATES!K50</f>
        <v>1.0422420934877816</v>
      </c>
      <c r="G49" s="6">
        <f>'LIFE TABLES'!A49</f>
        <v>106</v>
      </c>
      <c r="H49" s="3">
        <f>'LIFE TABLES'!B49</f>
        <v>647.30123000000003</v>
      </c>
      <c r="I49" s="3">
        <f>'LIFE TABLES'!C49</f>
        <v>0.64730123000000006</v>
      </c>
      <c r="J49" s="3">
        <f>'LIFE TABLES'!D49</f>
        <v>0.35269876999999994</v>
      </c>
      <c r="K49" s="10">
        <f>'LIFE TABLES'!E49</f>
        <v>2.836260995277507E-5</v>
      </c>
      <c r="P49" s="14">
        <f t="shared" si="6"/>
        <v>154843.68675904459</v>
      </c>
      <c r="Q49" s="14">
        <f t="shared" si="7"/>
        <v>38710.921689761148</v>
      </c>
      <c r="R49" s="14">
        <f t="shared" si="2"/>
        <v>193554.60844880575</v>
      </c>
      <c r="T49" s="10">
        <f t="shared" si="8"/>
        <v>2.4105049876405579E-9</v>
      </c>
      <c r="U49" s="10">
        <f t="shared" si="9"/>
        <v>2.9493021167815403E-8</v>
      </c>
      <c r="V49" s="10">
        <f t="shared" si="10"/>
        <v>1.3659528263296497E-8</v>
      </c>
      <c r="W49" s="10"/>
      <c r="X49" s="10">
        <f t="shared" si="3"/>
        <v>8.6626441932162313E-5</v>
      </c>
      <c r="Y49" s="10">
        <f t="shared" si="11"/>
        <v>1.0600017512076051E-3</v>
      </c>
      <c r="Z49" s="10"/>
      <c r="AA49" s="14">
        <f t="shared" si="14"/>
        <v>124.33056447036863</v>
      </c>
      <c r="AC49" s="10">
        <f t="shared" si="4"/>
        <v>8.6626441932162313E-5</v>
      </c>
      <c r="AD49" s="10">
        <f t="shared" si="5"/>
        <v>1.0600017512076051E-3</v>
      </c>
      <c r="AE49" s="10">
        <f t="shared" si="12"/>
        <v>2.3441712291031599E-5</v>
      </c>
      <c r="AF49" s="10">
        <f t="shared" si="13"/>
        <v>1.0519002049791558E-6</v>
      </c>
      <c r="AG49" s="10">
        <f t="shared" si="15"/>
        <v>1.1711218056357782E-3</v>
      </c>
      <c r="AH49" s="10">
        <f t="shared" si="16"/>
        <v>5.3871603059245793E-2</v>
      </c>
    </row>
    <row r="50" spans="1:34" x14ac:dyDescent="0.35">
      <c r="A50">
        <v>47</v>
      </c>
      <c r="B50" s="4">
        <f>RATES!H51</f>
        <v>3.739E-2</v>
      </c>
      <c r="C50" s="4">
        <f>RATES!I51</f>
        <v>3.6707943405378987E-2</v>
      </c>
      <c r="D50" s="3">
        <f>RATES!J51</f>
        <v>0.17812435659699125</v>
      </c>
      <c r="E50" s="3">
        <f>RATES!K51</f>
        <v>1.0424626300813613</v>
      </c>
      <c r="G50" s="6">
        <f>'LIFE TABLES'!A50</f>
        <v>107</v>
      </c>
      <c r="H50" s="3">
        <f>'LIFE TABLES'!B50</f>
        <v>679.90812000000005</v>
      </c>
      <c r="I50" s="3">
        <f>'LIFE TABLES'!C50</f>
        <v>0.67990812</v>
      </c>
      <c r="J50" s="3">
        <f>'LIFE TABLES'!D50</f>
        <v>0.32009188</v>
      </c>
      <c r="K50" s="10">
        <f>'LIFE TABLES'!E50</f>
        <v>9.0786411414904827E-6</v>
      </c>
      <c r="P50" s="14">
        <f t="shared" si="6"/>
        <v>157867.54429742089</v>
      </c>
      <c r="Q50" s="14">
        <f t="shared" si="7"/>
        <v>39466.886074355221</v>
      </c>
      <c r="R50" s="14">
        <f t="shared" si="2"/>
        <v>197334.43037177611</v>
      </c>
      <c r="T50" s="10">
        <f t="shared" si="8"/>
        <v>6.5584561225675639E-10</v>
      </c>
      <c r="U50" s="10">
        <f t="shared" si="9"/>
        <v>9.2872241815847835E-9</v>
      </c>
      <c r="V50" s="10">
        <f t="shared" si="10"/>
        <v>3.7164584694549535E-9</v>
      </c>
      <c r="W50" s="10"/>
      <c r="X50" s="10">
        <f t="shared" si="3"/>
        <v>2.3050681718234395E-5</v>
      </c>
      <c r="Y50" s="10">
        <f t="shared" si="11"/>
        <v>3.2644656564125122E-4</v>
      </c>
      <c r="Z50" s="10"/>
      <c r="AA50" s="14">
        <f t="shared" si="14"/>
        <v>126.81717575977601</v>
      </c>
      <c r="AC50" s="10">
        <f t="shared" si="4"/>
        <v>2.3050681718234395E-5</v>
      </c>
      <c r="AD50" s="10">
        <f t="shared" si="5"/>
        <v>3.2644656564125122E-4</v>
      </c>
      <c r="AE50" s="10">
        <f t="shared" si="12"/>
        <v>6.8730745881640652E-6</v>
      </c>
      <c r="AF50" s="10">
        <f t="shared" si="13"/>
        <v>3.0855819609452874E-7</v>
      </c>
      <c r="AG50" s="10">
        <f t="shared" si="15"/>
        <v>3.5667888014374416E-4</v>
      </c>
      <c r="AH50" s="10">
        <f t="shared" si="16"/>
        <v>1.6763907366755974E-2</v>
      </c>
    </row>
    <row r="51" spans="1:34" x14ac:dyDescent="0.35">
      <c r="A51">
        <v>48</v>
      </c>
      <c r="B51" s="4">
        <f>RATES!H52</f>
        <v>3.7499999999999999E-2</v>
      </c>
      <c r="C51" s="4">
        <f>RATES!I52</f>
        <v>3.6813973122716399E-2</v>
      </c>
      <c r="D51" s="3">
        <f>RATES!J52</f>
        <v>0.17083267507059799</v>
      </c>
      <c r="E51" s="3">
        <f>RATES!K52</f>
        <v>1.0426831782817889</v>
      </c>
      <c r="G51" s="6">
        <f>'LIFE TABLES'!A51</f>
        <v>108</v>
      </c>
      <c r="H51" s="3">
        <f>'LIFE TABLES'!B51</f>
        <v>711.17909999999995</v>
      </c>
      <c r="I51" s="3">
        <f>'LIFE TABLES'!C51</f>
        <v>0.71117909999999995</v>
      </c>
      <c r="J51" s="3">
        <f>'LIFE TABLES'!D51</f>
        <v>0.28882090000000005</v>
      </c>
      <c r="K51" s="10">
        <f>'LIFE TABLES'!E51</f>
        <v>2.622101305262309E-6</v>
      </c>
      <c r="P51" s="14">
        <f t="shared" si="6"/>
        <v>160984.50451319324</v>
      </c>
      <c r="Q51" s="14">
        <f t="shared" si="7"/>
        <v>40246.126128298311</v>
      </c>
      <c r="R51" s="14">
        <f t="shared" si="2"/>
        <v>201230.63064149156</v>
      </c>
      <c r="T51" s="10">
        <f t="shared" si="8"/>
        <v>1.6100863199409034E-10</v>
      </c>
      <c r="U51" s="10">
        <f t="shared" si="9"/>
        <v>2.6430675894943514E-9</v>
      </c>
      <c r="V51" s="10">
        <f t="shared" si="10"/>
        <v>9.1238224796651202E-10</v>
      </c>
      <c r="W51" s="10"/>
      <c r="X51" s="10">
        <f t="shared" si="3"/>
        <v>5.5344061064621401E-6</v>
      </c>
      <c r="Y51" s="10">
        <f t="shared" si="11"/>
        <v>9.0860118527092432E-5</v>
      </c>
      <c r="Z51" s="10"/>
      <c r="AA51" s="14">
        <f t="shared" si="14"/>
        <v>129.35351927497152</v>
      </c>
      <c r="AC51" s="10">
        <f t="shared" si="4"/>
        <v>5.5344061064621401E-6</v>
      </c>
      <c r="AD51" s="10">
        <f t="shared" si="5"/>
        <v>9.0860118527092432E-5</v>
      </c>
      <c r="AE51" s="10">
        <f t="shared" si="12"/>
        <v>1.828872774009896E-6</v>
      </c>
      <c r="AF51" s="10">
        <f t="shared" si="13"/>
        <v>8.2125584685401449E-8</v>
      </c>
      <c r="AG51" s="10">
        <f t="shared" si="15"/>
        <v>9.8305522992249864E-5</v>
      </c>
      <c r="AH51" s="10">
        <f t="shared" si="16"/>
        <v>4.7186651036279937E-3</v>
      </c>
    </row>
    <row r="52" spans="1:34" x14ac:dyDescent="0.35">
      <c r="A52">
        <v>49</v>
      </c>
      <c r="B52" s="4">
        <f>RATES!H53</f>
        <v>3.7600000000000001E-2</v>
      </c>
      <c r="C52" s="4">
        <f>RATES!I53</f>
        <v>3.6910354020097152E-2</v>
      </c>
      <c r="D52" s="3">
        <f>RATES!J53</f>
        <v>0.16388220900563749</v>
      </c>
      <c r="E52" s="3">
        <f>RATES!K53</f>
        <v>1.0424113520749614</v>
      </c>
      <c r="G52" s="6">
        <f>'LIFE TABLES'!A52</f>
        <v>109</v>
      </c>
      <c r="H52" s="3">
        <f>'LIFE TABLES'!B52</f>
        <v>740.86099999999999</v>
      </c>
      <c r="I52" s="3">
        <f>'LIFE TABLES'!C52</f>
        <v>0.74086099999999999</v>
      </c>
      <c r="J52" s="3">
        <f>'LIFE TABLES'!D52</f>
        <v>0.25913900000000001</v>
      </c>
      <c r="K52" s="10">
        <f>'LIFE TABLES'!E52</f>
        <v>6.794887101443695E-7</v>
      </c>
      <c r="P52" s="14">
        <f t="shared" si="6"/>
        <v>164120.20936243577</v>
      </c>
      <c r="Q52" s="14">
        <f t="shared" si="7"/>
        <v>41030.052340608941</v>
      </c>
      <c r="R52" s="14">
        <f t="shared" si="2"/>
        <v>205150.2617030447</v>
      </c>
      <c r="T52" s="10">
        <f t="shared" si="8"/>
        <v>3.5465073503369098E-11</v>
      </c>
      <c r="U52" s="10">
        <f t="shared" si="9"/>
        <v>6.7594842461071809E-10</v>
      </c>
      <c r="V52" s="10">
        <f t="shared" si="10"/>
        <v>2.0096874985242487E-10</v>
      </c>
      <c r="W52" s="10"/>
      <c r="X52" s="10">
        <f t="shared" si="3"/>
        <v>1.1922364839366095E-6</v>
      </c>
      <c r="Y52" s="10">
        <f t="shared" si="11"/>
        <v>2.2725709183358113E-5</v>
      </c>
      <c r="Z52" s="10"/>
      <c r="AA52" s="14">
        <f t="shared" si="14"/>
        <v>131.94058966047095</v>
      </c>
      <c r="AC52" s="10">
        <f t="shared" si="4"/>
        <v>1.1922364839366095E-6</v>
      </c>
      <c r="AD52" s="10">
        <f t="shared" si="5"/>
        <v>2.2725709183358113E-5</v>
      </c>
      <c r="AE52" s="10">
        <f t="shared" si="12"/>
        <v>4.3910652656202649E-7</v>
      </c>
      <c r="AF52" s="10">
        <f t="shared" si="13"/>
        <v>1.9728181584401165E-8</v>
      </c>
      <c r="AG52" s="10">
        <f t="shared" si="15"/>
        <v>2.4376780375441149E-5</v>
      </c>
      <c r="AH52" s="10">
        <f t="shared" si="16"/>
        <v>1.1944622383966163E-3</v>
      </c>
    </row>
    <row r="53" spans="1:34" x14ac:dyDescent="0.35">
      <c r="A53">
        <v>50</v>
      </c>
      <c r="B53" s="4">
        <f>RATES!H54</f>
        <v>3.771E-2</v>
      </c>
      <c r="C53" s="4">
        <f>RATES!I54</f>
        <v>3.7016362279203352E-2</v>
      </c>
      <c r="D53" s="3">
        <f>RATES!J54</f>
        <v>0.15710858099870181</v>
      </c>
      <c r="E53" s="3">
        <f>RATES!K54</f>
        <v>1.0431143096314495</v>
      </c>
      <c r="G53" s="6">
        <f>'LIFE TABLES'!A53</f>
        <v>110</v>
      </c>
      <c r="H53" s="3">
        <f>'LIFE TABLES'!B53</f>
        <v>768.74483999999995</v>
      </c>
      <c r="I53" s="3">
        <f>'LIFE TABLES'!C53</f>
        <v>0.76874483999999998</v>
      </c>
      <c r="J53" s="3">
        <f>'LIFE TABLES'!D53</f>
        <v>0.23125516000000002</v>
      </c>
      <c r="K53" s="10">
        <f>'LIFE TABLES'!E53</f>
        <v>1.5713527038262981E-7</v>
      </c>
      <c r="P53" s="14">
        <f t="shared" si="6"/>
        <v>167429.82383018147</v>
      </c>
      <c r="Q53" s="14">
        <f t="shared" si="7"/>
        <v>41857.455957545368</v>
      </c>
      <c r="R53" s="14">
        <f t="shared" si="2"/>
        <v>209287.27978772685</v>
      </c>
      <c r="T53" s="10">
        <f t="shared" si="8"/>
        <v>6.9712590603183739E-12</v>
      </c>
      <c r="U53" s="10">
        <f t="shared" si="9"/>
        <v>1.544936894503024E-10</v>
      </c>
      <c r="V53" s="10">
        <f t="shared" si="10"/>
        <v>3.9503801341804118E-11</v>
      </c>
      <c r="W53" s="10"/>
      <c r="X53" s="10">
        <f t="shared" si="3"/>
        <v>2.2919886206606734E-7</v>
      </c>
      <c r="Y53" s="10">
        <f t="shared" si="11"/>
        <v>5.0798803601512413E-6</v>
      </c>
      <c r="Z53" s="10"/>
      <c r="AA53" s="14">
        <f t="shared" si="14"/>
        <v>134.57940145368036</v>
      </c>
      <c r="AC53" s="10">
        <f t="shared" si="4"/>
        <v>2.2919886206606734E-7</v>
      </c>
      <c r="AD53" s="10">
        <f t="shared" si="5"/>
        <v>5.0798803601512413E-6</v>
      </c>
      <c r="AE53" s="10">
        <f t="shared" si="12"/>
        <v>9.4593316249051099E-8</v>
      </c>
      <c r="AF53" s="10">
        <f t="shared" si="13"/>
        <v>4.2491985976449326E-9</v>
      </c>
      <c r="AG53" s="10">
        <f t="shared" si="15"/>
        <v>5.4079217370640051E-6</v>
      </c>
      <c r="AH53" s="10">
        <f t="shared" si="16"/>
        <v>2.7039608685320025E-4</v>
      </c>
    </row>
    <row r="54" spans="1:34" x14ac:dyDescent="0.35">
      <c r="G54" s="6">
        <f>'LIFE TABLES'!A54</f>
        <v>111</v>
      </c>
      <c r="H54" s="3">
        <f>'LIFE TABLES'!B54</f>
        <v>794.66567999999995</v>
      </c>
      <c r="I54" s="3">
        <f>'LIFE TABLES'!C54</f>
        <v>0.79466567999999993</v>
      </c>
      <c r="J54" s="3">
        <f>'LIFE TABLES'!D54</f>
        <v>0.20533432000000007</v>
      </c>
      <c r="K54" s="10">
        <f>'LIFE TABLES'!E54</f>
        <v>3.2265263892033445E-8</v>
      </c>
      <c r="Q54" s="14"/>
    </row>
    <row r="55" spans="1:34" x14ac:dyDescent="0.35">
      <c r="G55" s="6">
        <f>'LIFE TABLES'!A55</f>
        <v>112</v>
      </c>
      <c r="H55" s="3">
        <f>'LIFE TABLES'!B55</f>
        <v>818.50801000000001</v>
      </c>
      <c r="I55" s="3">
        <f>'LIFE TABLES'!C55</f>
        <v>0.81850801000000006</v>
      </c>
      <c r="J55" s="3">
        <f>'LIFE TABLES'!D55</f>
        <v>0.18149198999999994</v>
      </c>
      <c r="K55" s="10">
        <f>'LIFE TABLES'!E55</f>
        <v>5.8558869516402934E-9</v>
      </c>
      <c r="Q55" s="14"/>
      <c r="AA55" s="9"/>
      <c r="AC55" s="54" t="s">
        <v>60</v>
      </c>
      <c r="AD55" s="54"/>
      <c r="AE55" s="54"/>
      <c r="AF55" s="54"/>
    </row>
    <row r="56" spans="1:34" x14ac:dyDescent="0.35">
      <c r="G56" s="6">
        <f>'LIFE TABLES'!A56</f>
        <v>113</v>
      </c>
      <c r="H56" s="3">
        <f>'LIFE TABLES'!B56</f>
        <v>840.19901000000004</v>
      </c>
      <c r="I56" s="3">
        <f>'LIFE TABLES'!C56</f>
        <v>0.84019901000000008</v>
      </c>
      <c r="J56" s="3">
        <f>'LIFE TABLES'!D56</f>
        <v>0.15980098999999992</v>
      </c>
      <c r="K56" s="10">
        <f>'LIFE TABLES'!E56</f>
        <v>9.3577653220020044E-10</v>
      </c>
      <c r="Q56" s="14"/>
      <c r="AC56" s="10">
        <f>SUM(AC3:AC53)</f>
        <v>83055.097807961822</v>
      </c>
      <c r="AD56" s="10">
        <f>SUM(AD3:AD53)</f>
        <v>6573.2371748237856</v>
      </c>
      <c r="AE56" s="35">
        <f>SUM(AE3:AE53)</f>
        <v>6590.2695767718524</v>
      </c>
      <c r="AF56" s="10">
        <f>SUM(AF3:AF53)</f>
        <v>285.52868320359306</v>
      </c>
    </row>
    <row r="57" spans="1:34" x14ac:dyDescent="0.35">
      <c r="G57" s="6">
        <f>'LIFE TABLES'!A57</f>
        <v>114</v>
      </c>
      <c r="H57" s="3">
        <f>'LIFE TABLES'!B57</f>
        <v>859.71164999999996</v>
      </c>
      <c r="I57" s="3">
        <f>'LIFE TABLES'!C57</f>
        <v>0.85971164999999994</v>
      </c>
      <c r="J57" s="3">
        <f>'LIFE TABLES'!D57</f>
        <v>0.14028835000000006</v>
      </c>
      <c r="K57" s="10">
        <f>'LIFE TABLES'!E57</f>
        <v>1.3127854567108806E-10</v>
      </c>
      <c r="Q57" s="14"/>
    </row>
    <row r="58" spans="1:34" x14ac:dyDescent="0.35">
      <c r="G58" s="6">
        <f>'LIFE TABLES'!A58</f>
        <v>115</v>
      </c>
      <c r="H58" s="3">
        <f>'LIFE TABLES'!B58</f>
        <v>877.05601999999999</v>
      </c>
      <c r="I58" s="3">
        <f>'LIFE TABLES'!C58</f>
        <v>0.87705601999999994</v>
      </c>
      <c r="J58" s="3">
        <f>'LIFE TABLES'!D58</f>
        <v>0.12294398000000006</v>
      </c>
      <c r="K58" s="10">
        <f>'LIFE TABLES'!E58</f>
        <v>1.6139906893415345E-11</v>
      </c>
      <c r="Q58" s="14"/>
      <c r="AC58" s="50" t="s">
        <v>61</v>
      </c>
      <c r="AD58" s="50"/>
      <c r="AE58" s="50"/>
      <c r="AF58" s="50"/>
    </row>
    <row r="59" spans="1:34" x14ac:dyDescent="0.35">
      <c r="G59" s="6">
        <f>'LIFE TABLES'!A59</f>
        <v>116</v>
      </c>
      <c r="H59" s="3">
        <f>'LIFE TABLES'!B59</f>
        <v>892.27828999999997</v>
      </c>
      <c r="I59" s="3">
        <f>'LIFE TABLES'!C59</f>
        <v>0.89227828999999992</v>
      </c>
      <c r="J59" s="3">
        <f>'LIFE TABLES'!D59</f>
        <v>0.10772171000000008</v>
      </c>
      <c r="K59" s="10">
        <f>'LIFE TABLES'!E59</f>
        <v>1.73861836979949E-12</v>
      </c>
      <c r="Q59" s="14"/>
      <c r="AC59" s="53">
        <f>SUM(AC56:AF56)</f>
        <v>96504.133242761047</v>
      </c>
      <c r="AD59" s="53"/>
      <c r="AE59" s="53"/>
      <c r="AF59" s="53"/>
    </row>
    <row r="60" spans="1:34" x14ac:dyDescent="0.35">
      <c r="G60" s="6">
        <f>'LIFE TABLES'!A60</f>
        <v>117</v>
      </c>
      <c r="H60" s="3">
        <f>'LIFE TABLES'!B60</f>
        <v>905.45023000000003</v>
      </c>
      <c r="I60" s="3">
        <f>'LIFE TABLES'!C60</f>
        <v>0.90545023000000002</v>
      </c>
      <c r="J60" s="3">
        <f>'LIFE TABLES'!D60</f>
        <v>9.4549769999999977E-2</v>
      </c>
      <c r="K60" s="10">
        <f>'LIFE TABLES'!E60</f>
        <v>1.6438596698231669E-13</v>
      </c>
      <c r="Q60" s="14"/>
    </row>
    <row r="61" spans="1:34" x14ac:dyDescent="0.35">
      <c r="G61" s="6">
        <f>'LIFE TABLES'!A61</f>
        <v>118</v>
      </c>
      <c r="H61" s="3">
        <f>'LIFE TABLES'!B61</f>
        <v>916.66747999999995</v>
      </c>
      <c r="I61" s="3">
        <f>'LIFE TABLES'!C61</f>
        <v>0.91666747999999998</v>
      </c>
      <c r="J61" s="3">
        <f>'LIFE TABLES'!D61</f>
        <v>8.3332520000000021E-2</v>
      </c>
      <c r="K61" s="10">
        <f>'LIFE TABLES'!E61</f>
        <v>1.3698696881273249E-14</v>
      </c>
      <c r="Q61" s="14"/>
    </row>
    <row r="62" spans="1:34" x14ac:dyDescent="0.35">
      <c r="G62" s="6">
        <f>'LIFE TABLES'!A62</f>
        <v>119</v>
      </c>
      <c r="H62" s="3">
        <f>'LIFE TABLES'!B62</f>
        <v>926.04048</v>
      </c>
      <c r="I62" s="3">
        <f>'LIFE TABLES'!C62</f>
        <v>0.92604048000000005</v>
      </c>
      <c r="J62" s="3">
        <f>'LIFE TABLES'!D62</f>
        <v>7.3959519999999945E-2</v>
      </c>
      <c r="K62" s="10">
        <f>'LIFE TABLES'!E62</f>
        <v>1.0131490459644658E-15</v>
      </c>
    </row>
  </sheetData>
  <mergeCells count="11">
    <mergeCell ref="A1:E1"/>
    <mergeCell ref="G1:K1"/>
    <mergeCell ref="M1:N1"/>
    <mergeCell ref="P1:R1"/>
    <mergeCell ref="T1:V1"/>
    <mergeCell ref="AC55:AF55"/>
    <mergeCell ref="AC58:AF58"/>
    <mergeCell ref="AC59:AF59"/>
    <mergeCell ref="AK1:AL1"/>
    <mergeCell ref="X1:Y1"/>
    <mergeCell ref="AC1:A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7"/>
  <dimension ref="A1:AL62"/>
  <sheetViews>
    <sheetView zoomScaleNormal="100" workbookViewId="0">
      <selection activeCell="AF56" sqref="AF56"/>
    </sheetView>
  </sheetViews>
  <sheetFormatPr defaultColWidth="8.81640625" defaultRowHeight="14.5" x14ac:dyDescent="0.35"/>
  <cols>
    <col min="1" max="1" width="5.08984375" bestFit="1" customWidth="1"/>
    <col min="2" max="2" width="6.81640625" bestFit="1" customWidth="1"/>
    <col min="3" max="3" width="10.81640625" bestFit="1" customWidth="1"/>
    <col min="4" max="4" width="10.453125" bestFit="1" customWidth="1"/>
    <col min="5" max="5" width="9.54296875" bestFit="1" customWidth="1"/>
    <col min="7" max="7" width="4.1796875" bestFit="1" customWidth="1"/>
    <col min="8" max="8" width="38.36328125" bestFit="1" customWidth="1"/>
    <col min="9" max="10" width="7.1796875" bestFit="1" customWidth="1"/>
    <col min="11" max="11" width="14.453125" bestFit="1" customWidth="1"/>
    <col min="13" max="13" width="9.81640625" bestFit="1" customWidth="1"/>
    <col min="14" max="14" width="11.1796875" bestFit="1" customWidth="1"/>
    <col min="16" max="16" width="11.54296875" bestFit="1" customWidth="1"/>
    <col min="17" max="17" width="10.54296875" bestFit="1" customWidth="1"/>
    <col min="18" max="18" width="11.54296875" bestFit="1" customWidth="1"/>
    <col min="20" max="20" width="11.54296875" bestFit="1" customWidth="1"/>
    <col min="21" max="21" width="11.36328125" bestFit="1" customWidth="1"/>
    <col min="22" max="22" width="11.36328125" style="34" customWidth="1"/>
    <col min="23" max="23" width="11.453125" customWidth="1"/>
    <col min="24" max="25" width="11.6328125" bestFit="1" customWidth="1"/>
    <col min="26" max="26" width="11.453125" customWidth="1"/>
    <col min="27" max="27" width="9.1796875" bestFit="1" customWidth="1"/>
    <col min="29" max="29" width="11.1796875" customWidth="1"/>
    <col min="30" max="30" width="11.6328125" bestFit="1" customWidth="1"/>
    <col min="31" max="31" width="12.26953125" bestFit="1" customWidth="1"/>
    <col min="32" max="35" width="11.6328125" bestFit="1" customWidth="1"/>
    <col min="37" max="37" width="11.36328125" bestFit="1" customWidth="1"/>
    <col min="38" max="38" width="12.26953125" bestFit="1" customWidth="1"/>
  </cols>
  <sheetData>
    <row r="1" spans="1:38" x14ac:dyDescent="0.35">
      <c r="A1" s="50" t="s">
        <v>0</v>
      </c>
      <c r="B1" s="50"/>
      <c r="C1" s="50"/>
      <c r="D1" s="50"/>
      <c r="E1" s="50"/>
      <c r="G1" s="50" t="s">
        <v>18</v>
      </c>
      <c r="H1" s="50"/>
      <c r="I1" s="50"/>
      <c r="J1" s="50"/>
      <c r="K1" s="50"/>
      <c r="M1" s="50" t="s">
        <v>31</v>
      </c>
      <c r="N1" s="50"/>
      <c r="P1" s="50" t="s">
        <v>37</v>
      </c>
      <c r="Q1" s="50"/>
      <c r="R1" s="50"/>
      <c r="T1" s="50" t="s">
        <v>39</v>
      </c>
      <c r="U1" s="50"/>
      <c r="V1" s="50"/>
      <c r="W1" s="9"/>
      <c r="X1" s="50" t="s">
        <v>42</v>
      </c>
      <c r="Y1" s="50"/>
      <c r="Z1" s="9"/>
      <c r="AA1" s="9" t="s">
        <v>43</v>
      </c>
      <c r="AC1" s="50" t="s">
        <v>41</v>
      </c>
      <c r="AD1" s="50"/>
      <c r="AE1" s="50"/>
      <c r="AF1" s="50"/>
      <c r="AG1" s="19"/>
      <c r="AK1" s="50" t="s">
        <v>69</v>
      </c>
      <c r="AL1" s="50"/>
    </row>
    <row r="2" spans="1:38" x14ac:dyDescent="0.35">
      <c r="A2" s="9" t="s">
        <v>17</v>
      </c>
      <c r="B2" s="9" t="s">
        <v>2</v>
      </c>
      <c r="C2" s="9" t="s">
        <v>3</v>
      </c>
      <c r="D2" s="9" t="s">
        <v>4</v>
      </c>
      <c r="E2" s="9" t="s">
        <v>38</v>
      </c>
      <c r="F2" s="9"/>
      <c r="G2" s="7" t="s">
        <v>13</v>
      </c>
      <c r="H2" s="8" t="s">
        <v>97</v>
      </c>
      <c r="I2" s="7" t="s">
        <v>14</v>
      </c>
      <c r="J2" s="9" t="s">
        <v>15</v>
      </c>
      <c r="K2" s="9" t="s">
        <v>16</v>
      </c>
      <c r="M2" s="8" t="s">
        <v>32</v>
      </c>
      <c r="N2" s="14">
        <f>'ASSIGNEMENT DATA'!B3</f>
        <v>80000</v>
      </c>
      <c r="P2" s="9" t="s">
        <v>32</v>
      </c>
      <c r="Q2" s="9" t="s">
        <v>20</v>
      </c>
      <c r="R2" s="9" t="s">
        <v>36</v>
      </c>
      <c r="T2" s="9" t="s">
        <v>34</v>
      </c>
      <c r="U2" s="9" t="s">
        <v>40</v>
      </c>
      <c r="V2" s="33" t="s">
        <v>88</v>
      </c>
      <c r="W2" s="9"/>
      <c r="X2" s="9" t="s">
        <v>34</v>
      </c>
      <c r="Y2" s="9" t="s">
        <v>40</v>
      </c>
      <c r="Z2" s="9"/>
      <c r="AA2" s="9" t="s">
        <v>35</v>
      </c>
      <c r="AC2" s="9" t="s">
        <v>34</v>
      </c>
      <c r="AD2" s="9" t="s">
        <v>40</v>
      </c>
      <c r="AE2" s="9" t="s">
        <v>87</v>
      </c>
      <c r="AF2" s="17" t="s">
        <v>35</v>
      </c>
      <c r="AG2" s="9" t="s">
        <v>62</v>
      </c>
      <c r="AH2" s="9" t="s">
        <v>64</v>
      </c>
      <c r="AI2" s="9" t="s">
        <v>63</v>
      </c>
      <c r="AK2" s="9" t="s">
        <v>65</v>
      </c>
      <c r="AL2" s="18">
        <f>N4-AC59</f>
        <v>3150.0034257340012</v>
      </c>
    </row>
    <row r="3" spans="1:38" x14ac:dyDescent="0.35">
      <c r="A3">
        <v>0</v>
      </c>
      <c r="B3" s="4">
        <f>RATES!N4</f>
        <v>0</v>
      </c>
      <c r="C3" s="4">
        <f>RATES!O4</f>
        <v>0</v>
      </c>
      <c r="D3" s="3">
        <f>RATES!P4</f>
        <v>1</v>
      </c>
      <c r="E3" s="3">
        <f>RATES!Q4</f>
        <v>1</v>
      </c>
      <c r="G3" s="6">
        <f>'LIFE TABLES'!A3</f>
        <v>60</v>
      </c>
      <c r="H3" s="3">
        <f>'LIFE TABLES'!B3</f>
        <v>6.4678699999999996</v>
      </c>
      <c r="I3" s="3">
        <f>'LIFE TABLES'!C3</f>
        <v>6.4678699999999997E-3</v>
      </c>
      <c r="J3" s="3">
        <f>'LIFE TABLES'!D3</f>
        <v>0.99353212999999996</v>
      </c>
      <c r="K3" s="10">
        <f>'LIFE TABLES'!E3</f>
        <v>0.99353212999999996</v>
      </c>
      <c r="M3" s="8" t="s">
        <v>20</v>
      </c>
      <c r="N3" s="14">
        <f>'ASSIGNEMENT DATA'!D3</f>
        <v>20000</v>
      </c>
      <c r="P3" s="14">
        <f>$N$2*E3</f>
        <v>80000</v>
      </c>
      <c r="Q3" s="14">
        <f>$N$3*E3</f>
        <v>20000</v>
      </c>
      <c r="R3" s="14">
        <f>P3+Q3</f>
        <v>100000</v>
      </c>
      <c r="T3" s="10">
        <f>1*J3*N8</f>
        <v>0.14902981949999999</v>
      </c>
      <c r="U3" s="10">
        <f>1*I3</f>
        <v>6.4678699999999997E-3</v>
      </c>
      <c r="V3" s="10">
        <f>(1-I3)*(1-$N$8)</f>
        <v>0.84450231049999991</v>
      </c>
      <c r="W3" s="10"/>
      <c r="X3" s="10">
        <f>T3*(R3-$N$5)*D3</f>
        <v>14900.00135361</v>
      </c>
      <c r="Y3" s="10">
        <f>MAX($N$4,R3)*D3*U3</f>
        <v>646.78699999999992</v>
      </c>
      <c r="Z3" s="10"/>
      <c r="AA3" s="14">
        <f>N9</f>
        <v>50</v>
      </c>
      <c r="AC3" s="10">
        <f>X3</f>
        <v>14900.00135361</v>
      </c>
      <c r="AD3" s="10">
        <f>Y3</f>
        <v>646.78699999999992</v>
      </c>
      <c r="AE3" s="10">
        <v>0</v>
      </c>
      <c r="AF3" s="10">
        <f>AA3*D3</f>
        <v>50</v>
      </c>
      <c r="AG3" s="10">
        <f t="shared" ref="AG3:AG34" si="0">SUM(AC3:AF3)</f>
        <v>15596.78835361</v>
      </c>
      <c r="AH3" s="10">
        <f t="shared" ref="AH3:AH34" si="1">AG3*A3</f>
        <v>0</v>
      </c>
      <c r="AI3" s="10">
        <f>SUM(AH3:AH53)/AC59</f>
        <v>4.7084656002908503</v>
      </c>
      <c r="AK3" s="22" t="s">
        <v>72</v>
      </c>
      <c r="AL3" s="18">
        <f>MAX('BASE CASE'!AL2 - AL2, 0)</f>
        <v>329.67446069493599</v>
      </c>
    </row>
    <row r="4" spans="1:38" x14ac:dyDescent="0.35">
      <c r="A4">
        <v>1</v>
      </c>
      <c r="B4" s="4">
        <f>RATES!N5</f>
        <v>8.7899999999999992E-3</v>
      </c>
      <c r="C4" s="4">
        <f>RATES!O5</f>
        <v>8.7515928517962922E-3</v>
      </c>
      <c r="D4" s="3">
        <f>RATES!P5</f>
        <v>0.99128659086628523</v>
      </c>
      <c r="E4" s="3">
        <f>RATES!Q5</f>
        <v>1.0087900000000001</v>
      </c>
      <c r="G4" s="6">
        <f>'LIFE TABLES'!A4</f>
        <v>61</v>
      </c>
      <c r="H4" s="3">
        <f>'LIFE TABLES'!B4</f>
        <v>7.1002599999999996</v>
      </c>
      <c r="I4" s="3">
        <f>'LIFE TABLES'!C4</f>
        <v>7.1002599999999997E-3</v>
      </c>
      <c r="J4" s="3">
        <f>'LIFE TABLES'!D4</f>
        <v>0.99289974000000003</v>
      </c>
      <c r="K4" s="10">
        <f>'LIFE TABLES'!E4</f>
        <v>0.98647779355864618</v>
      </c>
      <c r="M4" s="8" t="s">
        <v>36</v>
      </c>
      <c r="N4" s="14">
        <f>'ASSIGNEMENT DATA'!E3</f>
        <v>100000</v>
      </c>
      <c r="P4" s="14">
        <f>P3*E4*(1-$N$6)</f>
        <v>78927.729600000006</v>
      </c>
      <c r="Q4" s="14">
        <f>Q3*E4*(1-$N$6)</f>
        <v>19731.932400000002</v>
      </c>
      <c r="R4" s="14">
        <f t="shared" ref="R4:R53" si="2">P4+Q4</f>
        <v>98659.662000000011</v>
      </c>
      <c r="T4" s="10">
        <f>K3*J4*(1-$N$8)^A4*$N$8</f>
        <v>0.12577591867872737</v>
      </c>
      <c r="U4" s="10">
        <f>K3*I4*(1-$N$8)^A4</f>
        <v>5.9961859751507295E-3</v>
      </c>
      <c r="V4" s="10">
        <f>V3*(1-I4)*(1-$N$8)</f>
        <v>0.71273020584612179</v>
      </c>
      <c r="W4" s="10"/>
      <c r="X4" s="10">
        <f t="shared" ref="X4:X53" si="3">T4*(R4-$N$5)*D4</f>
        <v>12298.391247146734</v>
      </c>
      <c r="Y4" s="10">
        <f t="shared" ref="Y4:Y53" si="4">MAX($N$4,R4)*D4*U4</f>
        <v>594.3938753507399</v>
      </c>
      <c r="Z4" s="10"/>
      <c r="AA4" s="14">
        <f>AA3*(1+$N$10)</f>
        <v>51</v>
      </c>
      <c r="AC4" s="10">
        <f t="shared" ref="AC4:AC53" si="5">X4</f>
        <v>12298.391247146734</v>
      </c>
      <c r="AD4" s="10">
        <f t="shared" ref="AD4:AD53" si="6">Y4</f>
        <v>594.3938753507399</v>
      </c>
      <c r="AE4" s="10">
        <f>R4/(1-$N$6)*$N$7*D4*V3</f>
        <v>1182.3032346999998</v>
      </c>
      <c r="AF4" s="10">
        <f>AA4*V3*D4</f>
        <v>42.69433463406655</v>
      </c>
      <c r="AG4" s="10">
        <f t="shared" si="0"/>
        <v>14117.78269183154</v>
      </c>
      <c r="AH4" s="10">
        <f t="shared" si="1"/>
        <v>14117.78269183154</v>
      </c>
    </row>
    <row r="5" spans="1:38" x14ac:dyDescent="0.35">
      <c r="A5">
        <v>2</v>
      </c>
      <c r="B5" s="4">
        <f>RATES!N6</f>
        <v>1.0619999999999999E-2</v>
      </c>
      <c r="C5" s="4">
        <f>RATES!O6</f>
        <v>1.0564003903476862E-2</v>
      </c>
      <c r="D5" s="3">
        <f>RATES!P6</f>
        <v>0.97909362491967555</v>
      </c>
      <c r="E5" s="3">
        <f>RATES!Q6</f>
        <v>1.0124533197196641</v>
      </c>
      <c r="G5" s="6">
        <f>'LIFE TABLES'!A5</f>
        <v>62</v>
      </c>
      <c r="H5" s="3">
        <f>'LIFE TABLES'!B5</f>
        <v>7.8151000000000002</v>
      </c>
      <c r="I5" s="3">
        <f>'LIFE TABLES'!C5</f>
        <v>7.8151000000000002E-3</v>
      </c>
      <c r="J5" s="3">
        <f>'LIFE TABLES'!D5</f>
        <v>0.99218490000000004</v>
      </c>
      <c r="K5" s="10">
        <f>'LIFE TABLES'!E5</f>
        <v>0.97876837095420599</v>
      </c>
      <c r="M5" s="8" t="s">
        <v>33</v>
      </c>
      <c r="N5" s="14">
        <f>'ASSIGNEMENT DATA'!F3</f>
        <v>20</v>
      </c>
      <c r="P5" s="14">
        <f t="shared" ref="P5:P53" si="7">P4*E5*(1-$N$6)</f>
        <v>78152.607730723976</v>
      </c>
      <c r="Q5" s="14">
        <f t="shared" ref="Q5:Q53" si="8">Q4*E5*(1-$N$6)</f>
        <v>19538.151932680994</v>
      </c>
      <c r="R5" s="14">
        <f t="shared" si="2"/>
        <v>97690.75966340497</v>
      </c>
      <c r="T5" s="10">
        <f t="shared" ref="T5:T53" si="9">K4*J5*(1-$N$8)^A5*$N$8</f>
        <v>0.10607402220216205</v>
      </c>
      <c r="U5" s="10">
        <f t="shared" ref="U5:U53" si="10">K4*I5*(1-$N$8)^A5</f>
        <v>5.570057831708026E-3</v>
      </c>
      <c r="V5" s="10">
        <f t="shared" ref="V5:V53" si="11">V4*(1-I5)*(1-$N$8)</f>
        <v>0.60108612581225163</v>
      </c>
      <c r="W5" s="10"/>
      <c r="X5" s="10">
        <f t="shared" si="3"/>
        <v>10143.733377223123</v>
      </c>
      <c r="Y5" s="10">
        <f t="shared" si="4"/>
        <v>545.36081134592393</v>
      </c>
      <c r="Z5" s="10"/>
      <c r="AA5" s="14">
        <f>AA4*(1+$N$10)</f>
        <v>52.02</v>
      </c>
      <c r="AC5" s="10">
        <f t="shared" si="5"/>
        <v>10143.733377223123</v>
      </c>
      <c r="AD5" s="10">
        <f t="shared" si="6"/>
        <v>545.36081134592393</v>
      </c>
      <c r="AE5" s="10">
        <f t="shared" ref="AE5:AE53" si="12">R5/(1-$N$6)*$N$7*D5*V4</f>
        <v>975.87019784450979</v>
      </c>
      <c r="AF5" s="10">
        <f t="shared" ref="AF5:AF53" si="13">AA5*V4*D5</f>
        <v>36.301095835261179</v>
      </c>
      <c r="AG5" s="10">
        <f t="shared" si="0"/>
        <v>11701.265482248817</v>
      </c>
      <c r="AH5" s="10">
        <f t="shared" si="1"/>
        <v>23402.530964497633</v>
      </c>
    </row>
    <row r="6" spans="1:38" x14ac:dyDescent="0.35">
      <c r="A6">
        <v>3</v>
      </c>
      <c r="B6" s="4">
        <f>RATES!N7</f>
        <v>1.225E-2</v>
      </c>
      <c r="C6" s="4">
        <f>RATES!O7</f>
        <v>1.2175575930133544E-2</v>
      </c>
      <c r="D6" s="3">
        <f>RATES!P7</f>
        <v>0.96413232442525931</v>
      </c>
      <c r="E6" s="3">
        <f>RATES!Q7</f>
        <v>1.0155178911808969</v>
      </c>
      <c r="G6" s="6">
        <f>'LIFE TABLES'!A6</f>
        <v>63</v>
      </c>
      <c r="H6" s="3">
        <f>'LIFE TABLES'!B6</f>
        <v>8.6648700000000005</v>
      </c>
      <c r="I6" s="3">
        <f>'LIFE TABLES'!C6</f>
        <v>8.6648699999999999E-3</v>
      </c>
      <c r="J6" s="3">
        <f>'LIFE TABLES'!D6</f>
        <v>0.99133512999999995</v>
      </c>
      <c r="K6" s="10">
        <f>'LIFE TABLES'!E6</f>
        <v>0.97028747025977602</v>
      </c>
      <c r="M6" s="8" t="s">
        <v>24</v>
      </c>
      <c r="N6" s="15">
        <f>'ASSIGNEMENT DATA'!G3</f>
        <v>2.1999999999999999E-2</v>
      </c>
      <c r="P6" s="14">
        <f t="shared" si="7"/>
        <v>77619.333222346831</v>
      </c>
      <c r="Q6" s="14">
        <f t="shared" si="8"/>
        <v>19404.833305586708</v>
      </c>
      <c r="R6" s="14">
        <f t="shared" si="2"/>
        <v>97024.166527933543</v>
      </c>
      <c r="T6" s="10">
        <f t="shared" si="9"/>
        <v>8.9381668900992736E-2</v>
      </c>
      <c r="U6" s="10">
        <f t="shared" si="10"/>
        <v>5.2083331389668058E-3</v>
      </c>
      <c r="V6" s="10">
        <f t="shared" si="11"/>
        <v>0.50649612377229203</v>
      </c>
      <c r="W6" s="10"/>
      <c r="X6" s="10">
        <f t="shared" si="3"/>
        <v>8359.4074049521314</v>
      </c>
      <c r="Y6" s="10">
        <f t="shared" si="4"/>
        <v>502.15223356531737</v>
      </c>
      <c r="Z6" s="10"/>
      <c r="AA6" s="14">
        <f t="shared" ref="AA6:AA53" si="14">AA5*(1+$N$10)</f>
        <v>53.060400000000001</v>
      </c>
      <c r="AC6" s="10">
        <f t="shared" si="5"/>
        <v>8359.4074049521314</v>
      </c>
      <c r="AD6" s="10">
        <f t="shared" si="6"/>
        <v>502.15223356531737</v>
      </c>
      <c r="AE6" s="10">
        <f t="shared" si="12"/>
        <v>804.90096674596805</v>
      </c>
      <c r="AF6" s="10">
        <f t="shared" si="13"/>
        <v>30.749911278379432</v>
      </c>
      <c r="AG6" s="10">
        <f t="shared" si="0"/>
        <v>9697.2105165417961</v>
      </c>
      <c r="AH6" s="10">
        <f t="shared" si="1"/>
        <v>29091.631549625388</v>
      </c>
    </row>
    <row r="7" spans="1:38" x14ac:dyDescent="0.35">
      <c r="A7">
        <v>4</v>
      </c>
      <c r="B7" s="4">
        <f>RATES!N8</f>
        <v>1.319E-2</v>
      </c>
      <c r="C7" s="4">
        <f>RATES!O8</f>
        <v>1.3103769376977175E-2</v>
      </c>
      <c r="D7" s="3">
        <f>RATES!P8</f>
        <v>0.94893490355096166</v>
      </c>
      <c r="E7" s="3">
        <f>RATES!Q8</f>
        <v>1.0160152406845064</v>
      </c>
      <c r="G7" s="6">
        <f>'LIFE TABLES'!A7</f>
        <v>64</v>
      </c>
      <c r="H7" s="3">
        <f>'LIFE TABLES'!B7</f>
        <v>9.6526999999999994</v>
      </c>
      <c r="I7" s="3">
        <f>'LIFE TABLES'!C7</f>
        <v>9.6527000000000002E-3</v>
      </c>
      <c r="J7" s="3">
        <f>'LIFE TABLES'!D7</f>
        <v>0.99034730000000004</v>
      </c>
      <c r="K7" s="10">
        <f>'LIFE TABLES'!E7</f>
        <v>0.9609215763955995</v>
      </c>
      <c r="M7" s="8" t="s">
        <v>25</v>
      </c>
      <c r="N7" s="15">
        <f>'ASSIGNEMENT DATA'!H3</f>
        <v>1.4E-2</v>
      </c>
      <c r="P7" s="14">
        <f t="shared" si="7"/>
        <v>77127.452164108807</v>
      </c>
      <c r="Q7" s="14">
        <f t="shared" si="8"/>
        <v>19281.863041027202</v>
      </c>
      <c r="R7" s="14">
        <f t="shared" si="2"/>
        <v>96409.315205136008</v>
      </c>
      <c r="T7" s="10">
        <f t="shared" si="9"/>
        <v>7.5241060295753295E-2</v>
      </c>
      <c r="U7" s="10">
        <f t="shared" si="10"/>
        <v>4.8890551339368041E-3</v>
      </c>
      <c r="V7" s="10">
        <f t="shared" si="11"/>
        <v>0.42636600834260197</v>
      </c>
      <c r="W7" s="10"/>
      <c r="X7" s="10">
        <f t="shared" si="3"/>
        <v>6882.0880213596611</v>
      </c>
      <c r="Y7" s="10">
        <f t="shared" si="4"/>
        <v>463.93950619776547</v>
      </c>
      <c r="Z7" s="10"/>
      <c r="AA7" s="14">
        <f t="shared" si="14"/>
        <v>54.121608000000002</v>
      </c>
      <c r="AC7" s="10">
        <f t="shared" si="5"/>
        <v>6882.0880213596611</v>
      </c>
      <c r="AD7" s="10">
        <f t="shared" si="6"/>
        <v>463.93950619776547</v>
      </c>
      <c r="AE7" s="10">
        <f t="shared" si="12"/>
        <v>663.3163863260371</v>
      </c>
      <c r="AF7" s="10">
        <f t="shared" si="13"/>
        <v>26.012568597541655</v>
      </c>
      <c r="AG7" s="10">
        <f t="shared" si="0"/>
        <v>8035.3564824810055</v>
      </c>
      <c r="AH7" s="10">
        <f t="shared" si="1"/>
        <v>32141.425929924022</v>
      </c>
    </row>
    <row r="8" spans="1:38" x14ac:dyDescent="0.35">
      <c r="A8">
        <v>5</v>
      </c>
      <c r="B8" s="4">
        <f>RATES!N9</f>
        <v>1.376E-2</v>
      </c>
      <c r="C8" s="4">
        <f>RATES!O9</f>
        <v>1.3666190763814595E-2</v>
      </c>
      <c r="D8" s="3">
        <f>RATES!P9</f>
        <v>0.93395132766480615</v>
      </c>
      <c r="E8" s="3">
        <f>RATES!Q9</f>
        <v>1.016043208508113</v>
      </c>
      <c r="G8" s="6">
        <f>'LIFE TABLES'!A8</f>
        <v>65</v>
      </c>
      <c r="H8" s="3">
        <f>'LIFE TABLES'!B8</f>
        <v>10.79527</v>
      </c>
      <c r="I8" s="3">
        <f>'LIFE TABLES'!C8</f>
        <v>1.0795270000000001E-2</v>
      </c>
      <c r="J8" s="3">
        <f>'LIFE TABLES'!D8</f>
        <v>0.98920472999999998</v>
      </c>
      <c r="K8" s="10">
        <f>'LIFE TABLES'!E8</f>
        <v>0.95054816852958335</v>
      </c>
      <c r="M8" s="8" t="s">
        <v>34</v>
      </c>
      <c r="N8" s="16">
        <f>'ASSIGNEMENT DATA'!I3</f>
        <v>0.15</v>
      </c>
      <c r="P8" s="14">
        <f t="shared" si="7"/>
        <v>76640.797833737815</v>
      </c>
      <c r="Q8" s="14">
        <f t="shared" si="8"/>
        <v>19160.199458434454</v>
      </c>
      <c r="R8" s="14">
        <f t="shared" si="2"/>
        <v>95800.997292172266</v>
      </c>
      <c r="T8" s="10">
        <f t="shared" si="9"/>
        <v>6.3264490824558192E-2</v>
      </c>
      <c r="U8" s="10">
        <f t="shared" si="10"/>
        <v>4.6027361788806417E-3</v>
      </c>
      <c r="V8" s="10">
        <f t="shared" si="11"/>
        <v>0.35849878133916313</v>
      </c>
      <c r="W8" s="10"/>
      <c r="X8" s="10">
        <f t="shared" si="3"/>
        <v>5659.3117149815625</v>
      </c>
      <c r="Y8" s="10">
        <f t="shared" si="4"/>
        <v>429.8731565156412</v>
      </c>
      <c r="Z8" s="10"/>
      <c r="AA8" s="14">
        <f t="shared" si="14"/>
        <v>55.204040160000005</v>
      </c>
      <c r="AC8" s="10">
        <f t="shared" si="5"/>
        <v>5659.3117149815625</v>
      </c>
      <c r="AD8" s="10">
        <f t="shared" si="6"/>
        <v>429.8731565156412</v>
      </c>
      <c r="AE8" s="10">
        <f t="shared" si="12"/>
        <v>546.09226923222741</v>
      </c>
      <c r="AF8" s="10">
        <f t="shared" si="13"/>
        <v>21.982530308177026</v>
      </c>
      <c r="AG8" s="10">
        <f t="shared" si="0"/>
        <v>6657.2596710376083</v>
      </c>
      <c r="AH8" s="10">
        <f t="shared" si="1"/>
        <v>33286.298355188039</v>
      </c>
    </row>
    <row r="9" spans="1:38" x14ac:dyDescent="0.35">
      <c r="A9">
        <v>6</v>
      </c>
      <c r="B9" s="4">
        <f>RATES!N10</f>
        <v>1.451E-2</v>
      </c>
      <c r="C9" s="4">
        <f>RATES!O10</f>
        <v>1.4405737307601267E-2</v>
      </c>
      <c r="D9" s="3">
        <f>RATES!P10</f>
        <v>0.91719569297904247</v>
      </c>
      <c r="E9" s="3">
        <f>RATES!Q10</f>
        <v>1.0182683311904155</v>
      </c>
      <c r="G9" s="6">
        <f>'LIFE TABLES'!A9</f>
        <v>66</v>
      </c>
      <c r="H9" s="3">
        <f>'LIFE TABLES'!B9</f>
        <v>11.728260000000001</v>
      </c>
      <c r="I9" s="3">
        <f>'LIFE TABLES'!C9</f>
        <v>1.1728260000000001E-2</v>
      </c>
      <c r="J9" s="3">
        <f>'LIFE TABLES'!D9</f>
        <v>0.98827173999999995</v>
      </c>
      <c r="K9" s="10">
        <f>'LIFE TABLES'!E9</f>
        <v>0.93939989246654454</v>
      </c>
      <c r="M9" s="8" t="s">
        <v>35</v>
      </c>
      <c r="N9" s="14">
        <f>'ASSIGNEMENT DATA'!J3</f>
        <v>50</v>
      </c>
      <c r="P9" s="14">
        <f t="shared" si="7"/>
        <v>76323.997570414445</v>
      </c>
      <c r="Q9" s="14">
        <f t="shared" si="8"/>
        <v>19080.999392603611</v>
      </c>
      <c r="R9" s="14">
        <f t="shared" si="2"/>
        <v>95404.996963018057</v>
      </c>
      <c r="T9" s="10">
        <f t="shared" si="9"/>
        <v>5.3144132163290135E-2</v>
      </c>
      <c r="U9" s="10">
        <f t="shared" si="10"/>
        <v>4.2045669172288535E-3</v>
      </c>
      <c r="V9" s="10">
        <f t="shared" si="11"/>
        <v>0.30115008225864409</v>
      </c>
      <c r="W9" s="10"/>
      <c r="X9" s="10">
        <f t="shared" si="3"/>
        <v>4649.4051931721406</v>
      </c>
      <c r="Y9" s="10">
        <f t="shared" si="4"/>
        <v>385.64106673244748</v>
      </c>
      <c r="Z9" s="10"/>
      <c r="AA9" s="14">
        <f t="shared" si="14"/>
        <v>56.308120963200004</v>
      </c>
      <c r="AC9" s="10">
        <f t="shared" si="5"/>
        <v>4649.4051931721406</v>
      </c>
      <c r="AD9" s="10">
        <f t="shared" si="6"/>
        <v>385.64106673244748</v>
      </c>
      <c r="AE9" s="10">
        <f t="shared" si="12"/>
        <v>449.06581243745421</v>
      </c>
      <c r="AF9" s="10">
        <f t="shared" si="13"/>
        <v>18.514872482318889</v>
      </c>
      <c r="AG9" s="10">
        <f t="shared" si="0"/>
        <v>5502.6269448243611</v>
      </c>
      <c r="AH9" s="10">
        <f t="shared" si="1"/>
        <v>33015.761668946165</v>
      </c>
    </row>
    <row r="10" spans="1:38" x14ac:dyDescent="0.35">
      <c r="A10">
        <v>7</v>
      </c>
      <c r="B10" s="4">
        <f>RATES!N11</f>
        <v>1.511E-2</v>
      </c>
      <c r="C10" s="4">
        <f>RATES!O11</f>
        <v>1.4996981005907737E-2</v>
      </c>
      <c r="D10" s="3">
        <f>RATES!P11</f>
        <v>0.90034354930821403</v>
      </c>
      <c r="E10" s="3">
        <f>RATES!Q11</f>
        <v>1.0187174592229564</v>
      </c>
      <c r="G10" s="6">
        <f>'LIFE TABLES'!A10</f>
        <v>67</v>
      </c>
      <c r="H10" s="3">
        <f>'LIFE TABLES'!B10</f>
        <v>12.797940000000001</v>
      </c>
      <c r="I10" s="3">
        <f>'LIFE TABLES'!C10</f>
        <v>1.2797940000000001E-2</v>
      </c>
      <c r="J10" s="3">
        <f>'LIFE TABLES'!D10</f>
        <v>0.98720205999999999</v>
      </c>
      <c r="K10" s="10">
        <f>'LIFE TABLES'!E10</f>
        <v>0.9273775090067512</v>
      </c>
      <c r="M10" s="8" t="s">
        <v>30</v>
      </c>
      <c r="N10" s="16">
        <f>'ASSIGNEMENT DATA'!K3</f>
        <v>0.02</v>
      </c>
      <c r="P10" s="14">
        <f t="shared" si="7"/>
        <v>76042.031927252916</v>
      </c>
      <c r="Q10" s="14">
        <f t="shared" si="8"/>
        <v>19010.507981813229</v>
      </c>
      <c r="R10" s="14">
        <f t="shared" si="2"/>
        <v>95052.539909066138</v>
      </c>
      <c r="T10" s="10">
        <f t="shared" si="9"/>
        <v>4.4594397236235435E-2</v>
      </c>
      <c r="U10" s="10">
        <f t="shared" si="10"/>
        <v>3.8541006837411918E-3</v>
      </c>
      <c r="V10" s="10">
        <f t="shared" si="11"/>
        <v>0.25270158433866746</v>
      </c>
      <c r="W10" s="10"/>
      <c r="X10" s="10">
        <f t="shared" si="3"/>
        <v>3815.5828856500202</v>
      </c>
      <c r="Y10" s="10">
        <f t="shared" si="4"/>
        <v>347.00146889907592</v>
      </c>
      <c r="Z10" s="10"/>
      <c r="AA10" s="14">
        <f t="shared" si="14"/>
        <v>57.434283382464002</v>
      </c>
      <c r="AC10" s="10">
        <f t="shared" si="5"/>
        <v>3815.5828856500202</v>
      </c>
      <c r="AD10" s="10">
        <f t="shared" si="6"/>
        <v>347.00146889907592</v>
      </c>
      <c r="AE10" s="10">
        <f t="shared" si="12"/>
        <v>368.93015178800499</v>
      </c>
      <c r="AF10" s="10">
        <f t="shared" si="13"/>
        <v>15.572647393940583</v>
      </c>
      <c r="AG10" s="10">
        <f t="shared" si="0"/>
        <v>4547.0871537310413</v>
      </c>
      <c r="AH10" s="10">
        <f t="shared" si="1"/>
        <v>31829.610076117289</v>
      </c>
    </row>
    <row r="11" spans="1:38" x14ac:dyDescent="0.35">
      <c r="A11">
        <v>8</v>
      </c>
      <c r="B11" s="4">
        <f>RATES!N12</f>
        <v>1.5779999999999999E-2</v>
      </c>
      <c r="C11" s="4">
        <f>RATES!O12</f>
        <v>1.5656790276037478E-2</v>
      </c>
      <c r="D11" s="3">
        <f>RATES!P12</f>
        <v>0.88227249256094831</v>
      </c>
      <c r="E11" s="3">
        <f>RATES!Q12</f>
        <v>1.0204823984649134</v>
      </c>
      <c r="G11" s="6">
        <f>'LIFE TABLES'!A11</f>
        <v>68</v>
      </c>
      <c r="H11" s="3">
        <f>'LIFE TABLES'!B11</f>
        <v>13.97499</v>
      </c>
      <c r="I11" s="3">
        <f>'LIFE TABLES'!C11</f>
        <v>1.397499E-2</v>
      </c>
      <c r="J11" s="3">
        <f>'LIFE TABLES'!D11</f>
        <v>0.98602500999999998</v>
      </c>
      <c r="K11" s="10">
        <f>'LIFE TABLES'!E11</f>
        <v>0.91441741759215689</v>
      </c>
      <c r="P11" s="14">
        <f t="shared" si="7"/>
        <v>75892.364912512669</v>
      </c>
      <c r="Q11" s="14">
        <f t="shared" si="8"/>
        <v>18973.091228128167</v>
      </c>
      <c r="R11" s="14">
        <f t="shared" si="2"/>
        <v>94865.456140640832</v>
      </c>
      <c r="T11" s="10">
        <f t="shared" si="9"/>
        <v>3.737551233368256E-2</v>
      </c>
      <c r="U11" s="10">
        <f t="shared" si="10"/>
        <v>3.5315021141170346E-3</v>
      </c>
      <c r="V11" s="10">
        <f t="shared" si="11"/>
        <v>0.21179456989086784</v>
      </c>
      <c r="W11" s="10"/>
      <c r="X11" s="10">
        <f t="shared" si="3"/>
        <v>3127.5655671188074</v>
      </c>
      <c r="Y11" s="10">
        <f t="shared" si="4"/>
        <v>311.57471727062944</v>
      </c>
      <c r="Z11" s="10"/>
      <c r="AA11" s="14">
        <f t="shared" si="14"/>
        <v>58.582969050113284</v>
      </c>
      <c r="AC11" s="10">
        <f t="shared" si="5"/>
        <v>3127.5655671188074</v>
      </c>
      <c r="AD11" s="10">
        <f t="shared" si="6"/>
        <v>311.57471727062944</v>
      </c>
      <c r="AE11" s="10">
        <f t="shared" si="12"/>
        <v>302.76661403581551</v>
      </c>
      <c r="AF11" s="10">
        <f t="shared" si="13"/>
        <v>13.061170003458379</v>
      </c>
      <c r="AG11" s="10">
        <f t="shared" si="0"/>
        <v>3754.9680684287105</v>
      </c>
      <c r="AH11" s="10">
        <f t="shared" si="1"/>
        <v>30039.744547429684</v>
      </c>
    </row>
    <row r="12" spans="1:38" x14ac:dyDescent="0.35">
      <c r="A12">
        <v>9</v>
      </c>
      <c r="B12" s="4">
        <f>RATES!N13</f>
        <v>1.651E-2</v>
      </c>
      <c r="C12" s="4">
        <f>RATES!O13</f>
        <v>1.6375191716182576E-2</v>
      </c>
      <c r="D12" s="3">
        <f>RATES!P13</f>
        <v>0.86296881386049462</v>
      </c>
      <c r="E12" s="3">
        <f>RATES!Q13</f>
        <v>1.0223689180772346</v>
      </c>
      <c r="G12" s="6">
        <f>'LIFE TABLES'!A12</f>
        <v>69</v>
      </c>
      <c r="H12" s="3">
        <f>'LIFE TABLES'!B12</f>
        <v>15.66005</v>
      </c>
      <c r="I12" s="3">
        <f>'LIFE TABLES'!C12</f>
        <v>1.5660050000000002E-2</v>
      </c>
      <c r="J12" s="3">
        <f>'LIFE TABLES'!D12</f>
        <v>0.98433994999999996</v>
      </c>
      <c r="K12" s="10">
        <f>'LIFE TABLES'!E12</f>
        <v>0.90009759511179277</v>
      </c>
      <c r="P12" s="14">
        <f t="shared" si="7"/>
        <v>75883.01511579784</v>
      </c>
      <c r="Q12" s="14">
        <f t="shared" si="8"/>
        <v>18970.75377894946</v>
      </c>
      <c r="R12" s="14">
        <f t="shared" si="2"/>
        <v>94853.768894747307</v>
      </c>
      <c r="T12" s="10">
        <f t="shared" si="9"/>
        <v>3.1271678450497248E-2</v>
      </c>
      <c r="U12" s="10">
        <f t="shared" si="10"/>
        <v>3.3167135542194856E-3</v>
      </c>
      <c r="V12" s="10">
        <f t="shared" si="11"/>
        <v>0.17720617788615109</v>
      </c>
      <c r="W12" s="10"/>
      <c r="X12" s="10">
        <f t="shared" si="3"/>
        <v>2559.2299167468095</v>
      </c>
      <c r="Y12" s="10">
        <f t="shared" si="4"/>
        <v>286.22203617998144</v>
      </c>
      <c r="Z12" s="10"/>
      <c r="AA12" s="14">
        <f t="shared" si="14"/>
        <v>59.754628431115549</v>
      </c>
      <c r="AC12" s="10">
        <f t="shared" si="5"/>
        <v>2559.2299167468095</v>
      </c>
      <c r="AD12" s="10">
        <f t="shared" si="6"/>
        <v>286.22203617998144</v>
      </c>
      <c r="AE12" s="10">
        <f t="shared" si="12"/>
        <v>248.17252260455689</v>
      </c>
      <c r="AF12" s="10">
        <f t="shared" si="13"/>
        <v>10.92147944657399</v>
      </c>
      <c r="AG12" s="10">
        <f t="shared" si="0"/>
        <v>3104.5459549779216</v>
      </c>
      <c r="AH12" s="10">
        <f t="shared" si="1"/>
        <v>27940.913594801295</v>
      </c>
    </row>
    <row r="13" spans="1:38" x14ac:dyDescent="0.35">
      <c r="A13">
        <v>10</v>
      </c>
      <c r="B13" s="4">
        <f>RATES!N14</f>
        <v>1.704E-2</v>
      </c>
      <c r="C13" s="4">
        <f>RATES!O14</f>
        <v>1.6896447659729915E-2</v>
      </c>
      <c r="D13" s="3">
        <f>RATES!P14</f>
        <v>0.84453890374874807</v>
      </c>
      <c r="E13" s="3">
        <f>RATES!Q14</f>
        <v>1.0218224525003403</v>
      </c>
      <c r="G13" s="6">
        <f>'LIFE TABLES'!A13</f>
        <v>70</v>
      </c>
      <c r="H13" s="3">
        <f>'LIFE TABLES'!B13</f>
        <v>17.473579999999998</v>
      </c>
      <c r="I13" s="3">
        <f>'LIFE TABLES'!C13</f>
        <v>1.7473579999999999E-2</v>
      </c>
      <c r="J13" s="3">
        <f>'LIFE TABLES'!D13</f>
        <v>0.98252642000000001</v>
      </c>
      <c r="K13" s="10">
        <f>'LIFE TABLES'!E13</f>
        <v>0.88436966777579928</v>
      </c>
      <c r="P13" s="14">
        <f t="shared" si="7"/>
        <v>75833.111299352546</v>
      </c>
      <c r="Q13" s="14">
        <f t="shared" si="8"/>
        <v>18958.277824838136</v>
      </c>
      <c r="R13" s="14">
        <f t="shared" si="2"/>
        <v>94791.389124190682</v>
      </c>
      <c r="T13" s="10">
        <f t="shared" si="9"/>
        <v>2.6116462734054477E-2</v>
      </c>
      <c r="U13" s="10">
        <f t="shared" si="10"/>
        <v>3.0964263257878917E-3</v>
      </c>
      <c r="V13" s="10">
        <f t="shared" si="11"/>
        <v>0.14799328882630872</v>
      </c>
      <c r="W13" s="10"/>
      <c r="X13" s="10">
        <f t="shared" si="3"/>
        <v>2090.3127108950825</v>
      </c>
      <c r="Y13" s="10">
        <f t="shared" si="4"/>
        <v>261.50524947196698</v>
      </c>
      <c r="Z13" s="10"/>
      <c r="AA13" s="14">
        <f t="shared" si="14"/>
        <v>60.949720999737863</v>
      </c>
      <c r="AC13" s="10">
        <f t="shared" si="5"/>
        <v>2090.3127108950825</v>
      </c>
      <c r="AD13" s="10">
        <f t="shared" si="6"/>
        <v>261.50524947196698</v>
      </c>
      <c r="AE13" s="10">
        <f t="shared" si="12"/>
        <v>203.0750586153525</v>
      </c>
      <c r="AF13" s="10">
        <f t="shared" si="13"/>
        <v>9.1215835537326857</v>
      </c>
      <c r="AG13" s="10">
        <f t="shared" si="0"/>
        <v>2564.014602536135</v>
      </c>
      <c r="AH13" s="10">
        <f t="shared" si="1"/>
        <v>25640.146025361351</v>
      </c>
    </row>
    <row r="14" spans="1:38" x14ac:dyDescent="0.35">
      <c r="A14">
        <v>11</v>
      </c>
      <c r="B14" s="4">
        <f>RATES!N15</f>
        <v>1.7409999999999998E-2</v>
      </c>
      <c r="C14" s="4">
        <f>RATES!O15</f>
        <v>1.7260182334044173E-2</v>
      </c>
      <c r="D14" s="3">
        <f>RATES!P15</f>
        <v>0.82707325748529803</v>
      </c>
      <c r="E14" s="3">
        <f>RATES!Q15</f>
        <v>1.0211174114328809</v>
      </c>
      <c r="G14" s="6">
        <f>'LIFE TABLES'!A14</f>
        <v>71</v>
      </c>
      <c r="H14" s="3">
        <f>'LIFE TABLES'!B14</f>
        <v>19.737480000000001</v>
      </c>
      <c r="I14" s="3">
        <f>'LIFE TABLES'!C14</f>
        <v>1.9737480000000002E-2</v>
      </c>
      <c r="J14" s="3">
        <f>'LIFE TABLES'!D14</f>
        <v>0.98026252000000003</v>
      </c>
      <c r="K14" s="10">
        <f>'LIFE TABLES'!E14</f>
        <v>0.86691443914546784</v>
      </c>
      <c r="P14" s="14">
        <f t="shared" si="7"/>
        <v>75730.951084056709</v>
      </c>
      <c r="Q14" s="14">
        <f t="shared" si="8"/>
        <v>18932.737771014177</v>
      </c>
      <c r="R14" s="14">
        <f t="shared" si="2"/>
        <v>94663.688855070883</v>
      </c>
      <c r="T14" s="10">
        <f t="shared" si="9"/>
        <v>2.1760841137194783E-2</v>
      </c>
      <c r="U14" s="10">
        <f t="shared" si="10"/>
        <v>2.921014578343492E-3</v>
      </c>
      <c r="V14" s="10">
        <f t="shared" si="11"/>
        <v>0.12331143311077045</v>
      </c>
      <c r="W14" s="10"/>
      <c r="X14" s="10">
        <f t="shared" si="3"/>
        <v>1703.3791074676083</v>
      </c>
      <c r="Y14" s="10">
        <f t="shared" si="4"/>
        <v>241.58930424725963</v>
      </c>
      <c r="Z14" s="10"/>
      <c r="AA14" s="14">
        <f t="shared" si="14"/>
        <v>62.168715419732621</v>
      </c>
      <c r="AC14" s="10">
        <f t="shared" si="5"/>
        <v>1703.3791074676083</v>
      </c>
      <c r="AD14" s="10">
        <f t="shared" si="6"/>
        <v>241.58930424725963</v>
      </c>
      <c r="AE14" s="10">
        <f t="shared" si="12"/>
        <v>165.86647116951738</v>
      </c>
      <c r="AF14" s="10">
        <f t="shared" si="13"/>
        <v>7.6095310567504484</v>
      </c>
      <c r="AG14" s="10">
        <f t="shared" si="0"/>
        <v>2118.4444139411357</v>
      </c>
      <c r="AH14" s="10">
        <f t="shared" si="1"/>
        <v>23302.888553352492</v>
      </c>
    </row>
    <row r="15" spans="1:38" x14ac:dyDescent="0.35">
      <c r="A15">
        <v>12</v>
      </c>
      <c r="B15" s="4">
        <f>RATES!N16</f>
        <v>1.7659999999999999E-2</v>
      </c>
      <c r="C15" s="4">
        <f>RATES!O16</f>
        <v>1.7505874129665627E-2</v>
      </c>
      <c r="D15" s="3">
        <f>RATES!P16</f>
        <v>0.81052711026035729</v>
      </c>
      <c r="E15" s="3">
        <f>RATES!Q16</f>
        <v>1.020414057735374</v>
      </c>
      <c r="G15" s="6">
        <f>'LIFE TABLES'!A15</f>
        <v>72</v>
      </c>
      <c r="H15" s="3">
        <f>'LIFE TABLES'!B15</f>
        <v>21.721769999999999</v>
      </c>
      <c r="I15" s="3">
        <f>'LIFE TABLES'!C15</f>
        <v>2.1721769999999998E-2</v>
      </c>
      <c r="J15" s="3">
        <f>'LIFE TABLES'!D15</f>
        <v>0.97827823000000003</v>
      </c>
      <c r="K15" s="10">
        <f>'LIFE TABLES'!E15</f>
        <v>0.84808352308867097</v>
      </c>
      <c r="P15" s="14">
        <f t="shared" si="7"/>
        <v>75576.834695820915</v>
      </c>
      <c r="Q15" s="14">
        <f t="shared" si="8"/>
        <v>18894.208673955229</v>
      </c>
      <c r="R15" s="14">
        <f t="shared" si="2"/>
        <v>94471.043369776147</v>
      </c>
      <c r="T15" s="10">
        <f t="shared" si="9"/>
        <v>1.8094933578355184E-2</v>
      </c>
      <c r="U15" s="10">
        <f t="shared" si="10"/>
        <v>2.6785425884025397E-3</v>
      </c>
      <c r="V15" s="10">
        <f t="shared" si="11"/>
        <v>0.10253795694401271</v>
      </c>
      <c r="W15" s="10"/>
      <c r="X15" s="10">
        <f t="shared" si="3"/>
        <v>1385.26001493485</v>
      </c>
      <c r="Y15" s="10">
        <f t="shared" si="4"/>
        <v>217.10313838872082</v>
      </c>
      <c r="Z15" s="10"/>
      <c r="AA15" s="14">
        <f t="shared" si="14"/>
        <v>63.412089728127278</v>
      </c>
      <c r="AC15" s="10">
        <f t="shared" si="5"/>
        <v>1385.26001493485</v>
      </c>
      <c r="AD15" s="10">
        <f t="shared" si="6"/>
        <v>217.10313838872082</v>
      </c>
      <c r="AE15" s="10">
        <f t="shared" si="12"/>
        <v>135.16329905059075</v>
      </c>
      <c r="AF15" s="10">
        <f t="shared" si="13"/>
        <v>6.3378645901156307</v>
      </c>
      <c r="AG15" s="10">
        <f t="shared" si="0"/>
        <v>1743.8643169642771</v>
      </c>
      <c r="AH15" s="10">
        <f t="shared" si="1"/>
        <v>20926.371803571325</v>
      </c>
    </row>
    <row r="16" spans="1:38" x14ac:dyDescent="0.35">
      <c r="A16">
        <v>13</v>
      </c>
      <c r="B16" s="4">
        <f>RATES!N17</f>
        <v>1.7940000000000001E-2</v>
      </c>
      <c r="C16" s="4">
        <f>RATES!O17</f>
        <v>1.778097729508709E-2</v>
      </c>
      <c r="D16" s="3">
        <f>RATES!P17</f>
        <v>0.79361826743419195</v>
      </c>
      <c r="E16" s="3">
        <f>RATES!Q17</f>
        <v>1.0213060151460884</v>
      </c>
      <c r="G16" s="6">
        <f>'LIFE TABLES'!A16</f>
        <v>73</v>
      </c>
      <c r="H16" s="3">
        <f>'LIFE TABLES'!B16</f>
        <v>23.921029999999998</v>
      </c>
      <c r="I16" s="3">
        <f>'LIFE TABLES'!C16</f>
        <v>2.3921029999999999E-2</v>
      </c>
      <c r="J16" s="3">
        <f>'LIFE TABLES'!D16</f>
        <v>0.97607896999999999</v>
      </c>
      <c r="K16" s="10">
        <f>'LIFE TABLES'!E16</f>
        <v>0.82779649169036118</v>
      </c>
      <c r="P16" s="14">
        <f t="shared" si="7"/>
        <v>75488.96021117155</v>
      </c>
      <c r="Q16" s="14">
        <f t="shared" si="8"/>
        <v>18872.240052792888</v>
      </c>
      <c r="R16" s="14">
        <f t="shared" si="2"/>
        <v>94361.200263964434</v>
      </c>
      <c r="T16" s="10">
        <f t="shared" si="9"/>
        <v>1.5012771509972439E-2</v>
      </c>
      <c r="U16" s="10">
        <f t="shared" si="10"/>
        <v>2.4528135441964365E-3</v>
      </c>
      <c r="V16" s="10">
        <f t="shared" si="11"/>
        <v>8.5072371889843831E-2</v>
      </c>
      <c r="W16" s="10"/>
      <c r="X16" s="10">
        <f t="shared" si="3"/>
        <v>1124.0197129619767</v>
      </c>
      <c r="Y16" s="10">
        <f t="shared" si="4"/>
        <v>194.65976352842958</v>
      </c>
      <c r="Z16" s="10"/>
      <c r="AA16" s="14">
        <f t="shared" si="14"/>
        <v>64.680331522689826</v>
      </c>
      <c r="AC16" s="10">
        <f t="shared" si="5"/>
        <v>1124.0197129619767</v>
      </c>
      <c r="AD16" s="10">
        <f t="shared" si="6"/>
        <v>194.65976352842958</v>
      </c>
      <c r="AE16" s="10">
        <f t="shared" si="12"/>
        <v>109.92056526046625</v>
      </c>
      <c r="AF16" s="10">
        <f t="shared" si="13"/>
        <v>5.2634263822031206</v>
      </c>
      <c r="AG16" s="10">
        <f t="shared" si="0"/>
        <v>1433.8634681330755</v>
      </c>
      <c r="AH16" s="10">
        <f t="shared" si="1"/>
        <v>18640.22508572998</v>
      </c>
    </row>
    <row r="17" spans="1:34" x14ac:dyDescent="0.35">
      <c r="A17">
        <v>14</v>
      </c>
      <c r="B17" s="4">
        <f>RATES!N18</f>
        <v>1.7989999999999999E-2</v>
      </c>
      <c r="C17" s="4">
        <f>RATES!O18</f>
        <v>1.7830094897371977E-2</v>
      </c>
      <c r="D17" s="3">
        <f>RATES!P18</f>
        <v>0.77909574852687724</v>
      </c>
      <c r="E17" s="3">
        <f>RATES!Q18</f>
        <v>1.0186402235344938</v>
      </c>
      <c r="G17" s="6">
        <f>'LIFE TABLES'!A17</f>
        <v>74</v>
      </c>
      <c r="H17" s="3">
        <f>'LIFE TABLES'!B17</f>
        <v>25.97889</v>
      </c>
      <c r="I17" s="3">
        <f>'LIFE TABLES'!C17</f>
        <v>2.5978890000000001E-2</v>
      </c>
      <c r="J17" s="3">
        <f>'LIFE TABLES'!D17</f>
        <v>0.97402111000000002</v>
      </c>
      <c r="K17" s="10">
        <f>'LIFE TABLES'!E17</f>
        <v>0.80629125769035137</v>
      </c>
      <c r="P17" s="14">
        <f t="shared" si="7"/>
        <v>75204.377295208615</v>
      </c>
      <c r="Q17" s="14">
        <f t="shared" si="8"/>
        <v>18801.094323802154</v>
      </c>
      <c r="R17" s="14">
        <f t="shared" si="2"/>
        <v>94005.471619010772</v>
      </c>
      <c r="T17" s="10">
        <f t="shared" si="9"/>
        <v>1.2429342914771772E-2</v>
      </c>
      <c r="U17" s="10">
        <f t="shared" si="10"/>
        <v>2.2100857913653449E-3</v>
      </c>
      <c r="V17" s="10">
        <f t="shared" si="11"/>
        <v>7.0432943183706714E-2</v>
      </c>
      <c r="W17" s="10"/>
      <c r="X17" s="10">
        <f t="shared" si="3"/>
        <v>910.12224512611397</v>
      </c>
      <c r="Y17" s="10">
        <f t="shared" si="4"/>
        <v>172.18684439323994</v>
      </c>
      <c r="Z17" s="10"/>
      <c r="AA17" s="14">
        <f t="shared" si="14"/>
        <v>65.973938153143621</v>
      </c>
      <c r="AC17" s="10">
        <f t="shared" si="5"/>
        <v>910.12224512611397</v>
      </c>
      <c r="AD17" s="10">
        <f t="shared" si="6"/>
        <v>172.18684439323994</v>
      </c>
      <c r="AE17" s="10">
        <f t="shared" si="12"/>
        <v>89.191134758398192</v>
      </c>
      <c r="AF17" s="10">
        <f t="shared" si="13"/>
        <v>4.37272116814251</v>
      </c>
      <c r="AG17" s="10">
        <f t="shared" si="0"/>
        <v>1175.8729454458946</v>
      </c>
      <c r="AH17" s="10">
        <f t="shared" si="1"/>
        <v>16462.221236242523</v>
      </c>
    </row>
    <row r="18" spans="1:34" x14ac:dyDescent="0.35">
      <c r="A18">
        <v>15</v>
      </c>
      <c r="B18" s="4">
        <f>RATES!N19</f>
        <v>1.8239999999999999E-2</v>
      </c>
      <c r="C18" s="4">
        <f>RATES!O19</f>
        <v>1.8075646727230339E-2</v>
      </c>
      <c r="D18" s="3">
        <f>RATES!P19</f>
        <v>0.76251377818847066</v>
      </c>
      <c r="E18" s="3">
        <f>RATES!Q19</f>
        <v>1.0217464533923584</v>
      </c>
      <c r="G18" s="6">
        <f>'LIFE TABLES'!A18</f>
        <v>75</v>
      </c>
      <c r="H18" s="3">
        <f>'LIFE TABLES'!B18</f>
        <v>29.22232</v>
      </c>
      <c r="I18" s="3">
        <f>'LIFE TABLES'!C18</f>
        <v>2.922232E-2</v>
      </c>
      <c r="J18" s="3">
        <f>'LIFE TABLES'!D18</f>
        <v>0.97077767999999998</v>
      </c>
      <c r="K18" s="10">
        <f>'LIFE TABLES'!E18</f>
        <v>0.78272955654492149</v>
      </c>
      <c r="P18" s="14">
        <f t="shared" si="7"/>
        <v>75149.330053779078</v>
      </c>
      <c r="Q18" s="14">
        <f t="shared" si="8"/>
        <v>18787.33251344477</v>
      </c>
      <c r="R18" s="14">
        <f t="shared" si="2"/>
        <v>93936.662567223844</v>
      </c>
      <c r="T18" s="10">
        <f t="shared" si="9"/>
        <v>1.025620937691759E-2</v>
      </c>
      <c r="U18" s="10">
        <f t="shared" si="10"/>
        <v>2.0582140042560955E-3</v>
      </c>
      <c r="V18" s="10">
        <f t="shared" si="11"/>
        <v>5.811851980253302E-2</v>
      </c>
      <c r="W18" s="10"/>
      <c r="X18" s="10">
        <f t="shared" si="3"/>
        <v>734.47534994404543</v>
      </c>
      <c r="Y18" s="10">
        <f t="shared" si="4"/>
        <v>156.94165367057363</v>
      </c>
      <c r="Z18" s="10"/>
      <c r="AA18" s="14">
        <f t="shared" si="14"/>
        <v>67.293416916206496</v>
      </c>
      <c r="AC18" s="10">
        <f t="shared" si="5"/>
        <v>734.47534994404543</v>
      </c>
      <c r="AD18" s="10">
        <f t="shared" si="6"/>
        <v>156.94165367057363</v>
      </c>
      <c r="AE18" s="10">
        <f t="shared" si="12"/>
        <v>72.218396168517089</v>
      </c>
      <c r="AF18" s="10">
        <f t="shared" si="13"/>
        <v>3.61406627946474</v>
      </c>
      <c r="AG18" s="10">
        <f t="shared" si="0"/>
        <v>967.24946606260085</v>
      </c>
      <c r="AH18" s="10">
        <f t="shared" si="1"/>
        <v>14508.741990939012</v>
      </c>
    </row>
    <row r="19" spans="1:34" x14ac:dyDescent="0.35">
      <c r="A19">
        <v>16</v>
      </c>
      <c r="B19" s="4">
        <f>RATES!N20</f>
        <v>1.7899999999999999E-2</v>
      </c>
      <c r="C19" s="4">
        <f>RATES!O20</f>
        <v>1.7741681476157126E-2</v>
      </c>
      <c r="D19" s="3">
        <f>RATES!P20</f>
        <v>0.75286684189050335</v>
      </c>
      <c r="E19" s="3">
        <f>RATES!Q20</f>
        <v>1.0128136023014949</v>
      </c>
      <c r="G19" s="6">
        <f>'LIFE TABLES'!A19</f>
        <v>76</v>
      </c>
      <c r="H19" s="3">
        <f>'LIFE TABLES'!B19</f>
        <v>32.869430000000001</v>
      </c>
      <c r="I19" s="3">
        <f>'LIFE TABLES'!C19</f>
        <v>3.2869429999999998E-2</v>
      </c>
      <c r="J19" s="3">
        <f>'LIFE TABLES'!D19</f>
        <v>0.96713057000000002</v>
      </c>
      <c r="K19" s="10">
        <f>'LIFE TABLES'!E19</f>
        <v>0.75700168217713715</v>
      </c>
      <c r="P19" s="14">
        <f t="shared" si="7"/>
        <v>74437.793881301113</v>
      </c>
      <c r="Q19" s="14">
        <f t="shared" si="8"/>
        <v>18609.448470325278</v>
      </c>
      <c r="R19" s="14">
        <f t="shared" si="2"/>
        <v>93047.242351626395</v>
      </c>
      <c r="T19" s="10">
        <f t="shared" si="9"/>
        <v>8.4312295776270071E-3</v>
      </c>
      <c r="U19" s="10">
        <f t="shared" si="10"/>
        <v>1.9103226183529729E-3</v>
      </c>
      <c r="V19" s="10">
        <f t="shared" si="11"/>
        <v>4.777696760655304E-2</v>
      </c>
      <c r="W19" s="10"/>
      <c r="X19" s="10">
        <f t="shared" si="3"/>
        <v>590.49908960418873</v>
      </c>
      <c r="Y19" s="10">
        <f t="shared" si="4"/>
        <v>143.82185566714</v>
      </c>
      <c r="Z19" s="10"/>
      <c r="AA19" s="14">
        <f t="shared" si="14"/>
        <v>68.639285254530634</v>
      </c>
      <c r="AC19" s="10">
        <f t="shared" si="5"/>
        <v>590.49908960418873</v>
      </c>
      <c r="AD19" s="10">
        <f t="shared" si="6"/>
        <v>143.82185566714</v>
      </c>
      <c r="AE19" s="10">
        <f t="shared" si="12"/>
        <v>58.28078629042048</v>
      </c>
      <c r="AF19" s="10">
        <f t="shared" si="13"/>
        <v>3.0033466893015048</v>
      </c>
      <c r="AG19" s="10">
        <f t="shared" si="0"/>
        <v>795.6050782510506</v>
      </c>
      <c r="AH19" s="10">
        <f t="shared" si="1"/>
        <v>12729.68125201681</v>
      </c>
    </row>
    <row r="20" spans="1:34" x14ac:dyDescent="0.35">
      <c r="A20">
        <v>17</v>
      </c>
      <c r="B20" s="4">
        <f>RATES!N21</f>
        <v>1.7760000000000001E-2</v>
      </c>
      <c r="C20" s="4">
        <f>RATES!O21</f>
        <v>1.760413394835705E-2</v>
      </c>
      <c r="D20" s="3">
        <f>RATES!P21</f>
        <v>0.74135900997489923</v>
      </c>
      <c r="E20" s="3">
        <f>RATES!Q21</f>
        <v>1.0155226169248199</v>
      </c>
      <c r="G20" s="6">
        <f>'LIFE TABLES'!A20</f>
        <v>77</v>
      </c>
      <c r="H20" s="3">
        <f>'LIFE TABLES'!B20</f>
        <v>37.547710000000002</v>
      </c>
      <c r="I20" s="3">
        <f>'LIFE TABLES'!C20</f>
        <v>3.7547710000000005E-2</v>
      </c>
      <c r="J20" s="3">
        <f>'LIFE TABLES'!D20</f>
        <v>0.96245228999999999</v>
      </c>
      <c r="K20" s="10">
        <f>'LIFE TABLES'!E20</f>
        <v>0.72857800254523786</v>
      </c>
      <c r="P20" s="14">
        <f t="shared" si="7"/>
        <v>73930.211449159382</v>
      </c>
      <c r="Q20" s="14">
        <f t="shared" si="8"/>
        <v>18482.552862289846</v>
      </c>
      <c r="R20" s="14">
        <f t="shared" si="2"/>
        <v>92412.764311449224</v>
      </c>
      <c r="T20" s="10">
        <f t="shared" si="9"/>
        <v>6.8974577823274182E-3</v>
      </c>
      <c r="U20" s="10">
        <f t="shared" si="10"/>
        <v>1.7939157243702477E-3</v>
      </c>
      <c r="V20" s="10">
        <f t="shared" si="11"/>
        <v>3.9085594099855368E-2</v>
      </c>
      <c r="W20" s="10"/>
      <c r="X20" s="10">
        <f t="shared" si="3"/>
        <v>472.44970485239224</v>
      </c>
      <c r="Y20" s="10">
        <f t="shared" si="4"/>
        <v>132.99355853975311</v>
      </c>
      <c r="Z20" s="10"/>
      <c r="AA20" s="14">
        <f t="shared" si="14"/>
        <v>70.012070959621255</v>
      </c>
      <c r="AC20" s="10">
        <f t="shared" si="5"/>
        <v>472.44970485239224</v>
      </c>
      <c r="AD20" s="10">
        <f t="shared" si="6"/>
        <v>132.99355853975311</v>
      </c>
      <c r="AE20" s="10">
        <f t="shared" si="12"/>
        <v>46.856332623119755</v>
      </c>
      <c r="AF20" s="10">
        <f t="shared" si="13"/>
        <v>2.4798195303142956</v>
      </c>
      <c r="AG20" s="10">
        <f t="shared" si="0"/>
        <v>654.77941554557947</v>
      </c>
      <c r="AH20" s="10">
        <f t="shared" si="1"/>
        <v>11131.250064274851</v>
      </c>
    </row>
    <row r="21" spans="1:34" x14ac:dyDescent="0.35">
      <c r="A21">
        <v>18</v>
      </c>
      <c r="B21" s="4">
        <f>RATES!N22</f>
        <v>1.7610000000000001E-2</v>
      </c>
      <c r="C21" s="4">
        <f>RATES!O22</f>
        <v>1.7456740599460629E-2</v>
      </c>
      <c r="D21" s="3">
        <f>RATES!P22</f>
        <v>0.73035735969736371</v>
      </c>
      <c r="E21" s="3">
        <f>RATES!Q22</f>
        <v>1.0150633797708211</v>
      </c>
      <c r="G21" s="6">
        <f>'LIFE TABLES'!A21</f>
        <v>78</v>
      </c>
      <c r="H21" s="3">
        <f>'LIFE TABLES'!B21</f>
        <v>41.500149999999998</v>
      </c>
      <c r="I21" s="3">
        <f>'LIFE TABLES'!C21</f>
        <v>4.150015E-2</v>
      </c>
      <c r="J21" s="3">
        <f>'LIFE TABLES'!D21</f>
        <v>0.95849985000000004</v>
      </c>
      <c r="K21" s="10">
        <f>'LIFE TABLES'!E21</f>
        <v>0.69834190615291014</v>
      </c>
      <c r="P21" s="14">
        <f t="shared" si="7"/>
        <v>73392.885594138555</v>
      </c>
      <c r="Q21" s="14">
        <f t="shared" si="8"/>
        <v>18348.221398534639</v>
      </c>
      <c r="R21" s="14">
        <f t="shared" si="2"/>
        <v>91741.106992673187</v>
      </c>
      <c r="T21" s="10">
        <f t="shared" si="9"/>
        <v>5.6195304122808381E-3</v>
      </c>
      <c r="U21" s="10">
        <f t="shared" si="10"/>
        <v>1.6220580179831128E-3</v>
      </c>
      <c r="V21" s="10">
        <f t="shared" si="11"/>
        <v>3.1844005669591419E-2</v>
      </c>
      <c r="W21" s="10"/>
      <c r="X21" s="10">
        <f t="shared" si="3"/>
        <v>376.44776538924532</v>
      </c>
      <c r="Y21" s="10">
        <f t="shared" si="4"/>
        <v>118.46820112900852</v>
      </c>
      <c r="Z21" s="10"/>
      <c r="AA21" s="14">
        <f t="shared" si="14"/>
        <v>71.412312378813681</v>
      </c>
      <c r="AC21" s="10">
        <f t="shared" si="5"/>
        <v>376.44776538924532</v>
      </c>
      <c r="AD21" s="10">
        <f t="shared" si="6"/>
        <v>118.46820112900852</v>
      </c>
      <c r="AE21" s="10">
        <f t="shared" si="12"/>
        <v>37.489123326346707</v>
      </c>
      <c r="AF21" s="10">
        <f t="shared" si="13"/>
        <v>2.0385680981829903</v>
      </c>
      <c r="AG21" s="10">
        <f t="shared" si="0"/>
        <v>534.44365794278349</v>
      </c>
      <c r="AH21" s="10">
        <f t="shared" si="1"/>
        <v>9619.9858429701035</v>
      </c>
    </row>
    <row r="22" spans="1:34" x14ac:dyDescent="0.35">
      <c r="A22">
        <v>19</v>
      </c>
      <c r="B22" s="4">
        <f>RATES!N23</f>
        <v>1.7229999999999999E-2</v>
      </c>
      <c r="C22" s="4">
        <f>RATES!O23</f>
        <v>1.708324685605353E-2</v>
      </c>
      <c r="D22" s="3">
        <f>RATES!P23</f>
        <v>0.72282965709172198</v>
      </c>
      <c r="E22" s="3">
        <f>RATES!Q23</f>
        <v>1.0104142138217311</v>
      </c>
      <c r="G22" s="6">
        <f>'LIFE TABLES'!A22</f>
        <v>79</v>
      </c>
      <c r="H22" s="3">
        <f>'LIFE TABLES'!B22</f>
        <v>47.043030000000002</v>
      </c>
      <c r="I22" s="3">
        <f>'LIFE TABLES'!C22</f>
        <v>4.704303E-2</v>
      </c>
      <c r="J22" s="3">
        <f>'LIFE TABLES'!D22</f>
        <v>0.95295697000000001</v>
      </c>
      <c r="K22" s="10">
        <f>'LIFE TABLES'!E22</f>
        <v>0.66548978691150162</v>
      </c>
      <c r="P22" s="14">
        <f t="shared" si="7"/>
        <v>72525.756072160148</v>
      </c>
      <c r="Q22" s="14">
        <f t="shared" si="8"/>
        <v>18131.439018040037</v>
      </c>
      <c r="R22" s="14">
        <f t="shared" si="2"/>
        <v>90657.195090200184</v>
      </c>
      <c r="T22" s="10">
        <f t="shared" si="9"/>
        <v>4.5518950733334992E-3</v>
      </c>
      <c r="U22" s="10">
        <f t="shared" si="10"/>
        <v>1.4980385140347593E-3</v>
      </c>
      <c r="V22" s="10">
        <f t="shared" si="11"/>
        <v>2.579407208222316E-2</v>
      </c>
      <c r="W22" s="10"/>
      <c r="X22" s="10">
        <f t="shared" si="3"/>
        <v>298.21855575119071</v>
      </c>
      <c r="Y22" s="10">
        <f t="shared" si="4"/>
        <v>108.28266654099379</v>
      </c>
      <c r="Z22" s="10"/>
      <c r="AA22" s="14">
        <f t="shared" si="14"/>
        <v>72.840558626389949</v>
      </c>
      <c r="AC22" s="10">
        <f t="shared" si="5"/>
        <v>298.21855575119071</v>
      </c>
      <c r="AD22" s="10">
        <f t="shared" si="6"/>
        <v>108.28266654099379</v>
      </c>
      <c r="AE22" s="10">
        <f t="shared" si="12"/>
        <v>29.871368155306318</v>
      </c>
      <c r="AF22" s="10">
        <f t="shared" si="13"/>
        <v>1.6766288056702747</v>
      </c>
      <c r="AG22" s="10">
        <f t="shared" si="0"/>
        <v>438.04921925316103</v>
      </c>
      <c r="AH22" s="10">
        <f t="shared" si="1"/>
        <v>8322.9351658100604</v>
      </c>
    </row>
    <row r="23" spans="1:34" x14ac:dyDescent="0.35">
      <c r="A23">
        <v>20</v>
      </c>
      <c r="B23" s="4">
        <f>RATES!N24</f>
        <v>1.7149999999999999E-2</v>
      </c>
      <c r="C23" s="4">
        <f>RATES!O24</f>
        <v>1.7004598815823765E-2</v>
      </c>
      <c r="D23" s="3">
        <f>RATES!P24</f>
        <v>0.71170485976071463</v>
      </c>
      <c r="E23" s="3">
        <f>RATES!Q24</f>
        <v>1.0156311948393153</v>
      </c>
      <c r="G23" s="6">
        <f>'LIFE TABLES'!A23</f>
        <v>80</v>
      </c>
      <c r="H23" s="3">
        <f>'LIFE TABLES'!B23</f>
        <v>52.770629999999997</v>
      </c>
      <c r="I23" s="3">
        <f>'LIFE TABLES'!C23</f>
        <v>5.2770629999999999E-2</v>
      </c>
      <c r="J23" s="3">
        <f>'LIFE TABLES'!D23</f>
        <v>0.94722936999999996</v>
      </c>
      <c r="K23" s="10">
        <f>'LIFE TABLES'!E23</f>
        <v>0.63037147159761586</v>
      </c>
      <c r="P23" s="14">
        <f t="shared" si="7"/>
        <v>72038.913049676499</v>
      </c>
      <c r="Q23" s="14">
        <f t="shared" si="8"/>
        <v>18009.728262419125</v>
      </c>
      <c r="R23" s="14">
        <f t="shared" si="2"/>
        <v>90048.641312095628</v>
      </c>
      <c r="T23" s="10">
        <f t="shared" si="9"/>
        <v>3.6649353972268246E-3</v>
      </c>
      <c r="U23" s="10">
        <f t="shared" si="10"/>
        <v>1.361169434044328E-3</v>
      </c>
      <c r="V23" s="10">
        <f t="shared" si="11"/>
        <v>2.0767967250952004E-2</v>
      </c>
      <c r="W23" s="10"/>
      <c r="X23" s="10">
        <f t="shared" si="3"/>
        <v>234.82641659560804</v>
      </c>
      <c r="Y23" s="10">
        <f t="shared" si="4"/>
        <v>96.875090116708975</v>
      </c>
      <c r="Z23" s="10"/>
      <c r="AA23" s="14">
        <f t="shared" si="14"/>
        <v>74.297369798917757</v>
      </c>
      <c r="AC23" s="10">
        <f t="shared" si="5"/>
        <v>234.82641659560804</v>
      </c>
      <c r="AD23" s="10">
        <f t="shared" si="6"/>
        <v>96.875090116708975</v>
      </c>
      <c r="AE23" s="10">
        <f t="shared" si="12"/>
        <v>23.66389261127236</v>
      </c>
      <c r="AF23" s="10">
        <f t="shared" si="13"/>
        <v>1.3639337629102797</v>
      </c>
      <c r="AG23" s="10">
        <f t="shared" si="0"/>
        <v>356.72933308649965</v>
      </c>
      <c r="AH23" s="10">
        <f t="shared" si="1"/>
        <v>7134.5866617299926</v>
      </c>
    </row>
    <row r="24" spans="1:34" x14ac:dyDescent="0.35">
      <c r="A24">
        <v>21</v>
      </c>
      <c r="B24" s="4">
        <f>RATES!N25</f>
        <v>1.7129999999999999E-2</v>
      </c>
      <c r="C24" s="4">
        <f>RATES!O25</f>
        <v>1.6984935839241825E-2</v>
      </c>
      <c r="D24" s="3">
        <f>RATES!P25</f>
        <v>0.69999390394680217</v>
      </c>
      <c r="E24" s="3">
        <f>RATES!Q25</f>
        <v>1.0167300825734082</v>
      </c>
      <c r="G24" s="6">
        <f>'LIFE TABLES'!A24</f>
        <v>81</v>
      </c>
      <c r="H24" s="3">
        <f>'LIFE TABLES'!B24</f>
        <v>58.951180000000001</v>
      </c>
      <c r="I24" s="3">
        <f>'LIFE TABLES'!C24</f>
        <v>5.8951179999999999E-2</v>
      </c>
      <c r="J24" s="3">
        <f>'LIFE TABLES'!D24</f>
        <v>0.94104882000000001</v>
      </c>
      <c r="K24" s="10">
        <f>'LIFE TABLES'!E24</f>
        <v>0.59321032950859998</v>
      </c>
      <c r="P24" s="14">
        <f t="shared" si="7"/>
        <v>71632.759153199251</v>
      </c>
      <c r="Q24" s="14">
        <f t="shared" si="8"/>
        <v>17908.189788299813</v>
      </c>
      <c r="R24" s="14">
        <f t="shared" si="2"/>
        <v>89540.948941499068</v>
      </c>
      <c r="T24" s="10">
        <f t="shared" si="9"/>
        <v>2.9315506612960546E-3</v>
      </c>
      <c r="U24" s="10">
        <f t="shared" si="10"/>
        <v>1.2242961756449768E-3</v>
      </c>
      <c r="V24" s="10">
        <f t="shared" si="11"/>
        <v>1.6612120414010972E-2</v>
      </c>
      <c r="W24" s="10"/>
      <c r="X24" s="10">
        <f t="shared" si="3"/>
        <v>183.70303812958903</v>
      </c>
      <c r="Y24" s="10">
        <f t="shared" si="4"/>
        <v>85.699985957686707</v>
      </c>
      <c r="Z24" s="10"/>
      <c r="AA24" s="14">
        <f t="shared" si="14"/>
        <v>75.783317194896114</v>
      </c>
      <c r="AC24" s="10">
        <f t="shared" si="5"/>
        <v>183.70303812958903</v>
      </c>
      <c r="AD24" s="10">
        <f t="shared" si="6"/>
        <v>85.699985957686707</v>
      </c>
      <c r="AE24" s="10">
        <f t="shared" si="12"/>
        <v>18.633700968953129</v>
      </c>
      <c r="AF24" s="10">
        <f t="shared" si="13"/>
        <v>1.1016962204029697</v>
      </c>
      <c r="AG24" s="10">
        <f t="shared" si="0"/>
        <v>289.13842127663185</v>
      </c>
      <c r="AH24" s="10">
        <f t="shared" si="1"/>
        <v>6071.9068468092692</v>
      </c>
    </row>
    <row r="25" spans="1:34" x14ac:dyDescent="0.35">
      <c r="A25">
        <v>22</v>
      </c>
      <c r="B25" s="4">
        <f>RATES!N26</f>
        <v>1.7170000000000001E-2</v>
      </c>
      <c r="C25" s="4">
        <f>RATES!O26</f>
        <v>1.7024261405780658E-2</v>
      </c>
      <c r="D25" s="3">
        <f>RATES!P26</f>
        <v>0.68760980149587192</v>
      </c>
      <c r="E25" s="3">
        <f>RATES!Q26</f>
        <v>1.0180103634706619</v>
      </c>
      <c r="G25" s="6">
        <f>'LIFE TABLES'!A25</f>
        <v>82</v>
      </c>
      <c r="H25" s="3">
        <f>'LIFE TABLES'!B25</f>
        <v>65.736419999999995</v>
      </c>
      <c r="I25" s="3">
        <f>'LIFE TABLES'!C25</f>
        <v>6.573641999999999E-2</v>
      </c>
      <c r="J25" s="3">
        <f>'LIFE TABLES'!D25</f>
        <v>0.93426357999999998</v>
      </c>
      <c r="K25" s="10">
        <f>'LIFE TABLES'!E25</f>
        <v>0.55421480613968421</v>
      </c>
      <c r="P25" s="14">
        <f t="shared" si="7"/>
        <v>71318.587575951751</v>
      </c>
      <c r="Q25" s="14">
        <f t="shared" si="8"/>
        <v>17829.646893987938</v>
      </c>
      <c r="R25" s="14">
        <f t="shared" si="2"/>
        <v>89148.234469939693</v>
      </c>
      <c r="T25" s="10">
        <f t="shared" si="9"/>
        <v>2.3280148634077457E-3</v>
      </c>
      <c r="U25" s="10">
        <f t="shared" si="10"/>
        <v>1.0920213246259989E-3</v>
      </c>
      <c r="V25" s="10">
        <f t="shared" si="11"/>
        <v>1.3192084225977226E-2</v>
      </c>
      <c r="W25" s="10"/>
      <c r="X25" s="10">
        <f t="shared" si="3"/>
        <v>142.67343295029156</v>
      </c>
      <c r="Y25" s="10">
        <f t="shared" si="4"/>
        <v>75.088456625534221</v>
      </c>
      <c r="Z25" s="10"/>
      <c r="AA25" s="14">
        <f t="shared" si="14"/>
        <v>77.298983538794033</v>
      </c>
      <c r="AC25" s="10">
        <f t="shared" si="5"/>
        <v>142.67343295029156</v>
      </c>
      <c r="AD25" s="10">
        <f t="shared" si="6"/>
        <v>75.088456625534221</v>
      </c>
      <c r="AE25" s="10">
        <f t="shared" si="12"/>
        <v>14.577030305526733</v>
      </c>
      <c r="AF25" s="10">
        <f t="shared" si="13"/>
        <v>0.88295976152194178</v>
      </c>
      <c r="AG25" s="10">
        <f t="shared" si="0"/>
        <v>233.22187964287443</v>
      </c>
      <c r="AH25" s="10">
        <f t="shared" si="1"/>
        <v>5130.8813521432376</v>
      </c>
    </row>
    <row r="26" spans="1:34" x14ac:dyDescent="0.35">
      <c r="A26">
        <v>23</v>
      </c>
      <c r="B26" s="4">
        <f>RATES!N27</f>
        <v>1.7229999999999999E-2</v>
      </c>
      <c r="C26" s="4">
        <f>RATES!O27</f>
        <v>1.708324685605353E-2</v>
      </c>
      <c r="D26" s="3">
        <f>RATES!P27</f>
        <v>0.6750863450558523</v>
      </c>
      <c r="E26" s="3">
        <f>RATES!Q27</f>
        <v>1.0185508957953868</v>
      </c>
      <c r="G26" s="6">
        <f>'LIFE TABLES'!A26</f>
        <v>83</v>
      </c>
      <c r="H26" s="3">
        <f>'LIFE TABLES'!B26</f>
        <v>72.184380000000004</v>
      </c>
      <c r="I26" s="3">
        <f>'LIFE TABLES'!C26</f>
        <v>7.2184380000000006E-2</v>
      </c>
      <c r="J26" s="3">
        <f>'LIFE TABLES'!D26</f>
        <v>0.92781561999999995</v>
      </c>
      <c r="K26" s="10">
        <f>'LIFE TABLES'!E26</f>
        <v>0.51420915397167088</v>
      </c>
      <c r="P26" s="14">
        <f t="shared" si="7"/>
        <v>71043.495814575756</v>
      </c>
      <c r="Q26" s="14">
        <f t="shared" si="8"/>
        <v>17760.873953643939</v>
      </c>
      <c r="R26" s="14">
        <f t="shared" si="2"/>
        <v>88804.369768219694</v>
      </c>
      <c r="T26" s="10">
        <f t="shared" si="9"/>
        <v>1.8359732707825915E-3</v>
      </c>
      <c r="U26" s="10">
        <f t="shared" si="10"/>
        <v>9.5226242075994593E-4</v>
      </c>
      <c r="V26" s="10">
        <f t="shared" si="11"/>
        <v>1.0403848534434688E-2</v>
      </c>
      <c r="W26" s="10"/>
      <c r="X26" s="10">
        <f t="shared" si="3"/>
        <v>110.04294232530748</v>
      </c>
      <c r="Y26" s="10">
        <f t="shared" si="4"/>
        <v>64.285935716487003</v>
      </c>
      <c r="Z26" s="10"/>
      <c r="AA26" s="14">
        <f t="shared" si="14"/>
        <v>78.844963209569912</v>
      </c>
      <c r="AC26" s="10">
        <f t="shared" si="5"/>
        <v>110.04294232530748</v>
      </c>
      <c r="AD26" s="10">
        <f t="shared" si="6"/>
        <v>64.285935716487003</v>
      </c>
      <c r="AE26" s="10">
        <f t="shared" si="12"/>
        <v>11.321298895852927</v>
      </c>
      <c r="AF26" s="10">
        <f t="shared" si="13"/>
        <v>0.70217715196268149</v>
      </c>
      <c r="AG26" s="10">
        <f t="shared" si="0"/>
        <v>186.35235408961009</v>
      </c>
      <c r="AH26" s="10">
        <f t="shared" si="1"/>
        <v>4286.1041440610325</v>
      </c>
    </row>
    <row r="27" spans="1:34" x14ac:dyDescent="0.35">
      <c r="A27">
        <v>24</v>
      </c>
      <c r="B27" s="4">
        <f>RATES!N28</f>
        <v>1.7309999999999999E-2</v>
      </c>
      <c r="C27" s="4">
        <f>RATES!O28</f>
        <v>1.7161888711255284E-2</v>
      </c>
      <c r="D27" s="3">
        <f>RATES!P28</f>
        <v>0.66240022974749191</v>
      </c>
      <c r="E27" s="3">
        <f>RATES!Q28</f>
        <v>1.019151737482332</v>
      </c>
      <c r="G27" s="6">
        <f>'LIFE TABLES'!A27</f>
        <v>84</v>
      </c>
      <c r="H27" s="3">
        <f>'LIFE TABLES'!B27</f>
        <v>81.257310000000004</v>
      </c>
      <c r="I27" s="3">
        <f>'LIFE TABLES'!C27</f>
        <v>8.1257309999999999E-2</v>
      </c>
      <c r="J27" s="3">
        <f>'LIFE TABLES'!D27</f>
        <v>0.91874268999999997</v>
      </c>
      <c r="K27" s="10">
        <f>'LIFE TABLES'!E27</f>
        <v>0.47242590134255708</v>
      </c>
      <c r="P27" s="14">
        <f t="shared" si="7"/>
        <v>70811.211947926306</v>
      </c>
      <c r="Q27" s="14">
        <f t="shared" si="8"/>
        <v>17702.802986981576</v>
      </c>
      <c r="R27" s="14">
        <f t="shared" si="2"/>
        <v>88514.014934907886</v>
      </c>
      <c r="T27" s="10">
        <f t="shared" si="9"/>
        <v>1.4337689683318622E-3</v>
      </c>
      <c r="U27" s="10">
        <f t="shared" si="10"/>
        <v>8.4538874555560508E-4</v>
      </c>
      <c r="V27" s="10">
        <f t="shared" si="11"/>
        <v>8.1246908205472191E-3</v>
      </c>
      <c r="W27" s="10"/>
      <c r="X27" s="10">
        <f t="shared" si="3"/>
        <v>84.045322932214106</v>
      </c>
      <c r="Y27" s="10">
        <f t="shared" si="4"/>
        <v>55.998569928197682</v>
      </c>
      <c r="Z27" s="10"/>
      <c r="AA27" s="14">
        <f t="shared" si="14"/>
        <v>80.421862473761308</v>
      </c>
      <c r="AC27" s="10">
        <f t="shared" si="5"/>
        <v>84.045322932214106</v>
      </c>
      <c r="AD27" s="10">
        <f t="shared" si="6"/>
        <v>55.998569928197682</v>
      </c>
      <c r="AE27" s="10">
        <f t="shared" si="12"/>
        <v>8.7320400033772536</v>
      </c>
      <c r="AF27" s="10">
        <f t="shared" si="13"/>
        <v>0.55422820291402941</v>
      </c>
      <c r="AG27" s="10">
        <f t="shared" si="0"/>
        <v>149.33016106670308</v>
      </c>
      <c r="AH27" s="10">
        <f t="shared" si="1"/>
        <v>3583.9238656008738</v>
      </c>
    </row>
    <row r="28" spans="1:34" x14ac:dyDescent="0.35">
      <c r="A28">
        <v>25</v>
      </c>
      <c r="B28" s="4">
        <f>RATES!N29</f>
        <v>1.7420000000000001E-2</v>
      </c>
      <c r="C28" s="4">
        <f>RATES!O29</f>
        <v>1.7270011164954024E-2</v>
      </c>
      <c r="D28" s="3">
        <f>RATES!P29</f>
        <v>0.64937151806369853</v>
      </c>
      <c r="E28" s="3">
        <f>RATES!Q29</f>
        <v>1.0200635711936403</v>
      </c>
      <c r="G28" s="6">
        <f>'LIFE TABLES'!A28</f>
        <v>85</v>
      </c>
      <c r="H28" s="3">
        <f>'LIFE TABLES'!B28</f>
        <v>92.639579999999995</v>
      </c>
      <c r="I28" s="3">
        <f>'LIFE TABLES'!C28</f>
        <v>9.2639579999999999E-2</v>
      </c>
      <c r="J28" s="3">
        <f>'LIFE TABLES'!D28</f>
        <v>0.90736042000000006</v>
      </c>
      <c r="K28" s="10">
        <f>'LIFE TABLES'!E28</f>
        <v>0.42866056426106119</v>
      </c>
      <c r="P28" s="14">
        <f t="shared" si="7"/>
        <v>70642.835109868145</v>
      </c>
      <c r="Q28" s="14">
        <f t="shared" si="8"/>
        <v>17660.708777467036</v>
      </c>
      <c r="R28" s="14">
        <f t="shared" si="2"/>
        <v>88303.543887335181</v>
      </c>
      <c r="T28" s="10">
        <f t="shared" si="9"/>
        <v>1.1058034312952806E-3</v>
      </c>
      <c r="U28" s="10">
        <f t="shared" si="10"/>
        <v>7.5266794524534982E-4</v>
      </c>
      <c r="V28" s="10">
        <f t="shared" si="11"/>
        <v>6.2662194440065893E-3</v>
      </c>
      <c r="W28" s="10"/>
      <c r="X28" s="10">
        <f t="shared" si="3"/>
        <v>63.394404667386112</v>
      </c>
      <c r="Y28" s="10">
        <f t="shared" si="4"/>
        <v>48.876112620185751</v>
      </c>
      <c r="Z28" s="10"/>
      <c r="AA28" s="14">
        <f t="shared" si="14"/>
        <v>82.030299723236539</v>
      </c>
      <c r="AC28" s="10">
        <f t="shared" si="5"/>
        <v>63.394404667386112</v>
      </c>
      <c r="AD28" s="10">
        <f t="shared" si="6"/>
        <v>48.876112620185751</v>
      </c>
      <c r="AE28" s="10">
        <f t="shared" si="12"/>
        <v>6.6691025224675089</v>
      </c>
      <c r="AF28" s="10">
        <f t="shared" si="13"/>
        <v>0.4327871701858429</v>
      </c>
      <c r="AG28" s="10">
        <f t="shared" si="0"/>
        <v>119.37240698022522</v>
      </c>
      <c r="AH28" s="10">
        <f t="shared" si="1"/>
        <v>2984.3101745056306</v>
      </c>
    </row>
    <row r="29" spans="1:34" x14ac:dyDescent="0.35">
      <c r="A29">
        <v>26</v>
      </c>
      <c r="B29" s="4">
        <f>RATES!N30</f>
        <v>1.753E-2</v>
      </c>
      <c r="C29" s="4">
        <f>RATES!O30</f>
        <v>1.7378121929451623E-2</v>
      </c>
      <c r="D29" s="3">
        <f>RATES!P30</f>
        <v>0.63646161436376603</v>
      </c>
      <c r="E29" s="3">
        <f>RATES!Q30</f>
        <v>1.0202838685139524</v>
      </c>
      <c r="G29" s="6">
        <f>'LIFE TABLES'!A29</f>
        <v>86</v>
      </c>
      <c r="H29" s="3">
        <f>'LIFE TABLES'!B29</f>
        <v>107.0014</v>
      </c>
      <c r="I29" s="3">
        <f>'LIFE TABLES'!C29</f>
        <v>0.10700140000000001</v>
      </c>
      <c r="J29" s="3">
        <f>'LIFE TABLES'!D29</f>
        <v>0.89299859999999998</v>
      </c>
      <c r="K29" s="10">
        <f>'LIFE TABLES'!E29</f>
        <v>0.38279328376033767</v>
      </c>
      <c r="P29" s="14">
        <f t="shared" si="7"/>
        <v>70490.078696738346</v>
      </c>
      <c r="Q29" s="14">
        <f t="shared" si="8"/>
        <v>17622.519674184587</v>
      </c>
      <c r="R29" s="14">
        <f t="shared" si="2"/>
        <v>88112.598370922933</v>
      </c>
      <c r="T29" s="10">
        <f t="shared" si="9"/>
        <v>8.393587786185994E-4</v>
      </c>
      <c r="U29" s="10">
        <f t="shared" si="10"/>
        <v>6.7049425321592674E-4</v>
      </c>
      <c r="V29" s="10">
        <f t="shared" si="11"/>
        <v>4.7563664121720627E-3</v>
      </c>
      <c r="W29" s="10"/>
      <c r="X29" s="10">
        <f t="shared" si="3"/>
        <v>47.06079647644119</v>
      </c>
      <c r="Y29" s="10">
        <f t="shared" si="4"/>
        <v>42.674385482343645</v>
      </c>
      <c r="Z29" s="10"/>
      <c r="AA29" s="14">
        <f t="shared" si="14"/>
        <v>83.670905717701274</v>
      </c>
      <c r="AC29" s="10">
        <f t="shared" si="5"/>
        <v>47.06079647644119</v>
      </c>
      <c r="AD29" s="10">
        <f t="shared" si="6"/>
        <v>42.674385482343645</v>
      </c>
      <c r="AE29" s="10">
        <f t="shared" si="12"/>
        <v>5.0304287861871702</v>
      </c>
      <c r="AF29" s="10">
        <f t="shared" si="13"/>
        <v>0.33369698753979055</v>
      </c>
      <c r="AG29" s="10">
        <f t="shared" si="0"/>
        <v>95.099307732511804</v>
      </c>
      <c r="AH29" s="10">
        <f t="shared" si="1"/>
        <v>2472.5820010453067</v>
      </c>
    </row>
    <row r="30" spans="1:34" x14ac:dyDescent="0.35">
      <c r="A30">
        <v>27</v>
      </c>
      <c r="B30" s="4">
        <f>RATES!N31</f>
        <v>1.7670000000000002E-2</v>
      </c>
      <c r="C30" s="4">
        <f>RATES!O31</f>
        <v>1.7515700546020859E-2</v>
      </c>
      <c r="D30" s="3">
        <f>RATES!P31</f>
        <v>0.62317748399322537</v>
      </c>
      <c r="E30" s="3">
        <f>RATES!Q31</f>
        <v>1.0213167688367333</v>
      </c>
      <c r="G30" s="6">
        <f>'LIFE TABLES'!A30</f>
        <v>87</v>
      </c>
      <c r="H30" s="3">
        <f>'LIFE TABLES'!B30</f>
        <v>122.26466000000001</v>
      </c>
      <c r="I30" s="3">
        <f>'LIFE TABLES'!C30</f>
        <v>0.12226466000000001</v>
      </c>
      <c r="J30" s="3">
        <f>'LIFE TABLES'!D30</f>
        <v>0.87773533999999998</v>
      </c>
      <c r="K30" s="10">
        <f>'LIFE TABLES'!E30</f>
        <v>0.33599119307109643</v>
      </c>
      <c r="P30" s="14">
        <f t="shared" si="7"/>
        <v>70408.860022588648</v>
      </c>
      <c r="Q30" s="14">
        <f t="shared" si="8"/>
        <v>17602.215005647162</v>
      </c>
      <c r="R30" s="14">
        <f t="shared" si="2"/>
        <v>88011.075028235806</v>
      </c>
      <c r="T30" s="10">
        <f t="shared" si="9"/>
        <v>6.2622463349286384E-4</v>
      </c>
      <c r="U30" s="10">
        <f t="shared" si="10"/>
        <v>5.8153552221963721E-4</v>
      </c>
      <c r="V30" s="10">
        <f t="shared" si="11"/>
        <v>3.5486062564595612E-3</v>
      </c>
      <c r="W30" s="10"/>
      <c r="X30" s="10">
        <f t="shared" si="3"/>
        <v>34.338437091167535</v>
      </c>
      <c r="Y30" s="10">
        <f t="shared" si="4"/>
        <v>36.239984358951993</v>
      </c>
      <c r="Z30" s="10"/>
      <c r="AA30" s="14">
        <f t="shared" si="14"/>
        <v>85.344323832055295</v>
      </c>
      <c r="AC30" s="10">
        <f t="shared" si="5"/>
        <v>34.338437091167535</v>
      </c>
      <c r="AD30" s="10">
        <f t="shared" si="6"/>
        <v>36.239984358951993</v>
      </c>
      <c r="AE30" s="10">
        <f t="shared" si="12"/>
        <v>3.7343374822983217</v>
      </c>
      <c r="AF30" s="10">
        <f t="shared" si="13"/>
        <v>0.25296573521727511</v>
      </c>
      <c r="AG30" s="10">
        <f t="shared" si="0"/>
        <v>74.565724667635109</v>
      </c>
      <c r="AH30" s="10">
        <f t="shared" si="1"/>
        <v>2013.274566026148</v>
      </c>
    </row>
    <row r="31" spans="1:34" x14ac:dyDescent="0.35">
      <c r="A31">
        <v>28</v>
      </c>
      <c r="B31" s="4">
        <f>RATES!N32</f>
        <v>1.7809999999999999E-2</v>
      </c>
      <c r="C31" s="4">
        <f>RATES!O32</f>
        <v>1.7653260237318041E-2</v>
      </c>
      <c r="D31" s="3">
        <f>RATES!P32</f>
        <v>0.61000307146135635</v>
      </c>
      <c r="E31" s="3">
        <f>RATES!Q32</f>
        <v>1.021597288846936</v>
      </c>
      <c r="G31" s="6">
        <f>'LIFE TABLES'!A31</f>
        <v>88</v>
      </c>
      <c r="H31" s="3">
        <f>'LIFE TABLES'!B31</f>
        <v>139.87939</v>
      </c>
      <c r="I31" s="3">
        <f>'LIFE TABLES'!C31</f>
        <v>0.13987938999999999</v>
      </c>
      <c r="J31" s="3">
        <f>'LIFE TABLES'!D31</f>
        <v>0.86012061000000006</v>
      </c>
      <c r="K31" s="10">
        <f>'LIFE TABLES'!E31</f>
        <v>0.28899294993893926</v>
      </c>
      <c r="P31" s="14">
        <f t="shared" si="7"/>
        <v>70347.051498662608</v>
      </c>
      <c r="Q31" s="14">
        <f t="shared" si="8"/>
        <v>17586.762874665652</v>
      </c>
      <c r="R31" s="14">
        <f t="shared" si="2"/>
        <v>87933.814373328263</v>
      </c>
      <c r="T31" s="10">
        <f t="shared" si="9"/>
        <v>4.5783440669337218E-4</v>
      </c>
      <c r="U31" s="10">
        <f t="shared" si="10"/>
        <v>4.9637687850374694E-4</v>
      </c>
      <c r="V31" s="10">
        <f t="shared" si="11"/>
        <v>2.5943949712624419E-3</v>
      </c>
      <c r="W31" s="10"/>
      <c r="X31" s="10">
        <f t="shared" si="3"/>
        <v>24.552604742920554</v>
      </c>
      <c r="Y31" s="10">
        <f t="shared" si="4"/>
        <v>30.279142048968616</v>
      </c>
      <c r="Z31" s="10"/>
      <c r="AA31" s="14">
        <f t="shared" si="14"/>
        <v>87.051210308696398</v>
      </c>
      <c r="AC31" s="10">
        <f t="shared" si="5"/>
        <v>24.552604742920554</v>
      </c>
      <c r="AD31" s="10">
        <f t="shared" si="6"/>
        <v>30.279142048968616</v>
      </c>
      <c r="AE31" s="10">
        <f t="shared" si="12"/>
        <v>2.7248018711244946</v>
      </c>
      <c r="AF31" s="10">
        <f t="shared" si="13"/>
        <v>0.18843633522219816</v>
      </c>
      <c r="AG31" s="10">
        <f t="shared" si="0"/>
        <v>57.744984998235871</v>
      </c>
      <c r="AH31" s="10">
        <f t="shared" si="1"/>
        <v>1616.8595799506045</v>
      </c>
    </row>
    <row r="32" spans="1:34" x14ac:dyDescent="0.35">
      <c r="A32">
        <v>29</v>
      </c>
      <c r="B32" s="4">
        <f>RATES!N33</f>
        <v>1.7950000000000001E-2</v>
      </c>
      <c r="C32" s="4">
        <f>RATES!O33</f>
        <v>1.7790801008548941E-2</v>
      </c>
      <c r="D32" s="3">
        <f>RATES!P33</f>
        <v>0.59694324969343315</v>
      </c>
      <c r="E32" s="3">
        <f>RATES!Q33</f>
        <v>1.0218778280424985</v>
      </c>
      <c r="G32" s="6">
        <f>'LIFE TABLES'!A32</f>
        <v>89</v>
      </c>
      <c r="H32" s="3">
        <f>'LIFE TABLES'!B32</f>
        <v>160.03310999999999</v>
      </c>
      <c r="I32" s="3">
        <f>'LIFE TABLES'!C32</f>
        <v>0.16003311000000001</v>
      </c>
      <c r="J32" s="3">
        <f>'LIFE TABLES'!D32</f>
        <v>0.83996689000000002</v>
      </c>
      <c r="K32" s="10">
        <f>'LIFE TABLES'!E32</f>
        <v>0.24274450939213651</v>
      </c>
      <c r="P32" s="14">
        <f t="shared" si="7"/>
        <v>70304.5981663649</v>
      </c>
      <c r="Q32" s="14">
        <f t="shared" si="8"/>
        <v>17576.149541591225</v>
      </c>
      <c r="R32" s="14">
        <f t="shared" si="2"/>
        <v>87880.747707956121</v>
      </c>
      <c r="T32" s="10">
        <f t="shared" si="9"/>
        <v>3.2688088131644299E-4</v>
      </c>
      <c r="U32" s="10">
        <f t="shared" si="10"/>
        <v>4.1518909581948933E-4</v>
      </c>
      <c r="V32" s="10">
        <f t="shared" si="11"/>
        <v>1.8523249941265097E-3</v>
      </c>
      <c r="W32" s="10"/>
      <c r="X32" s="10">
        <f t="shared" si="3"/>
        <v>17.144209321679671</v>
      </c>
      <c r="Y32" s="10">
        <f t="shared" si="4"/>
        <v>24.784432809576415</v>
      </c>
      <c r="Z32" s="10"/>
      <c r="AA32" s="14">
        <f t="shared" si="14"/>
        <v>88.79223451487033</v>
      </c>
      <c r="AC32" s="10">
        <f t="shared" si="5"/>
        <v>17.144209321679671</v>
      </c>
      <c r="AD32" s="10">
        <f t="shared" si="6"/>
        <v>24.784432809576415</v>
      </c>
      <c r="AE32" s="10">
        <f t="shared" si="12"/>
        <v>1.9482831011639916</v>
      </c>
      <c r="AF32" s="10">
        <f t="shared" si="13"/>
        <v>0.13751311652607107</v>
      </c>
      <c r="AG32" s="10">
        <f t="shared" si="0"/>
        <v>44.01443834894615</v>
      </c>
      <c r="AH32" s="10">
        <f t="shared" si="1"/>
        <v>1276.4187121194384</v>
      </c>
    </row>
    <row r="33" spans="1:34" x14ac:dyDescent="0.35">
      <c r="A33">
        <v>30</v>
      </c>
      <c r="B33" s="4">
        <f>RATES!N34</f>
        <v>1.8089999999999998E-2</v>
      </c>
      <c r="C33" s="4">
        <f>RATES!O34</f>
        <v>1.7928322864917846E-2</v>
      </c>
      <c r="D33" s="3">
        <f>RATES!P34</f>
        <v>0.58400269236672897</v>
      </c>
      <c r="E33" s="3">
        <f>RATES!Q34</f>
        <v>1.0221583864181538</v>
      </c>
      <c r="G33" s="6">
        <f>'LIFE TABLES'!A33</f>
        <v>90</v>
      </c>
      <c r="H33" s="3">
        <f>'LIFE TABLES'!B33</f>
        <v>180.75868</v>
      </c>
      <c r="I33" s="3">
        <f>'LIFE TABLES'!C33</f>
        <v>0.18075868</v>
      </c>
      <c r="J33" s="3">
        <f>'LIFE TABLES'!D33</f>
        <v>0.81924131999999994</v>
      </c>
      <c r="K33" s="10">
        <f>'LIFE TABLES'!E33</f>
        <v>0.1988663322971663</v>
      </c>
      <c r="P33" s="14">
        <f t="shared" si="7"/>
        <v>70281.46105787906</v>
      </c>
      <c r="Q33" s="14">
        <f t="shared" si="8"/>
        <v>17570.365264469765</v>
      </c>
      <c r="R33" s="14">
        <f t="shared" si="2"/>
        <v>87851.826322348817</v>
      </c>
      <c r="T33" s="10">
        <f t="shared" si="9"/>
        <v>2.2762517598857917E-4</v>
      </c>
      <c r="U33" s="10">
        <f t="shared" si="10"/>
        <v>3.3482382086931576E-4</v>
      </c>
      <c r="V33" s="10">
        <f t="shared" si="11"/>
        <v>1.2898759972686147E-3</v>
      </c>
      <c r="W33" s="10"/>
      <c r="X33" s="10">
        <f t="shared" si="3"/>
        <v>11.675811023403744</v>
      </c>
      <c r="Y33" s="10">
        <f t="shared" si="4"/>
        <v>19.553801285619578</v>
      </c>
      <c r="Z33" s="10"/>
      <c r="AA33" s="14">
        <f t="shared" si="14"/>
        <v>90.568079205167734</v>
      </c>
      <c r="AC33" s="10">
        <f t="shared" si="5"/>
        <v>11.675811023403744</v>
      </c>
      <c r="AD33" s="10">
        <f t="shared" si="6"/>
        <v>19.553801285619578</v>
      </c>
      <c r="AE33" s="10">
        <f t="shared" si="12"/>
        <v>1.3604168780656687</v>
      </c>
      <c r="AF33" s="10">
        <f t="shared" si="13"/>
        <v>9.7973177476074938E-2</v>
      </c>
      <c r="AG33" s="10">
        <f t="shared" si="0"/>
        <v>32.688002364565072</v>
      </c>
      <c r="AH33" s="10">
        <f t="shared" si="1"/>
        <v>980.64007093695216</v>
      </c>
    </row>
    <row r="34" spans="1:34" x14ac:dyDescent="0.35">
      <c r="A34">
        <v>31</v>
      </c>
      <c r="B34" s="4">
        <f>RATES!N35</f>
        <v>1.823E-2</v>
      </c>
      <c r="C34" s="4">
        <f>RATES!O35</f>
        <v>1.8065825811626232E-2</v>
      </c>
      <c r="D34" s="3">
        <f>RATES!P35</f>
        <v>0.5711858731399696</v>
      </c>
      <c r="E34" s="3">
        <f>RATES!Q35</f>
        <v>1.0224389639685969</v>
      </c>
      <c r="G34" s="6">
        <f>'LIFE TABLES'!A34</f>
        <v>91</v>
      </c>
      <c r="H34" s="3">
        <f>'LIFE TABLES'!B34</f>
        <v>200.19364999999999</v>
      </c>
      <c r="I34" s="3">
        <f>'LIFE TABLES'!C34</f>
        <v>0.20019365</v>
      </c>
      <c r="J34" s="3">
        <f>'LIFE TABLES'!D34</f>
        <v>0.79980635</v>
      </c>
      <c r="K34" s="10">
        <f>'LIFE TABLES'!E34</f>
        <v>0.1590545553724837</v>
      </c>
      <c r="P34" s="14">
        <f t="shared" si="7"/>
        <v>70277.617137152367</v>
      </c>
      <c r="Q34" s="14">
        <f t="shared" si="8"/>
        <v>17569.404284288092</v>
      </c>
      <c r="R34" s="14">
        <f t="shared" si="2"/>
        <v>87847.021421440455</v>
      </c>
      <c r="T34" s="10">
        <f t="shared" si="9"/>
        <v>1.5474765199920314E-4</v>
      </c>
      <c r="U34" s="10">
        <f t="shared" si="10"/>
        <v>2.5822498394059408E-4</v>
      </c>
      <c r="V34" s="10">
        <f t="shared" si="11"/>
        <v>8.7690336132881762E-4</v>
      </c>
      <c r="W34" s="10"/>
      <c r="X34" s="10">
        <f t="shared" si="3"/>
        <v>7.7630016797231418</v>
      </c>
      <c r="Y34" s="10">
        <f t="shared" si="4"/>
        <v>14.749446291866287</v>
      </c>
      <c r="Z34" s="10"/>
      <c r="AA34" s="14">
        <f t="shared" si="14"/>
        <v>92.379440789271086</v>
      </c>
      <c r="AC34" s="10">
        <f t="shared" si="5"/>
        <v>7.7630016797231418</v>
      </c>
      <c r="AD34" s="10">
        <f t="shared" si="6"/>
        <v>14.749446291866287</v>
      </c>
      <c r="AE34" s="10">
        <f t="shared" si="12"/>
        <v>0.9264919293521594</v>
      </c>
      <c r="AF34" s="10">
        <f t="shared" si="13"/>
        <v>6.8061379588912785E-2</v>
      </c>
      <c r="AG34" s="10">
        <f t="shared" si="0"/>
        <v>23.507001280530499</v>
      </c>
      <c r="AH34" s="10">
        <f t="shared" si="1"/>
        <v>728.71703969644545</v>
      </c>
    </row>
    <row r="35" spans="1:34" x14ac:dyDescent="0.35">
      <c r="A35">
        <v>32</v>
      </c>
      <c r="B35" s="4">
        <f>RATES!N36</f>
        <v>1.8380000000000001E-2</v>
      </c>
      <c r="C35" s="4">
        <f>RATES!O36</f>
        <v>1.8213129419358026E-2</v>
      </c>
      <c r="D35" s="3">
        <f>RATES!P36</f>
        <v>0.55832159839081263</v>
      </c>
      <c r="E35" s="3">
        <f>RATES!Q36</f>
        <v>1.0230409763588479</v>
      </c>
      <c r="G35" s="6">
        <f>'LIFE TABLES'!A35</f>
        <v>92</v>
      </c>
      <c r="H35" s="3">
        <f>'LIFE TABLES'!B35</f>
        <v>224.69547</v>
      </c>
      <c r="I35" s="3">
        <f>'LIFE TABLES'!C35</f>
        <v>0.22469547000000001</v>
      </c>
      <c r="J35" s="3">
        <f>'LIFE TABLES'!D35</f>
        <v>0.77530452999999999</v>
      </c>
      <c r="K35" s="10">
        <f>'LIFE TABLES'!E35</f>
        <v>0.12331571729742245</v>
      </c>
      <c r="P35" s="14">
        <f t="shared" si="7"/>
        <v>70315.150647018017</v>
      </c>
      <c r="Q35" s="14">
        <f t="shared" si="8"/>
        <v>17578.787661754504</v>
      </c>
      <c r="R35" s="14">
        <f t="shared" si="2"/>
        <v>87893.938308772515</v>
      </c>
      <c r="T35" s="10">
        <f t="shared" si="9"/>
        <v>1.019800722615689E-4</v>
      </c>
      <c r="U35" s="10">
        <f t="shared" si="10"/>
        <v>1.9703621291835858E-4</v>
      </c>
      <c r="V35" s="10">
        <f t="shared" si="11"/>
        <v>5.7788707614889016E-4</v>
      </c>
      <c r="W35" s="10"/>
      <c r="X35" s="10">
        <f t="shared" si="3"/>
        <v>5.0033379116691297</v>
      </c>
      <c r="Y35" s="10">
        <f t="shared" si="4"/>
        <v>11.000957333745045</v>
      </c>
      <c r="Z35" s="10"/>
      <c r="AA35" s="14">
        <f t="shared" si="14"/>
        <v>94.227029605056515</v>
      </c>
      <c r="AC35" s="10">
        <f t="shared" si="5"/>
        <v>5.0033379116691297</v>
      </c>
      <c r="AD35" s="10">
        <f t="shared" si="6"/>
        <v>11.000957333745045</v>
      </c>
      <c r="AE35" s="10">
        <f t="shared" si="12"/>
        <v>0.6160050448720904</v>
      </c>
      <c r="AF35" s="10">
        <f t="shared" si="13"/>
        <v>4.6132996467207706E-2</v>
      </c>
      <c r="AG35" s="10">
        <f t="shared" ref="AG35:AG53" si="15">SUM(AC35:AF35)</f>
        <v>16.666433286753474</v>
      </c>
      <c r="AH35" s="10">
        <f t="shared" ref="AH35:AH53" si="16">AG35*A35</f>
        <v>533.32586517611117</v>
      </c>
    </row>
    <row r="36" spans="1:34" x14ac:dyDescent="0.35">
      <c r="A36">
        <v>33</v>
      </c>
      <c r="B36" s="4">
        <f>RATES!N37</f>
        <v>1.8530000000000001E-2</v>
      </c>
      <c r="C36" s="4">
        <f>RATES!O37</f>
        <v>1.8360411331932485E-2</v>
      </c>
      <c r="D36" s="3">
        <f>RATES!P37</f>
        <v>0.54558668670354882</v>
      </c>
      <c r="E36" s="3">
        <f>RATES!Q37</f>
        <v>1.0233416833614628</v>
      </c>
      <c r="G36" s="6">
        <f>'LIFE TABLES'!A36</f>
        <v>93</v>
      </c>
      <c r="H36" s="3">
        <f>'LIFE TABLES'!B36</f>
        <v>245.99945</v>
      </c>
      <c r="I36" s="3">
        <f>'LIFE TABLES'!C36</f>
        <v>0.24599945000000001</v>
      </c>
      <c r="J36" s="3">
        <f>'LIFE TABLES'!D36</f>
        <v>0.75400054999999999</v>
      </c>
      <c r="K36" s="10">
        <f>'LIFE TABLES'!E36</f>
        <v>9.2980118665901043E-2</v>
      </c>
      <c r="P36" s="14">
        <f t="shared" si="7"/>
        <v>70373.38328709772</v>
      </c>
      <c r="Q36" s="14">
        <f t="shared" si="8"/>
        <v>17593.34582177443</v>
      </c>
      <c r="R36" s="14">
        <f t="shared" si="2"/>
        <v>87966.729108872154</v>
      </c>
      <c r="T36" s="10">
        <f t="shared" si="9"/>
        <v>6.5359075988123287E-5</v>
      </c>
      <c r="U36" s="10">
        <f t="shared" si="10"/>
        <v>1.4215990289473518E-4</v>
      </c>
      <c r="V36" s="10">
        <f t="shared" si="11"/>
        <v>3.7036809726603181E-4</v>
      </c>
      <c r="W36" s="10"/>
      <c r="X36" s="10">
        <f t="shared" si="3"/>
        <v>3.1360960819352885</v>
      </c>
      <c r="Y36" s="10">
        <f t="shared" si="4"/>
        <v>7.7560550402436812</v>
      </c>
      <c r="Z36" s="10"/>
      <c r="AA36" s="14">
        <f t="shared" si="14"/>
        <v>96.111570197157647</v>
      </c>
      <c r="AC36" s="10">
        <f t="shared" si="5"/>
        <v>3.1360960819352885</v>
      </c>
      <c r="AD36" s="10">
        <f t="shared" si="6"/>
        <v>7.7560550402436812</v>
      </c>
      <c r="AE36" s="10">
        <f t="shared" si="12"/>
        <v>0.39702181543984338</v>
      </c>
      <c r="AF36" s="10">
        <f t="shared" si="13"/>
        <v>3.0302776223824827E-2</v>
      </c>
      <c r="AG36" s="10">
        <f t="shared" si="15"/>
        <v>11.319475713842639</v>
      </c>
      <c r="AH36" s="10">
        <f t="shared" si="16"/>
        <v>373.54269855680707</v>
      </c>
    </row>
    <row r="37" spans="1:34" x14ac:dyDescent="0.35">
      <c r="A37">
        <v>34</v>
      </c>
      <c r="B37" s="4">
        <f>RATES!N38</f>
        <v>1.8679999999999999E-2</v>
      </c>
      <c r="C37" s="4">
        <f>RATES!O38</f>
        <v>1.8507671555739718E-2</v>
      </c>
      <c r="D37" s="3">
        <f>RATES!P38</f>
        <v>0.53298562087793011</v>
      </c>
      <c r="E37" s="3">
        <f>RATES!Q38</f>
        <v>1.0236424123503789</v>
      </c>
      <c r="G37" s="6">
        <f>'LIFE TABLES'!A37</f>
        <v>94</v>
      </c>
      <c r="H37" s="3">
        <f>'LIFE TABLES'!B37</f>
        <v>275.61788000000001</v>
      </c>
      <c r="I37" s="3">
        <f>'LIFE TABLES'!C37</f>
        <v>0.27561788000000004</v>
      </c>
      <c r="J37" s="3">
        <f>'LIFE TABLES'!D37</f>
        <v>0.72438212000000002</v>
      </c>
      <c r="K37" s="10">
        <f>'LIFE TABLES'!E37</f>
        <v>6.7353135477056972E-2</v>
      </c>
      <c r="P37" s="14">
        <f t="shared" si="7"/>
        <v>70452.361876930765</v>
      </c>
      <c r="Q37" s="14">
        <f t="shared" si="8"/>
        <v>17613.090469232691</v>
      </c>
      <c r="R37" s="14">
        <f t="shared" si="2"/>
        <v>88065.452346163453</v>
      </c>
      <c r="T37" s="10">
        <f t="shared" si="9"/>
        <v>4.0243204121690166E-5</v>
      </c>
      <c r="U37" s="10">
        <f t="shared" si="10"/>
        <v>1.0208006978809754E-4</v>
      </c>
      <c r="V37" s="10">
        <f t="shared" si="11"/>
        <v>2.2804482335624416E-4</v>
      </c>
      <c r="W37" s="10"/>
      <c r="X37" s="10">
        <f t="shared" si="3"/>
        <v>1.8884912334787922</v>
      </c>
      <c r="Y37" s="10">
        <f t="shared" si="4"/>
        <v>5.4407209375271606</v>
      </c>
      <c r="Z37" s="10"/>
      <c r="AA37" s="14">
        <f t="shared" si="14"/>
        <v>98.033801601100805</v>
      </c>
      <c r="AC37" s="10">
        <f t="shared" si="5"/>
        <v>1.8884912334787922</v>
      </c>
      <c r="AD37" s="10">
        <f t="shared" si="6"/>
        <v>5.4407209375271606</v>
      </c>
      <c r="AE37" s="10">
        <f t="shared" si="12"/>
        <v>0.24885353484638625</v>
      </c>
      <c r="AF37" s="10">
        <f t="shared" si="13"/>
        <v>1.9351957752395905E-2</v>
      </c>
      <c r="AG37" s="10">
        <f t="shared" si="15"/>
        <v>7.5974176636047348</v>
      </c>
      <c r="AH37" s="10">
        <f t="shared" si="16"/>
        <v>258.31220056256097</v>
      </c>
    </row>
    <row r="38" spans="1:34" x14ac:dyDescent="0.35">
      <c r="A38">
        <v>35</v>
      </c>
      <c r="B38" s="4">
        <f>RATES!N39</f>
        <v>1.882E-2</v>
      </c>
      <c r="C38" s="4">
        <f>RATES!O39</f>
        <v>1.8645094868839453E-2</v>
      </c>
      <c r="D38" s="3">
        <f>RATES!P39</f>
        <v>0.52070150920109937</v>
      </c>
      <c r="E38" s="3">
        <f>RATES!Q39</f>
        <v>1.0235914654744864</v>
      </c>
      <c r="G38" s="6">
        <f>'LIFE TABLES'!A38</f>
        <v>95</v>
      </c>
      <c r="H38" s="3">
        <f>'LIFE TABLES'!B38</f>
        <v>305.56044000000003</v>
      </c>
      <c r="I38" s="3">
        <f>'LIFE TABLES'!C38</f>
        <v>0.30556044000000004</v>
      </c>
      <c r="J38" s="3">
        <f>'LIFE TABLES'!D38</f>
        <v>0.69443955999999996</v>
      </c>
      <c r="K38" s="10">
        <f>'LIFE TABLES'!E38</f>
        <v>4.6772681765307828E-2</v>
      </c>
      <c r="P38" s="14">
        <f t="shared" si="7"/>
        <v>70527.918740271984</v>
      </c>
      <c r="Q38" s="14">
        <f t="shared" si="8"/>
        <v>17631.979685067996</v>
      </c>
      <c r="R38" s="14">
        <f t="shared" si="2"/>
        <v>88159.898425339983</v>
      </c>
      <c r="T38" s="10">
        <f t="shared" si="9"/>
        <v>2.3754502018768197E-5</v>
      </c>
      <c r="U38" s="10">
        <f t="shared" si="10"/>
        <v>6.9681476564456286E-5</v>
      </c>
      <c r="V38" s="10">
        <f t="shared" si="11"/>
        <v>1.3460884477301972E-4</v>
      </c>
      <c r="W38" s="10"/>
      <c r="X38" s="10">
        <f t="shared" si="3"/>
        <v>1.0902028488611244</v>
      </c>
      <c r="Y38" s="10">
        <f t="shared" si="4"/>
        <v>3.6283250010473429</v>
      </c>
      <c r="Z38" s="10"/>
      <c r="AA38" s="14">
        <f t="shared" si="14"/>
        <v>99.994477633122827</v>
      </c>
      <c r="AC38" s="10">
        <f t="shared" si="5"/>
        <v>1.0902028488611244</v>
      </c>
      <c r="AD38" s="10">
        <f t="shared" si="6"/>
        <v>3.6283250010473429</v>
      </c>
      <c r="AE38" s="10">
        <f t="shared" si="12"/>
        <v>0.14985433701394485</v>
      </c>
      <c r="AF38" s="10">
        <f t="shared" si="13"/>
        <v>1.1873672624732724E-2</v>
      </c>
      <c r="AG38" s="10">
        <f t="shared" si="15"/>
        <v>4.8802558595471446</v>
      </c>
      <c r="AH38" s="10">
        <f t="shared" si="16"/>
        <v>170.80895508415006</v>
      </c>
    </row>
    <row r="39" spans="1:34" x14ac:dyDescent="0.35">
      <c r="A39">
        <v>36</v>
      </c>
      <c r="B39" s="4">
        <f>RATES!N40</f>
        <v>1.8970000000000001E-2</v>
      </c>
      <c r="C39" s="4">
        <f>RATES!O40</f>
        <v>1.8792313179137165E-2</v>
      </c>
      <c r="D39" s="3">
        <f>RATES!P40</f>
        <v>0.50838142605608005</v>
      </c>
      <c r="E39" s="3">
        <f>RATES!Q40</f>
        <v>1.0242339363981017</v>
      </c>
      <c r="G39" s="6">
        <f>'LIFE TABLES'!A39</f>
        <v>96</v>
      </c>
      <c r="H39" s="3">
        <f>'LIFE TABLES'!B39</f>
        <v>332.57691</v>
      </c>
      <c r="I39" s="3">
        <f>'LIFE TABLES'!C39</f>
        <v>0.33257691</v>
      </c>
      <c r="J39" s="3">
        <f>'LIFE TABLES'!D39</f>
        <v>0.66742309</v>
      </c>
      <c r="K39" s="10">
        <f>'LIFE TABLES'!E39</f>
        <v>3.1217167791388403E-2</v>
      </c>
      <c r="P39" s="14">
        <f t="shared" si="7"/>
        <v>70647.871904893298</v>
      </c>
      <c r="Q39" s="14">
        <f t="shared" si="8"/>
        <v>17661.967976223325</v>
      </c>
      <c r="R39" s="14">
        <f t="shared" si="2"/>
        <v>88309.839881116626</v>
      </c>
      <c r="T39" s="10">
        <f t="shared" si="9"/>
        <v>1.3476157667960882E-5</v>
      </c>
      <c r="U39" s="10">
        <f t="shared" si="10"/>
        <v>4.4767793653280574E-5</v>
      </c>
      <c r="V39" s="10">
        <f t="shared" si="11"/>
        <v>7.6364893451778303E-5</v>
      </c>
      <c r="W39" s="10"/>
      <c r="X39" s="10">
        <f t="shared" si="3"/>
        <v>0.60487618747789329</v>
      </c>
      <c r="Y39" s="10">
        <f t="shared" si="4"/>
        <v>2.2759114778839109</v>
      </c>
      <c r="Z39" s="10"/>
      <c r="AA39" s="14">
        <f t="shared" si="14"/>
        <v>101.99436718578528</v>
      </c>
      <c r="AC39" s="10">
        <f t="shared" si="5"/>
        <v>0.60487618747789329</v>
      </c>
      <c r="AD39" s="10">
        <f t="shared" si="6"/>
        <v>2.2759114778839109</v>
      </c>
      <c r="AE39" s="10">
        <f t="shared" si="12"/>
        <v>8.6509051497664177E-2</v>
      </c>
      <c r="AF39" s="10">
        <f t="shared" si="13"/>
        <v>6.979743451150433E-3</v>
      </c>
      <c r="AG39" s="10">
        <f t="shared" si="15"/>
        <v>2.9742764603106187</v>
      </c>
      <c r="AH39" s="10">
        <f t="shared" si="16"/>
        <v>107.07395257118228</v>
      </c>
    </row>
    <row r="40" spans="1:34" x14ac:dyDescent="0.35">
      <c r="A40">
        <v>37</v>
      </c>
      <c r="B40" s="4">
        <f>RATES!N41</f>
        <v>1.9109999999999999E-2</v>
      </c>
      <c r="C40" s="4">
        <f>RATES!O41</f>
        <v>1.8929697384094998E-2</v>
      </c>
      <c r="D40" s="3">
        <f>RATES!P41</f>
        <v>0.49638730346167431</v>
      </c>
      <c r="E40" s="3">
        <f>RATES!Q41</f>
        <v>1.0241628311416546</v>
      </c>
      <c r="G40" s="6">
        <f>'LIFE TABLES'!A40</f>
        <v>97</v>
      </c>
      <c r="H40" s="3">
        <f>'LIFE TABLES'!B40</f>
        <v>356.57767000000001</v>
      </c>
      <c r="I40" s="3">
        <f>'LIFE TABLES'!C40</f>
        <v>0.35657767000000001</v>
      </c>
      <c r="J40" s="3">
        <f>'LIFE TABLES'!D40</f>
        <v>0.64342232999999993</v>
      </c>
      <c r="K40" s="10">
        <f>'LIFE TABLES'!E40</f>
        <v>2.0085822836336076E-2</v>
      </c>
      <c r="P40" s="14">
        <f t="shared" si="7"/>
        <v>70763.116165155021</v>
      </c>
      <c r="Q40" s="14">
        <f t="shared" si="8"/>
        <v>17690.779041288755</v>
      </c>
      <c r="R40" s="14">
        <f t="shared" si="2"/>
        <v>88453.895206443776</v>
      </c>
      <c r="T40" s="10">
        <f t="shared" si="9"/>
        <v>7.3702316512417414E-6</v>
      </c>
      <c r="U40" s="10">
        <f t="shared" si="10"/>
        <v>2.7230015776833373E-5</v>
      </c>
      <c r="V40" s="10">
        <f t="shared" si="11"/>
        <v>4.1764646023703196E-5</v>
      </c>
      <c r="W40" s="10"/>
      <c r="X40" s="10">
        <f t="shared" si="3"/>
        <v>0.32353446956190518</v>
      </c>
      <c r="Y40" s="10">
        <f t="shared" si="4"/>
        <v>1.3516634104681167</v>
      </c>
      <c r="Z40" s="10"/>
      <c r="AA40" s="14">
        <f t="shared" si="14"/>
        <v>104.03425452950098</v>
      </c>
      <c r="AC40" s="10">
        <f t="shared" si="5"/>
        <v>0.32353446956190518</v>
      </c>
      <c r="AD40" s="10">
        <f t="shared" si="6"/>
        <v>1.3516634104681167</v>
      </c>
      <c r="AE40" s="10">
        <f t="shared" si="12"/>
        <v>4.7997714504740933E-2</v>
      </c>
      <c r="AF40" s="10">
        <f t="shared" si="13"/>
        <v>3.9435810796243451E-3</v>
      </c>
      <c r="AG40" s="10">
        <f t="shared" si="15"/>
        <v>1.7271391756143872</v>
      </c>
      <c r="AH40" s="10">
        <f t="shared" si="16"/>
        <v>63.904149497732327</v>
      </c>
    </row>
    <row r="41" spans="1:34" x14ac:dyDescent="0.35">
      <c r="A41">
        <v>38</v>
      </c>
      <c r="B41" s="4">
        <f>RATES!N42</f>
        <v>1.925E-2</v>
      </c>
      <c r="C41" s="4">
        <f>RATES!O42</f>
        <v>1.9067062717225722E-2</v>
      </c>
      <c r="D41" s="3">
        <f>RATES!P42</f>
        <v>0.48454334743921723</v>
      </c>
      <c r="E41" s="3">
        <f>RATES!Q42</f>
        <v>1.0244435427398841</v>
      </c>
      <c r="G41" s="6">
        <f>'LIFE TABLES'!A41</f>
        <v>98</v>
      </c>
      <c r="H41" s="3">
        <f>'LIFE TABLES'!B41</f>
        <v>379.08291000000003</v>
      </c>
      <c r="I41" s="3">
        <f>'LIFE TABLES'!C41</f>
        <v>0.37908291000000005</v>
      </c>
      <c r="J41" s="3">
        <f>'LIFE TABLES'!D41</f>
        <v>0.62091708999999995</v>
      </c>
      <c r="K41" s="10">
        <f>'LIFE TABLES'!E41</f>
        <v>1.2471630665793342E-2</v>
      </c>
      <c r="P41" s="14">
        <f t="shared" si="7"/>
        <v>70897.975436315377</v>
      </c>
      <c r="Q41" s="14">
        <f>Q40*E41*(1-$N$6)</f>
        <v>17724.493859078844</v>
      </c>
      <c r="R41" s="14">
        <f t="shared" si="2"/>
        <v>88622.469295394229</v>
      </c>
      <c r="T41" s="10">
        <f t="shared" si="9"/>
        <v>3.8898573710876784E-6</v>
      </c>
      <c r="U41" s="10">
        <f t="shared" si="10"/>
        <v>1.5832263549785338E-5</v>
      </c>
      <c r="V41" s="10">
        <f t="shared" si="11"/>
        <v>2.2042525102830179E-5</v>
      </c>
      <c r="W41" s="10"/>
      <c r="X41" s="10">
        <f t="shared" si="3"/>
        <v>0.16699833387110685</v>
      </c>
      <c r="Y41" s="10">
        <f t="shared" si="4"/>
        <v>0.76714179779528924</v>
      </c>
      <c r="Z41" s="10"/>
      <c r="AA41" s="14">
        <f t="shared" si="14"/>
        <v>106.11493962009101</v>
      </c>
      <c r="AC41" s="10">
        <f t="shared" si="5"/>
        <v>0.16699833387110685</v>
      </c>
      <c r="AD41" s="10">
        <f t="shared" si="6"/>
        <v>0.76714179779528924</v>
      </c>
      <c r="AE41" s="10">
        <f t="shared" si="12"/>
        <v>2.5672872721783337E-2</v>
      </c>
      <c r="AF41" s="10">
        <f t="shared" si="13"/>
        <v>2.1474248351922584E-3</v>
      </c>
      <c r="AG41" s="10">
        <f t="shared" si="15"/>
        <v>0.96196042922337166</v>
      </c>
      <c r="AH41" s="10">
        <f t="shared" si="16"/>
        <v>36.554496310488126</v>
      </c>
    </row>
    <row r="42" spans="1:34" x14ac:dyDescent="0.35">
      <c r="A42">
        <v>39</v>
      </c>
      <c r="B42" s="4">
        <f>RATES!N43</f>
        <v>1.9390000000000001E-2</v>
      </c>
      <c r="C42" s="4">
        <f>RATES!O43</f>
        <v>1.920440918371329E-2</v>
      </c>
      <c r="D42" s="3">
        <f>RATES!P43</f>
        <v>0.47285241501935604</v>
      </c>
      <c r="E42" s="3">
        <f>RATES!Q43</f>
        <v>1.0247242734699422</v>
      </c>
      <c r="G42" s="6">
        <f>'LIFE TABLES'!A42</f>
        <v>99</v>
      </c>
      <c r="H42" s="3">
        <f>'LIFE TABLES'!B42</f>
        <v>402.51481999999999</v>
      </c>
      <c r="I42" s="3">
        <f>'LIFE TABLES'!C42</f>
        <v>0.40251482</v>
      </c>
      <c r="J42" s="3">
        <f>'LIFE TABLES'!D42</f>
        <v>0.59748518000000006</v>
      </c>
      <c r="K42" s="10">
        <f>'LIFE TABLES'!E42</f>
        <v>7.4516144932450555E-3</v>
      </c>
      <c r="P42" s="14">
        <f t="shared" si="7"/>
        <v>71052.557089339782</v>
      </c>
      <c r="Q42" s="14">
        <f t="shared" si="8"/>
        <v>17763.139272334945</v>
      </c>
      <c r="R42" s="14">
        <f t="shared" si="2"/>
        <v>88815.696361674723</v>
      </c>
      <c r="T42" s="10">
        <f t="shared" si="9"/>
        <v>1.9755123118078512E-6</v>
      </c>
      <c r="U42" s="10">
        <f t="shared" si="10"/>
        <v>8.8724430241111682E-6</v>
      </c>
      <c r="V42" s="10">
        <f t="shared" si="11"/>
        <v>1.1194569766911157E-5</v>
      </c>
      <c r="W42" s="10"/>
      <c r="X42" s="10">
        <f t="shared" si="3"/>
        <v>8.2946348017992833E-2</v>
      </c>
      <c r="Y42" s="10">
        <f t="shared" si="4"/>
        <v>0.41953561110726045</v>
      </c>
      <c r="Z42" s="10"/>
      <c r="AA42" s="14">
        <f t="shared" si="14"/>
        <v>108.23723841249283</v>
      </c>
      <c r="AC42" s="10">
        <f t="shared" si="5"/>
        <v>8.2946348017992833E-2</v>
      </c>
      <c r="AD42" s="10">
        <f t="shared" si="6"/>
        <v>0.41953561110726045</v>
      </c>
      <c r="AE42" s="10">
        <f t="shared" si="12"/>
        <v>1.3251525043599626E-2</v>
      </c>
      <c r="AF42" s="10">
        <f t="shared" si="13"/>
        <v>1.1281417156751505E-3</v>
      </c>
      <c r="AG42" s="10">
        <f t="shared" si="15"/>
        <v>0.516861625884528</v>
      </c>
      <c r="AH42" s="10">
        <f t="shared" si="16"/>
        <v>20.157603409496591</v>
      </c>
    </row>
    <row r="43" spans="1:34" x14ac:dyDescent="0.35">
      <c r="A43">
        <v>40</v>
      </c>
      <c r="B43" s="4">
        <f>RATES!N44</f>
        <v>1.9529999999999999E-2</v>
      </c>
      <c r="C43" s="4">
        <f>RATES!O44</f>
        <v>1.934173678873953E-2</v>
      </c>
      <c r="D43" s="3">
        <f>RATES!P44</f>
        <v>0.46131716846104487</v>
      </c>
      <c r="E43" s="3">
        <f>RATES!Q44</f>
        <v>1.0250050233265604</v>
      </c>
      <c r="G43" s="6">
        <f>'LIFE TABLES'!A43</f>
        <v>100</v>
      </c>
      <c r="H43" s="3">
        <f>'LIFE TABLES'!B43</f>
        <v>434.19751000000002</v>
      </c>
      <c r="I43" s="3">
        <f>'LIFE TABLES'!C43</f>
        <v>0.43419751000000001</v>
      </c>
      <c r="J43" s="3">
        <f>'LIFE TABLES'!D43</f>
        <v>0.56580249000000005</v>
      </c>
      <c r="K43" s="10">
        <f>'LIFE TABLES'!E43</f>
        <v>4.2161420347981409E-3</v>
      </c>
      <c r="P43" s="14">
        <f t="shared" si="7"/>
        <v>71226.984922161544</v>
      </c>
      <c r="Q43" s="14">
        <f t="shared" si="8"/>
        <v>17806.746230540386</v>
      </c>
      <c r="R43" s="14">
        <f t="shared" si="2"/>
        <v>89033.731152701934</v>
      </c>
      <c r="T43" s="10">
        <f t="shared" si="9"/>
        <v>9.5008731728955786E-7</v>
      </c>
      <c r="U43" s="10">
        <f t="shared" si="10"/>
        <v>4.8606543183141056E-6</v>
      </c>
      <c r="V43" s="10">
        <f t="shared" si="11"/>
        <v>5.3838281313074947E-6</v>
      </c>
      <c r="W43" s="10"/>
      <c r="X43" s="10">
        <f t="shared" si="3"/>
        <v>3.9013969848010491E-2</v>
      </c>
      <c r="Y43" s="10">
        <f t="shared" si="4"/>
        <v>0.22423032869926135</v>
      </c>
      <c r="Z43" s="10"/>
      <c r="AA43" s="14">
        <f t="shared" si="14"/>
        <v>110.40198318074269</v>
      </c>
      <c r="AC43" s="10">
        <f t="shared" si="5"/>
        <v>3.9013969848010491E-2</v>
      </c>
      <c r="AD43" s="10">
        <f t="shared" si="6"/>
        <v>0.22423032869926135</v>
      </c>
      <c r="AE43" s="10">
        <f t="shared" si="12"/>
        <v>6.5818924223119291E-3</v>
      </c>
      <c r="AF43" s="10">
        <f t="shared" si="13"/>
        <v>5.7014313549767369E-4</v>
      </c>
      <c r="AG43" s="10">
        <f t="shared" si="15"/>
        <v>0.27039633410508146</v>
      </c>
      <c r="AH43" s="10">
        <f t="shared" si="16"/>
        <v>10.815853364203258</v>
      </c>
    </row>
    <row r="44" spans="1:34" x14ac:dyDescent="0.35">
      <c r="A44">
        <v>41</v>
      </c>
      <c r="B44" s="4">
        <f>RATES!N45</f>
        <v>1.966E-2</v>
      </c>
      <c r="C44" s="4">
        <f>RATES!O45</f>
        <v>1.9469238394942068E-2</v>
      </c>
      <c r="D44" s="3">
        <f>RATES!P45</f>
        <v>0.45012103118456231</v>
      </c>
      <c r="E44" s="3">
        <f>RATES!Q45</f>
        <v>1.0248736150964068</v>
      </c>
      <c r="G44" s="6">
        <f>'LIFE TABLES'!A44</f>
        <v>101</v>
      </c>
      <c r="H44" s="3">
        <f>'LIFE TABLES'!B44</f>
        <v>474.89508999999998</v>
      </c>
      <c r="I44" s="3">
        <f>'LIFE TABLES'!C44</f>
        <v>0.47489508999999996</v>
      </c>
      <c r="J44" s="3">
        <f>'LIFE TABLES'!D44</f>
        <v>0.52510491000000004</v>
      </c>
      <c r="K44" s="10">
        <f>'LIFE TABLES'!E44</f>
        <v>2.2139168837298946E-3</v>
      </c>
      <c r="P44" s="14">
        <f t="shared" si="7"/>
        <v>71392.687063941921</v>
      </c>
      <c r="Q44" s="14">
        <f t="shared" si="8"/>
        <v>17848.17176598548</v>
      </c>
      <c r="R44" s="14">
        <f t="shared" si="2"/>
        <v>89240.858829927398</v>
      </c>
      <c r="T44" s="10">
        <f t="shared" si="9"/>
        <v>4.2406118795185356E-7</v>
      </c>
      <c r="U44" s="10">
        <f t="shared" si="10"/>
        <v>2.5567535449618049E-6</v>
      </c>
      <c r="V44" s="10">
        <f t="shared" si="11"/>
        <v>2.4030133983938367E-6</v>
      </c>
      <c r="W44" s="10"/>
      <c r="X44" s="10">
        <f t="shared" si="3"/>
        <v>1.7030375750857422E-2</v>
      </c>
      <c r="Y44" s="10">
        <f t="shared" si="4"/>
        <v>0.11508485421429929</v>
      </c>
      <c r="Z44" s="10"/>
      <c r="AA44" s="14">
        <f t="shared" si="14"/>
        <v>112.61002284435754</v>
      </c>
      <c r="AC44" s="10">
        <f t="shared" si="5"/>
        <v>1.7030375750857422E-2</v>
      </c>
      <c r="AD44" s="10">
        <f t="shared" si="6"/>
        <v>0.11508485421429929</v>
      </c>
      <c r="AE44" s="10">
        <f t="shared" si="12"/>
        <v>3.0958036972665564E-3</v>
      </c>
      <c r="AF44" s="10">
        <f t="shared" si="13"/>
        <v>2.7289623192591436E-4</v>
      </c>
      <c r="AG44" s="10">
        <f t="shared" si="15"/>
        <v>0.13548392989434918</v>
      </c>
      <c r="AH44" s="10">
        <f t="shared" si="16"/>
        <v>5.5548411256683163</v>
      </c>
    </row>
    <row r="45" spans="1:34" x14ac:dyDescent="0.35">
      <c r="A45">
        <v>42</v>
      </c>
      <c r="B45" s="4">
        <f>RATES!N46</f>
        <v>1.9789999999999999E-2</v>
      </c>
      <c r="C45" s="4">
        <f>RATES!O46</f>
        <v>1.9596723746557486E-2</v>
      </c>
      <c r="D45" s="3">
        <f>RATES!P46</f>
        <v>0.43908494091056355</v>
      </c>
      <c r="E45" s="3">
        <f>RATES!Q46</f>
        <v>1.0251342946335449</v>
      </c>
      <c r="G45" s="6">
        <f>'LIFE TABLES'!A45</f>
        <v>102</v>
      </c>
      <c r="H45" s="3">
        <f>'LIFE TABLES'!B45</f>
        <v>509.54043000000001</v>
      </c>
      <c r="I45" s="3">
        <f>'LIFE TABLES'!C45</f>
        <v>0.50954043000000004</v>
      </c>
      <c r="J45" s="3">
        <f>'LIFE TABLES'!D45</f>
        <v>0.49045956999999996</v>
      </c>
      <c r="K45" s="10">
        <f>'LIFE TABLES'!E45</f>
        <v>1.0858367228099039E-3</v>
      </c>
      <c r="P45" s="14">
        <f t="shared" si="7"/>
        <v>71576.975873591175</v>
      </c>
      <c r="Q45" s="14">
        <f t="shared" si="8"/>
        <v>17894.243968397794</v>
      </c>
      <c r="R45" s="14">
        <f t="shared" si="2"/>
        <v>89471.219841988961</v>
      </c>
      <c r="T45" s="10">
        <f t="shared" si="9"/>
        <v>1.7678713771207191E-7</v>
      </c>
      <c r="U45" s="10">
        <f t="shared" si="10"/>
        <v>1.224432480313357E-6</v>
      </c>
      <c r="V45" s="10">
        <f t="shared" si="11"/>
        <v>1.0017937803684076E-6</v>
      </c>
      <c r="W45" s="10"/>
      <c r="X45" s="10">
        <f t="shared" si="3"/>
        <v>6.9436124687006781E-3</v>
      </c>
      <c r="Y45" s="10">
        <f t="shared" si="4"/>
        <v>5.3762986326736512E-2</v>
      </c>
      <c r="Z45" s="10"/>
      <c r="AA45" s="14">
        <f t="shared" si="14"/>
        <v>114.8622233012447</v>
      </c>
      <c r="AC45" s="10">
        <f t="shared" si="5"/>
        <v>6.9436124687006781E-3</v>
      </c>
      <c r="AD45" s="10">
        <f t="shared" si="6"/>
        <v>5.3762986326736512E-2</v>
      </c>
      <c r="AE45" s="10">
        <f t="shared" si="12"/>
        <v>1.3513793373579623E-3</v>
      </c>
      <c r="AF45" s="10">
        <f t="shared" si="13"/>
        <v>1.2119423263043864E-4</v>
      </c>
      <c r="AG45" s="10">
        <f t="shared" si="15"/>
        <v>6.217917236542559E-2</v>
      </c>
      <c r="AH45" s="10">
        <f t="shared" si="16"/>
        <v>2.6115252393478747</v>
      </c>
    </row>
    <row r="46" spans="1:34" x14ac:dyDescent="0.35">
      <c r="A46">
        <v>43</v>
      </c>
      <c r="B46" s="4">
        <f>RATES!N47</f>
        <v>1.992E-2</v>
      </c>
      <c r="C46" s="4">
        <f>RATES!O47</f>
        <v>1.97241928477297E-2</v>
      </c>
      <c r="D46" s="3">
        <f>RATES!P47</f>
        <v>0.42821053829189792</v>
      </c>
      <c r="E46" s="3">
        <f>RATES!Q47</f>
        <v>1.0253949906558648</v>
      </c>
      <c r="G46" s="6">
        <f>'LIFE TABLES'!A46</f>
        <v>103</v>
      </c>
      <c r="H46" s="3">
        <f>'LIFE TABLES'!B46</f>
        <v>544.43039999999996</v>
      </c>
      <c r="I46" s="3">
        <f>'LIFE TABLES'!C46</f>
        <v>0.54443039999999998</v>
      </c>
      <c r="J46" s="3">
        <f>'LIFE TABLES'!D46</f>
        <v>0.45556960000000002</v>
      </c>
      <c r="K46" s="10">
        <f>'LIFE TABLES'!E46</f>
        <v>4.9467420147581884E-4</v>
      </c>
      <c r="P46" s="14">
        <f t="shared" si="7"/>
        <v>71779.989711920411</v>
      </c>
      <c r="Q46" s="14">
        <f t="shared" si="8"/>
        <v>17944.997427980103</v>
      </c>
      <c r="R46" s="14">
        <f t="shared" si="2"/>
        <v>89724.987139900506</v>
      </c>
      <c r="T46" s="10">
        <f t="shared" si="9"/>
        <v>6.8458018770738495E-8</v>
      </c>
      <c r="U46" s="10">
        <f t="shared" si="10"/>
        <v>5.4540698856348427E-7</v>
      </c>
      <c r="V46" s="10">
        <f t="shared" si="11"/>
        <v>3.8792877303418482E-7</v>
      </c>
      <c r="W46" s="10"/>
      <c r="X46" s="10">
        <f t="shared" si="3"/>
        <v>2.6296519178575272E-3</v>
      </c>
      <c r="Y46" s="10">
        <f t="shared" si="4"/>
        <v>2.3354902016093259E-2</v>
      </c>
      <c r="Z46" s="10"/>
      <c r="AA46" s="14">
        <f t="shared" si="14"/>
        <v>117.15946776726959</v>
      </c>
      <c r="AC46" s="10">
        <f t="shared" si="5"/>
        <v>2.6296519178575272E-3</v>
      </c>
      <c r="AD46" s="10">
        <f t="shared" si="6"/>
        <v>2.3354902016093259E-2</v>
      </c>
      <c r="AE46" s="10">
        <f t="shared" si="12"/>
        <v>5.5098308683452059E-4</v>
      </c>
      <c r="AF46" s="10">
        <f t="shared" si="13"/>
        <v>5.0258910780188212E-5</v>
      </c>
      <c r="AG46" s="10">
        <f t="shared" si="15"/>
        <v>2.6585795931565494E-2</v>
      </c>
      <c r="AH46" s="10">
        <f t="shared" si="16"/>
        <v>1.1431892250573161</v>
      </c>
    </row>
    <row r="47" spans="1:34" x14ac:dyDescent="0.35">
      <c r="A47">
        <v>44</v>
      </c>
      <c r="B47" s="4">
        <f>RATES!N48</f>
        <v>2.0039999999999999E-2</v>
      </c>
      <c r="C47" s="4">
        <f>RATES!O48</f>
        <v>1.9841842213539358E-2</v>
      </c>
      <c r="D47" s="3">
        <f>RATES!P48</f>
        <v>0.41767942881635295</v>
      </c>
      <c r="E47" s="3">
        <f>RATES!Q48</f>
        <v>1.0252133783686419</v>
      </c>
      <c r="G47" s="6">
        <f>'LIFE TABLES'!A47</f>
        <v>104</v>
      </c>
      <c r="H47" s="3">
        <f>'LIFE TABLES'!B47</f>
        <v>579.24221999999997</v>
      </c>
      <c r="I47" s="3">
        <f>'LIFE TABLES'!C47</f>
        <v>0.57924222000000003</v>
      </c>
      <c r="J47" s="3">
        <f>'LIFE TABLES'!D47</f>
        <v>0.42075777999999997</v>
      </c>
      <c r="K47" s="10">
        <f>'LIFE TABLES'!E47</f>
        <v>2.0813801883623825E-4</v>
      </c>
      <c r="P47" s="14">
        <f t="shared" si="7"/>
        <v>71970.830025284144</v>
      </c>
      <c r="Q47" s="14">
        <f t="shared" si="8"/>
        <v>17992.707506321036</v>
      </c>
      <c r="R47" s="14">
        <f t="shared" si="2"/>
        <v>89963.53753160518</v>
      </c>
      <c r="T47" s="10">
        <f t="shared" si="9"/>
        <v>2.4483607400998119E-8</v>
      </c>
      <c r="U47" s="10">
        <f t="shared" si="10"/>
        <v>2.2470472369419737E-7</v>
      </c>
      <c r="V47" s="10">
        <f t="shared" si="11"/>
        <v>1.3874044193898933E-7</v>
      </c>
      <c r="W47" s="10"/>
      <c r="X47" s="10">
        <f t="shared" si="3"/>
        <v>9.1978952182233216E-4</v>
      </c>
      <c r="Y47" s="10">
        <f t="shared" si="4"/>
        <v>9.385454064492876E-3</v>
      </c>
      <c r="Z47" s="10"/>
      <c r="AA47" s="14">
        <f t="shared" si="14"/>
        <v>119.50265712261498</v>
      </c>
      <c r="AC47" s="10">
        <f t="shared" si="5"/>
        <v>9.1978952182233216E-4</v>
      </c>
      <c r="AD47" s="10">
        <f t="shared" si="6"/>
        <v>9.385454064492876E-3</v>
      </c>
      <c r="AE47" s="10">
        <f t="shared" si="12"/>
        <v>2.0866556440287204E-4</v>
      </c>
      <c r="AF47" s="10">
        <f t="shared" si="13"/>
        <v>1.9362999800137935E-5</v>
      </c>
      <c r="AG47" s="10">
        <f t="shared" si="15"/>
        <v>1.0533272150518219E-2</v>
      </c>
      <c r="AH47" s="10">
        <f t="shared" si="16"/>
        <v>0.46346397462280164</v>
      </c>
    </row>
    <row r="48" spans="1:34" x14ac:dyDescent="0.35">
      <c r="A48">
        <v>45</v>
      </c>
      <c r="B48" s="4">
        <f>RATES!N49</f>
        <v>2.0160000000000001E-2</v>
      </c>
      <c r="C48" s="4">
        <f>RATES!O49</f>
        <v>1.9959477739603743E-2</v>
      </c>
      <c r="D48" s="3">
        <f>RATES!P49</f>
        <v>0.40731171657889259</v>
      </c>
      <c r="E48" s="3">
        <f>RATES!Q49</f>
        <v>1.0254539995179643</v>
      </c>
      <c r="G48" s="6">
        <f>'LIFE TABLES'!A48</f>
        <v>105</v>
      </c>
      <c r="H48" s="3">
        <f>'LIFE TABLES'!B48</f>
        <v>613.64117999999996</v>
      </c>
      <c r="I48" s="3">
        <f>'LIFE TABLES'!C48</f>
        <v>0.61364118000000001</v>
      </c>
      <c r="J48" s="3">
        <f>'LIFE TABLES'!D48</f>
        <v>0.38635881999999999</v>
      </c>
      <c r="K48" s="10">
        <f>'LIFE TABLES'!E48</f>
        <v>8.0415959354706781E-5</v>
      </c>
      <c r="P48" s="14">
        <f t="shared" si="7"/>
        <v>72179.114437098004</v>
      </c>
      <c r="Q48" s="14">
        <f t="shared" si="8"/>
        <v>18044.778609274501</v>
      </c>
      <c r="R48" s="14">
        <f t="shared" si="2"/>
        <v>90223.893046372512</v>
      </c>
      <c r="T48" s="10">
        <f t="shared" si="9"/>
        <v>8.0405390150739631E-9</v>
      </c>
      <c r="U48" s="10">
        <f t="shared" si="10"/>
        <v>8.51368485051629E-8</v>
      </c>
      <c r="V48" s="10">
        <f t="shared" si="11"/>
        <v>4.5563054418752462E-8</v>
      </c>
      <c r="W48" s="10"/>
      <c r="X48" s="10">
        <f t="shared" si="3"/>
        <v>2.9541826825937889E-4</v>
      </c>
      <c r="Y48" s="10">
        <f t="shared" si="4"/>
        <v>3.4677235908755029E-3</v>
      </c>
      <c r="Z48" s="10"/>
      <c r="AA48" s="14">
        <f t="shared" si="14"/>
        <v>121.89271026506728</v>
      </c>
      <c r="AC48" s="10">
        <f t="shared" si="5"/>
        <v>2.9541826825937889E-4</v>
      </c>
      <c r="AD48" s="10">
        <f t="shared" si="6"/>
        <v>3.4677235908755029E-3</v>
      </c>
      <c r="AE48" s="10">
        <f t="shared" si="12"/>
        <v>7.298619445923033E-5</v>
      </c>
      <c r="AF48" s="10">
        <f t="shared" si="13"/>
        <v>6.8882311148336943E-6</v>
      </c>
      <c r="AG48" s="10">
        <f t="shared" si="15"/>
        <v>3.843016284708946E-3</v>
      </c>
      <c r="AH48" s="10">
        <f t="shared" si="16"/>
        <v>0.17293573281190258</v>
      </c>
    </row>
    <row r="49" spans="1:34" x14ac:dyDescent="0.35">
      <c r="A49">
        <v>46</v>
      </c>
      <c r="B49" s="4">
        <f>RATES!N50</f>
        <v>2.0279999999999999E-2</v>
      </c>
      <c r="C49" s="4">
        <f>RATES!O50</f>
        <v>2.0077099429178999E-2</v>
      </c>
      <c r="D49" s="3">
        <f>RATES!P50</f>
        <v>0.39710816728046949</v>
      </c>
      <c r="E49" s="3">
        <f>RATES!Q50</f>
        <v>1.0256946347094809</v>
      </c>
      <c r="G49" s="6">
        <f>'LIFE TABLES'!A49</f>
        <v>106</v>
      </c>
      <c r="H49" s="3">
        <f>'LIFE TABLES'!B49</f>
        <v>647.30123000000003</v>
      </c>
      <c r="I49" s="3">
        <f>'LIFE TABLES'!C49</f>
        <v>0.64730123000000006</v>
      </c>
      <c r="J49" s="3">
        <f>'LIFE TABLES'!D49</f>
        <v>0.35269876999999994</v>
      </c>
      <c r="K49" s="10">
        <f>'LIFE TABLES'!E49</f>
        <v>2.836260995277507E-5</v>
      </c>
      <c r="P49" s="14">
        <f t="shared" si="7"/>
        <v>72404.988347056351</v>
      </c>
      <c r="Q49" s="14">
        <f t="shared" si="8"/>
        <v>18101.247086764088</v>
      </c>
      <c r="R49" s="14">
        <f t="shared" si="2"/>
        <v>90506.235433820431</v>
      </c>
      <c r="T49" s="10">
        <f t="shared" si="9"/>
        <v>2.4105049876405579E-9</v>
      </c>
      <c r="U49" s="10">
        <f t="shared" si="10"/>
        <v>2.9493021167815403E-8</v>
      </c>
      <c r="V49" s="10">
        <f t="shared" si="11"/>
        <v>1.3659528263296497E-8</v>
      </c>
      <c r="W49" s="10"/>
      <c r="X49" s="10">
        <f t="shared" si="3"/>
        <v>8.6616249344097302E-5</v>
      </c>
      <c r="Y49" s="10">
        <f t="shared" si="4"/>
        <v>1.1711919583515266E-3</v>
      </c>
      <c r="Z49" s="10"/>
      <c r="AA49" s="14">
        <f t="shared" si="14"/>
        <v>124.33056447036863</v>
      </c>
      <c r="AC49" s="10">
        <f t="shared" si="5"/>
        <v>8.6616249344097302E-5</v>
      </c>
      <c r="AD49" s="10">
        <f t="shared" si="6"/>
        <v>1.1711919583515266E-3</v>
      </c>
      <c r="AE49" s="10">
        <f t="shared" si="12"/>
        <v>2.3441712291031595E-5</v>
      </c>
      <c r="AF49" s="10">
        <f t="shared" si="13"/>
        <v>2.2495702238199331E-6</v>
      </c>
      <c r="AG49" s="10">
        <f t="shared" si="15"/>
        <v>1.2834994902104755E-3</v>
      </c>
      <c r="AH49" s="10">
        <f t="shared" si="16"/>
        <v>5.9040976549681871E-2</v>
      </c>
    </row>
    <row r="50" spans="1:34" x14ac:dyDescent="0.35">
      <c r="A50">
        <v>47</v>
      </c>
      <c r="B50" s="4">
        <f>RATES!N51</f>
        <v>2.0400000000000001E-2</v>
      </c>
      <c r="C50" s="4">
        <f>RATES!O51</f>
        <v>2.0194707285519253E-2</v>
      </c>
      <c r="D50" s="3">
        <f>RATES!P51</f>
        <v>0.3870694121713778</v>
      </c>
      <c r="E50" s="3">
        <f>RATES!Q51</f>
        <v>1.0259352839398401</v>
      </c>
      <c r="G50" s="6">
        <f>'LIFE TABLES'!A50</f>
        <v>107</v>
      </c>
      <c r="H50" s="3">
        <f>'LIFE TABLES'!B50</f>
        <v>679.90812000000005</v>
      </c>
      <c r="I50" s="3">
        <f>'LIFE TABLES'!C50</f>
        <v>0.67990812</v>
      </c>
      <c r="J50" s="3">
        <f>'LIFE TABLES'!D50</f>
        <v>0.32009188</v>
      </c>
      <c r="K50" s="10">
        <f>'LIFE TABLES'!E50</f>
        <v>9.0786411414904827E-6</v>
      </c>
      <c r="P50" s="14">
        <f t="shared" si="7"/>
        <v>72648.609968371107</v>
      </c>
      <c r="Q50" s="14">
        <f t="shared" si="8"/>
        <v>18162.152492092777</v>
      </c>
      <c r="R50" s="14">
        <f t="shared" si="2"/>
        <v>90810.762460463884</v>
      </c>
      <c r="T50" s="10">
        <f t="shared" si="9"/>
        <v>6.5584561225675639E-10</v>
      </c>
      <c r="U50" s="10">
        <f t="shared" si="10"/>
        <v>9.2872241815847835E-9</v>
      </c>
      <c r="V50" s="10">
        <f t="shared" si="11"/>
        <v>3.7164584694549535E-9</v>
      </c>
      <c r="W50" s="10"/>
      <c r="X50" s="10">
        <f t="shared" si="3"/>
        <v>2.3047941004276367E-5</v>
      </c>
      <c r="Y50" s="10">
        <f t="shared" si="4"/>
        <v>3.594800404669827E-4</v>
      </c>
      <c r="Z50" s="10"/>
      <c r="AA50" s="14">
        <f t="shared" si="14"/>
        <v>126.81717575977601</v>
      </c>
      <c r="AC50" s="10">
        <f t="shared" si="5"/>
        <v>2.3047941004276367E-5</v>
      </c>
      <c r="AD50" s="10">
        <f t="shared" si="6"/>
        <v>3.594800404669827E-4</v>
      </c>
      <c r="AE50" s="10">
        <f t="shared" si="12"/>
        <v>6.8730745881640627E-6</v>
      </c>
      <c r="AF50" s="10">
        <f t="shared" si="13"/>
        <v>6.7050594239163895E-7</v>
      </c>
      <c r="AG50" s="10">
        <f t="shared" si="15"/>
        <v>3.9007156200181474E-4</v>
      </c>
      <c r="AH50" s="10">
        <f t="shared" si="16"/>
        <v>1.8333363414085292E-2</v>
      </c>
    </row>
    <row r="51" spans="1:34" x14ac:dyDescent="0.35">
      <c r="A51">
        <v>48</v>
      </c>
      <c r="B51" s="4">
        <f>RATES!N52</f>
        <v>2.052E-2</v>
      </c>
      <c r="C51" s="4">
        <f>RATES!O52</f>
        <v>2.0312301311878347E-2</v>
      </c>
      <c r="D51" s="3">
        <f>RATES!P52</f>
        <v>0.37719595087504182</v>
      </c>
      <c r="E51" s="3">
        <f>RATES!Q52</f>
        <v>1.0261759472057719</v>
      </c>
      <c r="G51" s="6">
        <f>'LIFE TABLES'!A51</f>
        <v>108</v>
      </c>
      <c r="H51" s="3">
        <f>'LIFE TABLES'!B51</f>
        <v>711.17909999999995</v>
      </c>
      <c r="I51" s="3">
        <f>'LIFE TABLES'!C51</f>
        <v>0.71117909999999995</v>
      </c>
      <c r="J51" s="3">
        <f>'LIFE TABLES'!D51</f>
        <v>0.28882090000000005</v>
      </c>
      <c r="K51" s="10">
        <f>'LIFE TABLES'!E51</f>
        <v>2.622101305262309E-6</v>
      </c>
      <c r="P51" s="14">
        <f t="shared" si="7"/>
        <v>72910.150512231427</v>
      </c>
      <c r="Q51" s="14">
        <f t="shared" si="8"/>
        <v>18227.537628057857</v>
      </c>
      <c r="R51" s="14">
        <f t="shared" si="2"/>
        <v>91137.688140289276</v>
      </c>
      <c r="T51" s="10">
        <f t="shared" si="9"/>
        <v>1.6100863199409034E-10</v>
      </c>
      <c r="U51" s="10">
        <f t="shared" si="10"/>
        <v>2.6430675894943514E-9</v>
      </c>
      <c r="V51" s="10">
        <f t="shared" si="11"/>
        <v>9.1238224796651202E-10</v>
      </c>
      <c r="W51" s="10"/>
      <c r="X51" s="10">
        <f t="shared" si="3"/>
        <v>5.5337415810875163E-6</v>
      </c>
      <c r="Y51" s="10">
        <f t="shared" si="4"/>
        <v>9.9695439264632657E-5</v>
      </c>
      <c r="Z51" s="10"/>
      <c r="AA51" s="14">
        <f t="shared" si="14"/>
        <v>129.35351927497152</v>
      </c>
      <c r="AC51" s="10">
        <f t="shared" si="5"/>
        <v>5.5337415810875163E-6</v>
      </c>
      <c r="AD51" s="10">
        <f t="shared" si="6"/>
        <v>9.9695439264632657E-5</v>
      </c>
      <c r="AE51" s="10">
        <f t="shared" si="12"/>
        <v>1.8288727740098954E-6</v>
      </c>
      <c r="AF51" s="10">
        <f t="shared" si="13"/>
        <v>1.8133204314559318E-7</v>
      </c>
      <c r="AG51" s="10">
        <f t="shared" si="15"/>
        <v>1.0723938566287565E-4</v>
      </c>
      <c r="AH51" s="10">
        <f t="shared" si="16"/>
        <v>5.1474905118180318E-3</v>
      </c>
    </row>
    <row r="52" spans="1:34" x14ac:dyDescent="0.35">
      <c r="A52">
        <v>49</v>
      </c>
      <c r="B52" s="4">
        <f>RATES!N53</f>
        <v>2.0629999999999999E-2</v>
      </c>
      <c r="C52" s="4">
        <f>RATES!O53</f>
        <v>2.0420083689563794E-2</v>
      </c>
      <c r="D52" s="3">
        <f>RATES!P53</f>
        <v>0.36766462524291893</v>
      </c>
      <c r="E52" s="3">
        <f>RATES!Q53</f>
        <v>1.0259239670550995</v>
      </c>
      <c r="G52" s="6">
        <f>'LIFE TABLES'!A52</f>
        <v>109</v>
      </c>
      <c r="H52" s="3">
        <f>'LIFE TABLES'!B52</f>
        <v>740.86099999999999</v>
      </c>
      <c r="I52" s="3">
        <f>'LIFE TABLES'!C52</f>
        <v>0.74086099999999999</v>
      </c>
      <c r="J52" s="3">
        <f>'LIFE TABLES'!D52</f>
        <v>0.25913900000000001</v>
      </c>
      <c r="K52" s="10">
        <f>'LIFE TABLES'!E52</f>
        <v>6.794887101443695E-7</v>
      </c>
      <c r="P52" s="14">
        <f t="shared" si="7"/>
        <v>73154.66489334681</v>
      </c>
      <c r="Q52" s="14">
        <f t="shared" si="8"/>
        <v>18288.666223336702</v>
      </c>
      <c r="R52" s="14">
        <f t="shared" si="2"/>
        <v>91443.331116683519</v>
      </c>
      <c r="T52" s="10">
        <f t="shared" si="9"/>
        <v>3.5465073503369098E-11</v>
      </c>
      <c r="U52" s="10">
        <f t="shared" si="10"/>
        <v>6.7594842461071809E-10</v>
      </c>
      <c r="V52" s="10">
        <f t="shared" si="11"/>
        <v>2.0096874985242487E-10</v>
      </c>
      <c r="W52" s="10"/>
      <c r="X52" s="10">
        <f t="shared" si="3"/>
        <v>1.1920919407691982E-6</v>
      </c>
      <c r="Y52" s="10">
        <f t="shared" si="4"/>
        <v>2.4852232421804108E-5</v>
      </c>
      <c r="Z52" s="10"/>
      <c r="AA52" s="14">
        <f t="shared" si="14"/>
        <v>131.94058966047095</v>
      </c>
      <c r="AC52" s="10">
        <f t="shared" si="5"/>
        <v>1.1920919407691982E-6</v>
      </c>
      <c r="AD52" s="10">
        <f t="shared" si="6"/>
        <v>2.4852232421804108E-5</v>
      </c>
      <c r="AE52" s="10">
        <f t="shared" si="12"/>
        <v>4.3910652656202644E-7</v>
      </c>
      <c r="AF52" s="10">
        <f t="shared" si="13"/>
        <v>4.4259560161918473E-8</v>
      </c>
      <c r="AG52" s="10">
        <f t="shared" si="15"/>
        <v>2.6527690449297252E-5</v>
      </c>
      <c r="AH52" s="10">
        <f t="shared" si="16"/>
        <v>1.2998568320155654E-3</v>
      </c>
    </row>
    <row r="53" spans="1:34" x14ac:dyDescent="0.35">
      <c r="A53">
        <v>50</v>
      </c>
      <c r="B53" s="4">
        <f>RATES!N54</f>
        <v>2.0740000000000001E-2</v>
      </c>
      <c r="C53" s="4">
        <f>RATES!O54</f>
        <v>2.0527854451460482E-2</v>
      </c>
      <c r="D53" s="3">
        <f>RATES!P54</f>
        <v>0.35829710928244785</v>
      </c>
      <c r="E53" s="3">
        <f>RATES!Q54</f>
        <v>1.0261445479681128</v>
      </c>
      <c r="G53" s="6">
        <f>'LIFE TABLES'!A53</f>
        <v>110</v>
      </c>
      <c r="H53" s="3">
        <f>'LIFE TABLES'!B53</f>
        <v>768.74483999999995</v>
      </c>
      <c r="I53" s="3">
        <f>'LIFE TABLES'!C53</f>
        <v>0.76874483999999998</v>
      </c>
      <c r="J53" s="3">
        <f>'LIFE TABLES'!D53</f>
        <v>0.23125516000000002</v>
      </c>
      <c r="K53" s="10">
        <f>'LIFE TABLES'!E53</f>
        <v>1.5713527038262981E-7</v>
      </c>
      <c r="P53" s="14">
        <f t="shared" si="7"/>
        <v>73415.780806889801</v>
      </c>
      <c r="Q53" s="14">
        <f t="shared" si="8"/>
        <v>18353.94520172245</v>
      </c>
      <c r="R53" s="14">
        <f t="shared" si="2"/>
        <v>91769.726008612255</v>
      </c>
      <c r="T53" s="10">
        <f t="shared" si="9"/>
        <v>6.9712590603183739E-12</v>
      </c>
      <c r="U53" s="10">
        <f t="shared" si="10"/>
        <v>1.544936894503024E-10</v>
      </c>
      <c r="V53" s="10">
        <f t="shared" si="11"/>
        <v>3.9503801341804118E-11</v>
      </c>
      <c r="W53" s="10"/>
      <c r="X53" s="10">
        <f t="shared" si="3"/>
        <v>2.2917081131905466E-7</v>
      </c>
      <c r="Y53" s="10">
        <f t="shared" si="4"/>
        <v>5.5354642332423555E-6</v>
      </c>
      <c r="Z53" s="10"/>
      <c r="AA53" s="14">
        <f t="shared" si="14"/>
        <v>134.57940145368036</v>
      </c>
      <c r="AC53" s="10">
        <f t="shared" si="5"/>
        <v>2.2917081131905466E-7</v>
      </c>
      <c r="AD53" s="10">
        <f t="shared" si="6"/>
        <v>5.5354642332423555E-6</v>
      </c>
      <c r="AE53" s="10">
        <f t="shared" si="12"/>
        <v>9.459331624905106E-8</v>
      </c>
      <c r="AF53" s="10">
        <f t="shared" si="13"/>
        <v>9.690594648778545E-9</v>
      </c>
      <c r="AG53" s="10">
        <f t="shared" si="15"/>
        <v>5.8689189554592402E-6</v>
      </c>
      <c r="AH53" s="10">
        <f t="shared" si="16"/>
        <v>2.9344594777296203E-4</v>
      </c>
    </row>
    <row r="54" spans="1:34" x14ac:dyDescent="0.35">
      <c r="G54" s="6">
        <f>'LIFE TABLES'!A54</f>
        <v>111</v>
      </c>
      <c r="H54" s="3">
        <f>'LIFE TABLES'!B54</f>
        <v>794.66567999999995</v>
      </c>
      <c r="I54" s="3">
        <f>'LIFE TABLES'!C54</f>
        <v>0.79466567999999993</v>
      </c>
      <c r="J54" s="3">
        <f>'LIFE TABLES'!D54</f>
        <v>0.20533432000000007</v>
      </c>
      <c r="K54" s="10">
        <f>'LIFE TABLES'!E54</f>
        <v>3.2265263892033445E-8</v>
      </c>
      <c r="Q54" s="14"/>
    </row>
    <row r="55" spans="1:34" x14ac:dyDescent="0.35">
      <c r="G55" s="6">
        <f>'LIFE TABLES'!A55</f>
        <v>112</v>
      </c>
      <c r="H55" s="3">
        <f>'LIFE TABLES'!B55</f>
        <v>818.50801000000001</v>
      </c>
      <c r="I55" s="3">
        <f>'LIFE TABLES'!C55</f>
        <v>0.81850801000000006</v>
      </c>
      <c r="J55" s="3">
        <f>'LIFE TABLES'!D55</f>
        <v>0.18149198999999994</v>
      </c>
      <c r="K55" s="10">
        <f>'LIFE TABLES'!E55</f>
        <v>5.8558869516402934E-9</v>
      </c>
      <c r="Q55" s="14"/>
      <c r="AA55" s="19"/>
      <c r="AB55" s="19"/>
      <c r="AC55" s="50" t="s">
        <v>60</v>
      </c>
      <c r="AD55" s="50"/>
      <c r="AE55" s="50"/>
      <c r="AF55" s="50"/>
    </row>
    <row r="56" spans="1:34" x14ac:dyDescent="0.35">
      <c r="G56" s="6">
        <f>'LIFE TABLES'!A56</f>
        <v>113</v>
      </c>
      <c r="H56" s="3">
        <f>'LIFE TABLES'!B56</f>
        <v>840.19901000000004</v>
      </c>
      <c r="I56" s="3">
        <f>'LIFE TABLES'!C56</f>
        <v>0.84019901000000008</v>
      </c>
      <c r="J56" s="3">
        <f>'LIFE TABLES'!D56</f>
        <v>0.15980098999999992</v>
      </c>
      <c r="K56" s="10">
        <f>'LIFE TABLES'!E56</f>
        <v>9.3577653220020044E-10</v>
      </c>
      <c r="Q56" s="14"/>
      <c r="AA56" s="10"/>
      <c r="AB56" s="10"/>
      <c r="AC56" s="10">
        <f>SUM(AC3:AC53)</f>
        <v>83053.484789675218</v>
      </c>
      <c r="AD56" s="10">
        <f>SUM(AD3:AD53)</f>
        <v>6888.6747084906019</v>
      </c>
      <c r="AE56" s="35">
        <f>SUM(AE3:AE53)</f>
        <v>6590.2695767718506</v>
      </c>
      <c r="AF56" s="10">
        <f>SUM(AF3:AF53)</f>
        <v>317.567499328314</v>
      </c>
    </row>
    <row r="57" spans="1:34" x14ac:dyDescent="0.35">
      <c r="G57" s="6">
        <f>'LIFE TABLES'!A57</f>
        <v>114</v>
      </c>
      <c r="H57" s="3">
        <f>'LIFE TABLES'!B57</f>
        <v>859.71164999999996</v>
      </c>
      <c r="I57" s="3">
        <f>'LIFE TABLES'!C57</f>
        <v>0.85971164999999994</v>
      </c>
      <c r="J57" s="3">
        <f>'LIFE TABLES'!D57</f>
        <v>0.14028835000000006</v>
      </c>
      <c r="K57" s="10">
        <f>'LIFE TABLES'!E57</f>
        <v>1.3127854567108806E-10</v>
      </c>
      <c r="Q57" s="14"/>
    </row>
    <row r="58" spans="1:34" x14ac:dyDescent="0.35">
      <c r="G58" s="6">
        <f>'LIFE TABLES'!A58</f>
        <v>115</v>
      </c>
      <c r="H58" s="3">
        <f>'LIFE TABLES'!B58</f>
        <v>877.05601999999999</v>
      </c>
      <c r="I58" s="3">
        <f>'LIFE TABLES'!C58</f>
        <v>0.87705601999999994</v>
      </c>
      <c r="J58" s="3">
        <f>'LIFE TABLES'!D58</f>
        <v>0.12294398000000006</v>
      </c>
      <c r="K58" s="10">
        <f>'LIFE TABLES'!E58</f>
        <v>1.6139906893415345E-11</v>
      </c>
      <c r="Q58" s="14"/>
      <c r="AA58" s="19"/>
      <c r="AB58" s="19"/>
      <c r="AC58" s="50" t="s">
        <v>61</v>
      </c>
      <c r="AD58" s="50"/>
      <c r="AE58" s="50"/>
      <c r="AF58" s="50"/>
    </row>
    <row r="59" spans="1:34" x14ac:dyDescent="0.35">
      <c r="G59" s="6">
        <f>'LIFE TABLES'!A59</f>
        <v>116</v>
      </c>
      <c r="H59" s="3">
        <f>'LIFE TABLES'!B59</f>
        <v>892.27828999999997</v>
      </c>
      <c r="I59" s="3">
        <f>'LIFE TABLES'!C59</f>
        <v>0.89227828999999992</v>
      </c>
      <c r="J59" s="3">
        <f>'LIFE TABLES'!D59</f>
        <v>0.10772171000000008</v>
      </c>
      <c r="K59" s="10">
        <f>'LIFE TABLES'!E59</f>
        <v>1.73861836979949E-12</v>
      </c>
      <c r="Q59" s="14"/>
      <c r="AA59" s="20"/>
      <c r="AB59" s="21"/>
      <c r="AC59" s="53">
        <f>SUM(AC56:AF56)</f>
        <v>96849.996574265999</v>
      </c>
      <c r="AD59" s="53"/>
      <c r="AE59" s="53"/>
      <c r="AF59" s="53"/>
    </row>
    <row r="60" spans="1:34" x14ac:dyDescent="0.35">
      <c r="G60" s="6">
        <f>'LIFE TABLES'!A60</f>
        <v>117</v>
      </c>
      <c r="H60" s="3">
        <f>'LIFE TABLES'!B60</f>
        <v>905.45023000000003</v>
      </c>
      <c r="I60" s="3">
        <f>'LIFE TABLES'!C60</f>
        <v>0.90545023000000002</v>
      </c>
      <c r="J60" s="3">
        <f>'LIFE TABLES'!D60</f>
        <v>9.4549769999999977E-2</v>
      </c>
      <c r="K60" s="10">
        <f>'LIFE TABLES'!E60</f>
        <v>1.6438596698231669E-13</v>
      </c>
      <c r="Q60" s="14"/>
    </row>
    <row r="61" spans="1:34" x14ac:dyDescent="0.35">
      <c r="G61" s="6">
        <f>'LIFE TABLES'!A61</f>
        <v>118</v>
      </c>
      <c r="H61" s="3">
        <f>'LIFE TABLES'!B61</f>
        <v>916.66747999999995</v>
      </c>
      <c r="I61" s="3">
        <f>'LIFE TABLES'!C61</f>
        <v>0.91666747999999998</v>
      </c>
      <c r="J61" s="3">
        <f>'LIFE TABLES'!D61</f>
        <v>8.3332520000000021E-2</v>
      </c>
      <c r="K61" s="10">
        <f>'LIFE TABLES'!E61</f>
        <v>1.3698696881273249E-14</v>
      </c>
      <c r="Q61" s="14"/>
    </row>
    <row r="62" spans="1:34" x14ac:dyDescent="0.35">
      <c r="G62" s="6">
        <f>'LIFE TABLES'!A62</f>
        <v>119</v>
      </c>
      <c r="H62" s="3">
        <f>'LIFE TABLES'!B62</f>
        <v>926.04048</v>
      </c>
      <c r="I62" s="3">
        <f>'LIFE TABLES'!C62</f>
        <v>0.92604048000000005</v>
      </c>
      <c r="J62" s="3">
        <f>'LIFE TABLES'!D62</f>
        <v>7.3959519999999945E-2</v>
      </c>
      <c r="K62" s="10">
        <f>'LIFE TABLES'!E62</f>
        <v>1.0131490459644658E-15</v>
      </c>
    </row>
  </sheetData>
  <mergeCells count="11">
    <mergeCell ref="AK1:AL1"/>
    <mergeCell ref="AC55:AF55"/>
    <mergeCell ref="AC58:AF58"/>
    <mergeCell ref="AC59:AF59"/>
    <mergeCell ref="AC1:AF1"/>
    <mergeCell ref="X1:Y1"/>
    <mergeCell ref="A1:E1"/>
    <mergeCell ref="G1:K1"/>
    <mergeCell ref="M1:N1"/>
    <mergeCell ref="P1:R1"/>
    <mergeCell ref="T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"/>
  <dimension ref="A1:AL62"/>
  <sheetViews>
    <sheetView zoomScaleNormal="100" workbookViewId="0">
      <selection activeCell="H2" sqref="H2"/>
    </sheetView>
  </sheetViews>
  <sheetFormatPr defaultColWidth="8.81640625" defaultRowHeight="14.5" x14ac:dyDescent="0.35"/>
  <cols>
    <col min="1" max="1" width="5.1796875" bestFit="1" customWidth="1"/>
    <col min="2" max="2" width="6.90625" bestFit="1" customWidth="1"/>
    <col min="3" max="3" width="10.90625" bestFit="1" customWidth="1"/>
    <col min="4" max="4" width="10.54296875" bestFit="1" customWidth="1"/>
    <col min="5" max="5" width="9.6328125" bestFit="1" customWidth="1"/>
    <col min="7" max="7" width="4.36328125" bestFit="1" customWidth="1"/>
    <col min="8" max="8" width="38.453125" bestFit="1" customWidth="1"/>
    <col min="9" max="10" width="7.453125" bestFit="1" customWidth="1"/>
    <col min="11" max="11" width="14.54296875" bestFit="1" customWidth="1"/>
    <col min="13" max="13" width="22.08984375" bestFit="1" customWidth="1"/>
    <col min="14" max="14" width="11.54296875" bestFit="1" customWidth="1"/>
    <col min="16" max="16" width="11.54296875" bestFit="1" customWidth="1"/>
    <col min="17" max="17" width="10.453125" bestFit="1" customWidth="1"/>
    <col min="18" max="18" width="11.54296875" bestFit="1" customWidth="1"/>
    <col min="20" max="20" width="11.54296875" bestFit="1" customWidth="1"/>
    <col min="21" max="21" width="11.36328125" bestFit="1" customWidth="1"/>
    <col min="22" max="22" width="11.36328125" style="34" customWidth="1"/>
    <col min="23" max="23" width="11.453125" customWidth="1"/>
    <col min="24" max="25" width="11.54296875" bestFit="1" customWidth="1"/>
    <col min="26" max="26" width="11.453125" customWidth="1"/>
    <col min="27" max="27" width="9.36328125" bestFit="1" customWidth="1"/>
    <col min="29" max="29" width="11.1796875" customWidth="1"/>
    <col min="30" max="30" width="12.1796875" bestFit="1" customWidth="1"/>
    <col min="31" max="31" width="12.26953125" bestFit="1" customWidth="1"/>
    <col min="32" max="32" width="12.1796875" bestFit="1" customWidth="1"/>
    <col min="33" max="35" width="11.6328125" bestFit="1" customWidth="1"/>
    <col min="37" max="37" width="13.6328125" bestFit="1" customWidth="1"/>
    <col min="38" max="38" width="13.08984375" bestFit="1" customWidth="1"/>
  </cols>
  <sheetData>
    <row r="1" spans="1:38" x14ac:dyDescent="0.35">
      <c r="A1" s="50" t="s">
        <v>0</v>
      </c>
      <c r="B1" s="50"/>
      <c r="C1" s="50"/>
      <c r="D1" s="50"/>
      <c r="E1" s="50"/>
      <c r="G1" s="50" t="s">
        <v>18</v>
      </c>
      <c r="H1" s="50"/>
      <c r="I1" s="50"/>
      <c r="J1" s="50"/>
      <c r="K1" s="50"/>
      <c r="M1" s="50" t="s">
        <v>31</v>
      </c>
      <c r="N1" s="50"/>
      <c r="P1" s="50" t="s">
        <v>37</v>
      </c>
      <c r="Q1" s="50"/>
      <c r="R1" s="50"/>
      <c r="T1" s="50" t="s">
        <v>39</v>
      </c>
      <c r="U1" s="50"/>
      <c r="V1" s="50"/>
      <c r="W1" s="9"/>
      <c r="X1" s="50" t="s">
        <v>42</v>
      </c>
      <c r="Y1" s="50"/>
      <c r="Z1" s="9"/>
      <c r="AA1" s="9" t="s">
        <v>43</v>
      </c>
      <c r="AC1" s="50" t="s">
        <v>41</v>
      </c>
      <c r="AD1" s="50"/>
      <c r="AE1" s="50"/>
      <c r="AF1" s="50"/>
      <c r="AK1" s="50" t="s">
        <v>69</v>
      </c>
      <c r="AL1" s="50"/>
    </row>
    <row r="2" spans="1:38" x14ac:dyDescent="0.35">
      <c r="A2" s="9" t="s">
        <v>17</v>
      </c>
      <c r="B2" s="9" t="s">
        <v>2</v>
      </c>
      <c r="C2" s="9" t="s">
        <v>3</v>
      </c>
      <c r="D2" s="9" t="s">
        <v>4</v>
      </c>
      <c r="E2" s="9" t="s">
        <v>38</v>
      </c>
      <c r="F2" s="9"/>
      <c r="G2" s="7" t="s">
        <v>13</v>
      </c>
      <c r="H2" s="8" t="s">
        <v>97</v>
      </c>
      <c r="I2" s="7" t="s">
        <v>14</v>
      </c>
      <c r="J2" s="9" t="s">
        <v>15</v>
      </c>
      <c r="K2" s="9" t="s">
        <v>16</v>
      </c>
      <c r="M2" s="8" t="s">
        <v>32</v>
      </c>
      <c r="N2" s="14">
        <f>'ASSIGNEMENT DATA'!B7</f>
        <v>80000</v>
      </c>
      <c r="P2" s="9" t="s">
        <v>32</v>
      </c>
      <c r="Q2" s="9" t="s">
        <v>20</v>
      </c>
      <c r="R2" s="9" t="s">
        <v>36</v>
      </c>
      <c r="T2" s="9" t="s">
        <v>34</v>
      </c>
      <c r="U2" s="9" t="s">
        <v>40</v>
      </c>
      <c r="V2" s="33" t="s">
        <v>88</v>
      </c>
      <c r="W2" s="9"/>
      <c r="X2" s="9" t="s">
        <v>34</v>
      </c>
      <c r="Y2" s="9" t="s">
        <v>40</v>
      </c>
      <c r="Z2" s="9"/>
      <c r="AA2" s="9" t="s">
        <v>35</v>
      </c>
      <c r="AC2" s="9" t="s">
        <v>34</v>
      </c>
      <c r="AD2" s="9" t="s">
        <v>40</v>
      </c>
      <c r="AE2" s="9" t="s">
        <v>87</v>
      </c>
      <c r="AF2" s="17" t="s">
        <v>35</v>
      </c>
      <c r="AG2" s="9" t="s">
        <v>62</v>
      </c>
      <c r="AH2" s="9" t="s">
        <v>64</v>
      </c>
      <c r="AI2" s="9" t="s">
        <v>63</v>
      </c>
      <c r="AK2" s="9" t="s">
        <v>65</v>
      </c>
      <c r="AL2" s="18">
        <f>N14-AC59</f>
        <v>-50.346771363467269</v>
      </c>
    </row>
    <row r="3" spans="1:38" x14ac:dyDescent="0.35">
      <c r="A3">
        <v>0</v>
      </c>
      <c r="B3" s="4">
        <f>RATES!B4</f>
        <v>0</v>
      </c>
      <c r="C3" s="4">
        <f>RATES!C4</f>
        <v>0</v>
      </c>
      <c r="D3" s="3">
        <f>RATES!D4</f>
        <v>1</v>
      </c>
      <c r="E3" s="3">
        <f>RATES!E4</f>
        <v>1</v>
      </c>
      <c r="G3" s="6">
        <f>'LIFE TABLES'!A3</f>
        <v>60</v>
      </c>
      <c r="H3" s="3">
        <f>'LIFE TABLES'!B3</f>
        <v>6.4678699999999996</v>
      </c>
      <c r="I3" s="3">
        <f>'LIFE TABLES'!C3</f>
        <v>6.4678699999999997E-3</v>
      </c>
      <c r="J3" s="3">
        <f>'LIFE TABLES'!D3</f>
        <v>0.99353212999999996</v>
      </c>
      <c r="K3" s="10">
        <f>'LIFE TABLES'!E3</f>
        <v>0.99353212999999996</v>
      </c>
      <c r="M3" s="8" t="s">
        <v>20</v>
      </c>
      <c r="N3" s="14">
        <f>'ASSIGNEMENT DATA'!D7</f>
        <v>20000</v>
      </c>
      <c r="P3" s="14">
        <f>$N$13*E3</f>
        <v>44600</v>
      </c>
      <c r="Q3" s="14">
        <f>$N$3*E3</f>
        <v>20000</v>
      </c>
      <c r="R3" s="14">
        <f>P3+Q3</f>
        <v>64600</v>
      </c>
      <c r="T3" s="10">
        <f>1*J3*N8</f>
        <v>0.14902981949999999</v>
      </c>
      <c r="U3" s="10">
        <f>1*I3</f>
        <v>6.4678699999999997E-3</v>
      </c>
      <c r="V3" s="10">
        <f>(1-I3)*(1-$N$8)</f>
        <v>0.84450231049999991</v>
      </c>
      <c r="W3" s="10"/>
      <c r="X3" s="10">
        <f>T3*(R3-$N$5)*D3</f>
        <v>9624.3457433099993</v>
      </c>
      <c r="Y3" s="10">
        <f>MAX($N$4,R3)*D3*U3</f>
        <v>646.78699999999992</v>
      </c>
      <c r="Z3" s="10"/>
      <c r="AA3" s="14">
        <f>N9</f>
        <v>50</v>
      </c>
      <c r="AC3" s="10">
        <f>X3</f>
        <v>9624.3457433099993</v>
      </c>
      <c r="AD3" s="10">
        <f>Y3</f>
        <v>646.78699999999992</v>
      </c>
      <c r="AE3" s="10">
        <v>0</v>
      </c>
      <c r="AF3" s="10">
        <f>AA3*D3</f>
        <v>50</v>
      </c>
      <c r="AG3" s="10">
        <f t="shared" ref="AG3:AG34" si="0">SUM(AC3:AF3)</f>
        <v>10321.13274331</v>
      </c>
      <c r="AH3" s="10">
        <f t="shared" ref="AH3:AH34" si="1">AG3*A3</f>
        <v>0</v>
      </c>
      <c r="AI3" s="10">
        <f>SUM(AH3:AH53)/AC59</f>
        <v>4.784324569093064</v>
      </c>
      <c r="AK3" s="22" t="s">
        <v>72</v>
      </c>
      <c r="AL3" s="18">
        <f>MAX('BASE CASE'!AL2 - AL2, 0)</f>
        <v>3530.0246577924045</v>
      </c>
    </row>
    <row r="4" spans="1:38" x14ac:dyDescent="0.35">
      <c r="A4">
        <v>1</v>
      </c>
      <c r="B4" s="4">
        <f>RATES!B5</f>
        <v>3.5139999999999998E-2</v>
      </c>
      <c r="C4" s="4">
        <f>RATES!C5</f>
        <v>3.4536683270235471E-2</v>
      </c>
      <c r="D4" s="3">
        <f>RATES!D5</f>
        <v>0.96605290105686192</v>
      </c>
      <c r="E4" s="3">
        <f>RATES!E5</f>
        <v>1.0351399999999999</v>
      </c>
      <c r="G4" s="6">
        <f>'LIFE TABLES'!A4</f>
        <v>61</v>
      </c>
      <c r="H4" s="3">
        <f>'LIFE TABLES'!B4</f>
        <v>7.1002599999999996</v>
      </c>
      <c r="I4" s="3">
        <f>'LIFE TABLES'!C4</f>
        <v>7.1002599999999997E-3</v>
      </c>
      <c r="J4" s="3">
        <f>'LIFE TABLES'!D4</f>
        <v>0.99289974000000003</v>
      </c>
      <c r="K4" s="10">
        <f>'LIFE TABLES'!E4</f>
        <v>0.98647779355864618</v>
      </c>
      <c r="M4" s="8" t="s">
        <v>36</v>
      </c>
      <c r="N4" s="14">
        <f>'ASSIGNEMENT DATA'!E7</f>
        <v>100000</v>
      </c>
      <c r="P4" s="14">
        <f>P3*E4*(1-$N$6)</f>
        <v>45151.564632000001</v>
      </c>
      <c r="Q4" s="14">
        <f>Q3*E4*(1-$N$6)</f>
        <v>20247.338400000001</v>
      </c>
      <c r="R4" s="14">
        <f t="shared" ref="R4:R53" si="2">P4+Q4</f>
        <v>65398.903032000002</v>
      </c>
      <c r="T4" s="10">
        <f>K3*J4*(1-$N$8)^A4*$N$8</f>
        <v>0.12577591867872737</v>
      </c>
      <c r="U4" s="10">
        <f>K3*I4*(1-$N$8)^A4</f>
        <v>5.9961859751507295E-3</v>
      </c>
      <c r="V4" s="10">
        <f>V3*(1-I4)*(1-$N$8)</f>
        <v>0.71273020584612179</v>
      </c>
      <c r="W4" s="10"/>
      <c r="X4" s="10">
        <f t="shared" ref="X4:X53" si="3">T4*(R4-$N$5)*D4</f>
        <v>7943.9414871971285</v>
      </c>
      <c r="Y4" s="10">
        <f>MAX($N$4,R4)*D4*U4</f>
        <v>579.26328565708309</v>
      </c>
      <c r="Z4" s="10"/>
      <c r="AA4" s="14">
        <f>AA3*(1+$N$10)</f>
        <v>51</v>
      </c>
      <c r="AC4" s="10">
        <f t="shared" ref="AC4:AC53" si="4">X4</f>
        <v>7943.9414871971285</v>
      </c>
      <c r="AD4" s="10">
        <f t="shared" ref="AD4:AD53" si="5">Y4</f>
        <v>579.26328565708309</v>
      </c>
      <c r="AE4" s="10">
        <f>R4/(1-$N$6)*$N$7*D4*V3</f>
        <v>763.76788961620002</v>
      </c>
      <c r="AF4" s="10">
        <f>AA4*V3*D4</f>
        <v>41.607529257395136</v>
      </c>
      <c r="AG4" s="10">
        <f t="shared" si="0"/>
        <v>9328.5801917278059</v>
      </c>
      <c r="AH4" s="10">
        <f t="shared" si="1"/>
        <v>9328.5801917278059</v>
      </c>
    </row>
    <row r="5" spans="1:38" x14ac:dyDescent="0.35">
      <c r="A5">
        <v>2</v>
      </c>
      <c r="B5" s="4">
        <f>RATES!B6</f>
        <v>3.0349999999999999E-2</v>
      </c>
      <c r="C5" s="4">
        <f>RATES!C6</f>
        <v>2.9898550345863351E-2</v>
      </c>
      <c r="D5" s="3">
        <f>RATES!D6</f>
        <v>0.94195563634332247</v>
      </c>
      <c r="E5" s="3">
        <f>RATES!E6</f>
        <v>1.0255821652143675</v>
      </c>
      <c r="G5" s="6">
        <f>'LIFE TABLES'!A5</f>
        <v>62</v>
      </c>
      <c r="H5" s="3">
        <f>'LIFE TABLES'!B5</f>
        <v>7.8151000000000002</v>
      </c>
      <c r="I5" s="3">
        <f>'LIFE TABLES'!C5</f>
        <v>7.8151000000000002E-3</v>
      </c>
      <c r="J5" s="3">
        <f>'LIFE TABLES'!D5</f>
        <v>0.99218490000000004</v>
      </c>
      <c r="K5" s="10">
        <f>'LIFE TABLES'!E5</f>
        <v>0.97876837095420599</v>
      </c>
      <c r="M5" s="8" t="s">
        <v>33</v>
      </c>
      <c r="N5" s="14">
        <f>'ASSIGNEMENT DATA'!F7</f>
        <v>20</v>
      </c>
      <c r="P5" s="14">
        <f t="shared" ref="P5:P53" si="6">P4*E5*(1-$N$6)</f>
        <v>45287.893350904749</v>
      </c>
      <c r="Q5" s="14">
        <f t="shared" ref="Q5:Q53" si="7">Q4*E5*(1-$N$6)</f>
        <v>20308.472354665806</v>
      </c>
      <c r="R5" s="14">
        <f t="shared" si="2"/>
        <v>65596.365705570555</v>
      </c>
      <c r="T5" s="10">
        <f t="shared" ref="T5:T53" si="8">K4*J5*(1-$N$8)^A5*$N$8</f>
        <v>0.10607402220216205</v>
      </c>
      <c r="U5" s="10">
        <f t="shared" ref="U5:U53" si="9">K4*I5*(1-$N$8)^A5</f>
        <v>5.570057831708026E-3</v>
      </c>
      <c r="V5" s="10">
        <f t="shared" ref="V5:V53" si="10">V4*(1-I5)*(1-$N$8)</f>
        <v>0.60108612581225163</v>
      </c>
      <c r="W5" s="10"/>
      <c r="X5" s="10">
        <f t="shared" si="3"/>
        <v>6552.1952458983669</v>
      </c>
      <c r="Y5" s="10">
        <f>MAX($N$4,R5)*D5*U5</f>
        <v>524.67473693356408</v>
      </c>
      <c r="Z5" s="10"/>
      <c r="AA5" s="14">
        <f>AA4*(1+$N$10)</f>
        <v>52.02</v>
      </c>
      <c r="AC5" s="10">
        <f t="shared" si="4"/>
        <v>6552.1952458983669</v>
      </c>
      <c r="AD5" s="10">
        <f t="shared" si="5"/>
        <v>524.67473693356408</v>
      </c>
      <c r="AE5" s="10">
        <f t="shared" ref="AE5:AE53" si="11">R5/(1-$N$6)*$N$7*D5*V4</f>
        <v>630.41214780755354</v>
      </c>
      <c r="AF5" s="10">
        <f t="shared" ref="AF5:AF53" si="12">AA5*V4*D5</f>
        <v>34.9241594033141</v>
      </c>
      <c r="AG5" s="10">
        <f t="shared" si="0"/>
        <v>7742.2062900427991</v>
      </c>
      <c r="AH5" s="10">
        <f t="shared" si="1"/>
        <v>15484.412580085598</v>
      </c>
    </row>
    <row r="6" spans="1:38" x14ac:dyDescent="0.35">
      <c r="A6">
        <v>3</v>
      </c>
      <c r="B6" s="4">
        <f>RATES!B7</f>
        <v>2.7830000000000001E-2</v>
      </c>
      <c r="C6" s="4">
        <f>RATES!C7</f>
        <v>2.7449783708099751E-2</v>
      </c>
      <c r="D6" s="3">
        <f>RATES!D7</f>
        <v>0.92095016751412118</v>
      </c>
      <c r="E6" s="3">
        <f>RATES!E7</f>
        <v>1.0228084749535367</v>
      </c>
      <c r="G6" s="6">
        <f>'LIFE TABLES'!A6</f>
        <v>63</v>
      </c>
      <c r="H6" s="3">
        <f>'LIFE TABLES'!B6</f>
        <v>8.6648700000000005</v>
      </c>
      <c r="I6" s="3">
        <f>'LIFE TABLES'!C6</f>
        <v>8.6648699999999999E-3</v>
      </c>
      <c r="J6" s="3">
        <f>'LIFE TABLES'!D6</f>
        <v>0.99133512999999995</v>
      </c>
      <c r="K6" s="10">
        <f>'LIFE TABLES'!E6</f>
        <v>0.97028747025977602</v>
      </c>
      <c r="M6" s="8" t="s">
        <v>24</v>
      </c>
      <c r="N6" s="15">
        <f>'ASSIGNEMENT DATA'!G7</f>
        <v>2.1999999999999999E-2</v>
      </c>
      <c r="P6" s="14">
        <f t="shared" si="6"/>
        <v>45301.782627191162</v>
      </c>
      <c r="Q6" s="14">
        <f t="shared" si="7"/>
        <v>20314.700729682132</v>
      </c>
      <c r="R6" s="14">
        <f t="shared" si="2"/>
        <v>65616.483356873301</v>
      </c>
      <c r="T6" s="10">
        <f t="shared" si="8"/>
        <v>8.9381668900992736E-2</v>
      </c>
      <c r="U6" s="10">
        <f>K5*I6*(1-$N$8)^A6</f>
        <v>5.2083331389668058E-3</v>
      </c>
      <c r="V6" s="10">
        <f t="shared" si="10"/>
        <v>0.50649612377229203</v>
      </c>
      <c r="W6" s="10"/>
      <c r="X6" s="10">
        <f>T6*(R6-$N$5)*D6</f>
        <v>5399.6442531102202</v>
      </c>
      <c r="Y6" s="10">
        <f t="shared" ref="Y6:Y53" si="13">MAX($N$4,R6)*D6*U6</f>
        <v>479.66152768008283</v>
      </c>
      <c r="Z6" s="10"/>
      <c r="AA6" s="14">
        <f t="shared" ref="AA6:AA53" si="14">AA5*(1+$N$10)</f>
        <v>53.060400000000001</v>
      </c>
      <c r="AC6" s="10">
        <f t="shared" si="4"/>
        <v>5399.6442531102202</v>
      </c>
      <c r="AD6" s="10">
        <f t="shared" si="5"/>
        <v>479.66152768008283</v>
      </c>
      <c r="AE6" s="10">
        <f t="shared" si="11"/>
        <v>519.96602451789545</v>
      </c>
      <c r="AF6" s="10">
        <f t="shared" si="12"/>
        <v>29.372665167874718</v>
      </c>
      <c r="AG6" s="10">
        <f t="shared" si="0"/>
        <v>6428.6444704760734</v>
      </c>
      <c r="AH6" s="10">
        <f t="shared" si="1"/>
        <v>19285.933411428221</v>
      </c>
    </row>
    <row r="7" spans="1:38" x14ac:dyDescent="0.35">
      <c r="A7">
        <v>4</v>
      </c>
      <c r="B7" s="4">
        <f>RATES!B8</f>
        <v>2.6370000000000001E-2</v>
      </c>
      <c r="C7" s="4">
        <f>RATES!C8</f>
        <v>2.6028305521127008E-2</v>
      </c>
      <c r="D7" s="3">
        <f>RATES!D8</f>
        <v>0.90112326459071324</v>
      </c>
      <c r="E7" s="3">
        <f>RATES!E8</f>
        <v>1.0220024315235199</v>
      </c>
      <c r="G7" s="6">
        <f>'LIFE TABLES'!A7</f>
        <v>64</v>
      </c>
      <c r="H7" s="3">
        <f>'LIFE TABLES'!B7</f>
        <v>9.6526999999999994</v>
      </c>
      <c r="I7" s="3">
        <f>'LIFE TABLES'!C7</f>
        <v>9.6527000000000002E-3</v>
      </c>
      <c r="J7" s="3">
        <f>'LIFE TABLES'!D7</f>
        <v>0.99034730000000004</v>
      </c>
      <c r="K7" s="10">
        <f>'LIFE TABLES'!E7</f>
        <v>0.9609215763955995</v>
      </c>
      <c r="M7" s="8" t="s">
        <v>25</v>
      </c>
      <c r="N7" s="15">
        <f>'ASSIGNEMENT DATA'!H7</f>
        <v>1.4E-2</v>
      </c>
      <c r="P7" s="14">
        <f t="shared" si="6"/>
        <v>45279.964293397854</v>
      </c>
      <c r="Q7" s="14">
        <f t="shared" si="7"/>
        <v>20304.916723496794</v>
      </c>
      <c r="R7" s="14">
        <f t="shared" si="2"/>
        <v>65584.881016894651</v>
      </c>
      <c r="T7" s="10">
        <f t="shared" si="8"/>
        <v>7.5241060295753295E-2</v>
      </c>
      <c r="U7" s="10">
        <f t="shared" si="9"/>
        <v>4.8890551339368041E-3</v>
      </c>
      <c r="V7" s="10">
        <f t="shared" si="10"/>
        <v>0.42636600834260197</v>
      </c>
      <c r="W7" s="10"/>
      <c r="X7" s="10">
        <f t="shared" si="3"/>
        <v>4445.3953057790113</v>
      </c>
      <c r="Y7" s="10">
        <f t="shared" si="13"/>
        <v>440.56413230571195</v>
      </c>
      <c r="Z7" s="10"/>
      <c r="AA7" s="14">
        <f t="shared" si="14"/>
        <v>54.121608000000002</v>
      </c>
      <c r="AC7" s="10">
        <f t="shared" si="4"/>
        <v>4445.3953057790113</v>
      </c>
      <c r="AD7" s="10">
        <f t="shared" si="5"/>
        <v>440.56413230571195</v>
      </c>
      <c r="AE7" s="10">
        <f t="shared" si="11"/>
        <v>428.50238556662003</v>
      </c>
      <c r="AF7" s="10">
        <f t="shared" si="12"/>
        <v>24.701937558931569</v>
      </c>
      <c r="AG7" s="10">
        <f t="shared" si="0"/>
        <v>5339.163761210275</v>
      </c>
      <c r="AH7" s="10">
        <f t="shared" si="1"/>
        <v>21356.6550448411</v>
      </c>
    </row>
    <row r="8" spans="1:38" x14ac:dyDescent="0.35">
      <c r="A8">
        <v>5</v>
      </c>
      <c r="B8" s="4">
        <f>RATES!B9</f>
        <v>2.5489999999999999E-2</v>
      </c>
      <c r="C8" s="4">
        <f>RATES!C9</f>
        <v>2.5170547141944267E-2</v>
      </c>
      <c r="D8" s="3">
        <f>RATES!D9</f>
        <v>0.88174468672828576</v>
      </c>
      <c r="E8" s="3">
        <f>RATES!E9</f>
        <v>1.0219775385710932</v>
      </c>
      <c r="G8" s="6">
        <f>'LIFE TABLES'!A8</f>
        <v>65</v>
      </c>
      <c r="H8" s="3">
        <f>'LIFE TABLES'!B8</f>
        <v>10.79527</v>
      </c>
      <c r="I8" s="3">
        <f>'LIFE TABLES'!C8</f>
        <v>1.0795270000000001E-2</v>
      </c>
      <c r="J8" s="3">
        <f>'LIFE TABLES'!D8</f>
        <v>0.98920472999999998</v>
      </c>
      <c r="K8" s="10">
        <f>'LIFE TABLES'!E8</f>
        <v>0.95054816852958335</v>
      </c>
      <c r="M8" s="8" t="s">
        <v>34</v>
      </c>
      <c r="N8" s="16">
        <f>'ASSIGNEMENT DATA'!I7</f>
        <v>0.15</v>
      </c>
      <c r="P8" s="14">
        <f t="shared" si="6"/>
        <v>45257.054113140344</v>
      </c>
      <c r="Q8" s="14">
        <f t="shared" si="7"/>
        <v>20294.643100062931</v>
      </c>
      <c r="R8" s="14">
        <f t="shared" si="2"/>
        <v>65551.697213203268</v>
      </c>
      <c r="T8" s="10">
        <f t="shared" si="8"/>
        <v>6.3264490824558192E-2</v>
      </c>
      <c r="U8" s="10">
        <f t="shared" si="9"/>
        <v>4.6027361788806417E-3</v>
      </c>
      <c r="V8" s="10">
        <f t="shared" si="10"/>
        <v>0.35849878133916313</v>
      </c>
      <c r="W8" s="10"/>
      <c r="X8" s="10">
        <f t="shared" si="3"/>
        <v>3655.5630958464062</v>
      </c>
      <c r="Y8" s="10">
        <f t="shared" si="13"/>
        <v>405.84381701400582</v>
      </c>
      <c r="Z8" s="10"/>
      <c r="AA8" s="14">
        <f t="shared" si="14"/>
        <v>55.204040160000005</v>
      </c>
      <c r="AC8" s="10">
        <f t="shared" si="4"/>
        <v>3655.5630958464062</v>
      </c>
      <c r="AD8" s="10">
        <f t="shared" si="5"/>
        <v>405.84381701400582</v>
      </c>
      <c r="AE8" s="10">
        <f t="shared" si="11"/>
        <v>352.77560592401892</v>
      </c>
      <c r="AF8" s="10">
        <f t="shared" si="12"/>
        <v>20.75373600950126</v>
      </c>
      <c r="AG8" s="10">
        <f t="shared" si="0"/>
        <v>4434.9362547939318</v>
      </c>
      <c r="AH8" s="10">
        <f t="shared" si="1"/>
        <v>22174.681273969658</v>
      </c>
    </row>
    <row r="9" spans="1:38" x14ac:dyDescent="0.35">
      <c r="A9">
        <v>6</v>
      </c>
      <c r="B9" s="4">
        <f>RATES!B10</f>
        <v>2.5020000000000001E-2</v>
      </c>
      <c r="C9" s="4">
        <f>RATES!C10</f>
        <v>2.4712124595133091E-2</v>
      </c>
      <c r="D9" s="3">
        <f>RATES!D10</f>
        <v>0.86219592102620657</v>
      </c>
      <c r="E9" s="3">
        <f>RATES!E10</f>
        <v>1.0226732291644476</v>
      </c>
      <c r="G9" s="6">
        <f>'LIFE TABLES'!A9</f>
        <v>66</v>
      </c>
      <c r="H9" s="3">
        <f>'LIFE TABLES'!B9</f>
        <v>11.728260000000001</v>
      </c>
      <c r="I9" s="3">
        <f>'LIFE TABLES'!C9</f>
        <v>1.1728260000000001E-2</v>
      </c>
      <c r="J9" s="3">
        <f>'LIFE TABLES'!D9</f>
        <v>0.98827173999999995</v>
      </c>
      <c r="K9" s="10">
        <f>'LIFE TABLES'!E9</f>
        <v>0.93939989246654454</v>
      </c>
      <c r="M9" s="8" t="s">
        <v>35</v>
      </c>
      <c r="N9" s="14">
        <f>'ASSIGNEMENT DATA'!J7</f>
        <v>50</v>
      </c>
      <c r="P9" s="14">
        <f t="shared" si="6"/>
        <v>45264.947763563556</v>
      </c>
      <c r="Q9" s="14">
        <f t="shared" si="7"/>
        <v>20298.182853615945</v>
      </c>
      <c r="R9" s="14">
        <f t="shared" si="2"/>
        <v>65563.1306171795</v>
      </c>
      <c r="T9" s="10">
        <f t="shared" si="8"/>
        <v>5.3144132163290135E-2</v>
      </c>
      <c r="U9" s="10">
        <f t="shared" si="9"/>
        <v>4.2045669172288535E-3</v>
      </c>
      <c r="V9" s="10">
        <f t="shared" si="10"/>
        <v>0.30115008225864409</v>
      </c>
      <c r="W9" s="10"/>
      <c r="X9" s="10">
        <f t="shared" si="3"/>
        <v>3003.2291086227733</v>
      </c>
      <c r="Y9" s="10">
        <f t="shared" si="13"/>
        <v>362.51604457164495</v>
      </c>
      <c r="Z9" s="10"/>
      <c r="AA9" s="14">
        <f t="shared" si="14"/>
        <v>56.308120963200004</v>
      </c>
      <c r="AC9" s="10">
        <f t="shared" si="4"/>
        <v>3003.2291086227733</v>
      </c>
      <c r="AD9" s="10">
        <f t="shared" si="5"/>
        <v>362.51604457164495</v>
      </c>
      <c r="AE9" s="10">
        <f t="shared" si="11"/>
        <v>290.09651483459533</v>
      </c>
      <c r="AF9" s="10">
        <f t="shared" si="12"/>
        <v>17.404625484804214</v>
      </c>
      <c r="AG9" s="10">
        <f t="shared" si="0"/>
        <v>3673.2462935138178</v>
      </c>
      <c r="AH9" s="10">
        <f t="shared" si="1"/>
        <v>22039.477761082908</v>
      </c>
    </row>
    <row r="10" spans="1:38" x14ac:dyDescent="0.35">
      <c r="A10">
        <v>7</v>
      </c>
      <c r="B10" s="4">
        <f>RATES!B11</f>
        <v>2.477E-2</v>
      </c>
      <c r="C10" s="4">
        <f>RATES!C11</f>
        <v>2.4468197167211519E-2</v>
      </c>
      <c r="D10" s="3">
        <f>RATES!D11</f>
        <v>0.84258782390013232</v>
      </c>
      <c r="E10" s="3">
        <f>RATES!E11</f>
        <v>1.0232712799424435</v>
      </c>
      <c r="G10" s="6">
        <f>'LIFE TABLES'!A10</f>
        <v>67</v>
      </c>
      <c r="H10" s="3">
        <f>'LIFE TABLES'!B10</f>
        <v>12.797940000000001</v>
      </c>
      <c r="I10" s="3">
        <f>'LIFE TABLES'!C10</f>
        <v>1.2797940000000001E-2</v>
      </c>
      <c r="J10" s="3">
        <f>'LIFE TABLES'!D10</f>
        <v>0.98720205999999999</v>
      </c>
      <c r="K10" s="10">
        <f>'LIFE TABLES'!E10</f>
        <v>0.9273775090067512</v>
      </c>
      <c r="M10" s="8" t="s">
        <v>30</v>
      </c>
      <c r="N10" s="16">
        <f>'ASSIGNEMENT DATA'!K7</f>
        <v>0.02</v>
      </c>
      <c r="P10" s="14">
        <f t="shared" si="6"/>
        <v>45299.317971789431</v>
      </c>
      <c r="Q10" s="14">
        <f t="shared" si="7"/>
        <v>20313.595503044591</v>
      </c>
      <c r="R10" s="14">
        <f t="shared" si="2"/>
        <v>65612.913474834029</v>
      </c>
      <c r="T10" s="10">
        <f t="shared" si="8"/>
        <v>4.4594397236235435E-2</v>
      </c>
      <c r="U10" s="10">
        <f t="shared" si="9"/>
        <v>3.8541006837411918E-3</v>
      </c>
      <c r="V10" s="10">
        <f t="shared" si="10"/>
        <v>0.25270158433866746</v>
      </c>
      <c r="W10" s="10"/>
      <c r="X10" s="10">
        <f t="shared" si="3"/>
        <v>2464.6337917977039</v>
      </c>
      <c r="Y10" s="10">
        <f t="shared" si="13"/>
        <v>324.74183082055032</v>
      </c>
      <c r="Z10" s="10"/>
      <c r="AA10" s="14">
        <f t="shared" si="14"/>
        <v>57.434283382464002</v>
      </c>
      <c r="AC10" s="10">
        <f t="shared" si="4"/>
        <v>2464.6337917977039</v>
      </c>
      <c r="AD10" s="10">
        <f t="shared" si="5"/>
        <v>324.74183082055032</v>
      </c>
      <c r="AE10" s="10">
        <f t="shared" si="11"/>
        <v>238.32887805505129</v>
      </c>
      <c r="AF10" s="10">
        <f t="shared" si="12"/>
        <v>14.57368477855629</v>
      </c>
      <c r="AG10" s="10">
        <f t="shared" si="0"/>
        <v>3042.2781854518612</v>
      </c>
      <c r="AH10" s="10">
        <f t="shared" si="1"/>
        <v>21295.947298163028</v>
      </c>
    </row>
    <row r="11" spans="1:38" x14ac:dyDescent="0.35">
      <c r="A11">
        <v>8</v>
      </c>
      <c r="B11" s="4">
        <f>RATES!B12</f>
        <v>2.4660000000000001E-2</v>
      </c>
      <c r="C11" s="4">
        <f>RATES!C12</f>
        <v>2.4360850246257219E-2</v>
      </c>
      <c r="D11" s="3">
        <f>RATES!D12</f>
        <v>0.8229278065902943</v>
      </c>
      <c r="E11" s="3">
        <f>RATES!E12</f>
        <v>1.0238903305398039</v>
      </c>
      <c r="G11" s="6">
        <f>'LIFE TABLES'!A11</f>
        <v>68</v>
      </c>
      <c r="H11" s="3">
        <f>'LIFE TABLES'!B11</f>
        <v>13.97499</v>
      </c>
      <c r="I11" s="3">
        <f>'LIFE TABLES'!C11</f>
        <v>1.397499E-2</v>
      </c>
      <c r="J11" s="3">
        <f>'LIFE TABLES'!D11</f>
        <v>0.98602500999999998</v>
      </c>
      <c r="K11" s="10">
        <f>'LIFE TABLES'!E11</f>
        <v>0.91441741759215689</v>
      </c>
      <c r="M11" s="8" t="s">
        <v>47</v>
      </c>
      <c r="N11" s="16">
        <f>'ASSIGNEMENT DATA'!L7</f>
        <v>0.39</v>
      </c>
      <c r="P11" s="14">
        <f t="shared" si="6"/>
        <v>45361.139911033169</v>
      </c>
      <c r="Q11" s="14">
        <f t="shared" si="7"/>
        <v>20341.318345754789</v>
      </c>
      <c r="R11" s="14">
        <f t="shared" si="2"/>
        <v>65702.458256787955</v>
      </c>
      <c r="T11" s="10">
        <f t="shared" si="8"/>
        <v>3.737551233368256E-2</v>
      </c>
      <c r="U11" s="10">
        <f t="shared" si="9"/>
        <v>3.5315021141170346E-3</v>
      </c>
      <c r="V11" s="10">
        <f t="shared" si="10"/>
        <v>0.21179456989086784</v>
      </c>
      <c r="W11" s="10"/>
      <c r="X11" s="10">
        <f t="shared" si="3"/>
        <v>2020.2182513836924</v>
      </c>
      <c r="Y11" s="10">
        <f t="shared" si="13"/>
        <v>290.61712887393185</v>
      </c>
      <c r="Z11" s="10"/>
      <c r="AA11" s="14">
        <f t="shared" si="14"/>
        <v>58.582969050113284</v>
      </c>
      <c r="AC11" s="10">
        <f t="shared" si="4"/>
        <v>2020.2182513836924</v>
      </c>
      <c r="AD11" s="10">
        <f t="shared" si="5"/>
        <v>290.61712887393185</v>
      </c>
      <c r="AE11" s="10">
        <f t="shared" si="11"/>
        <v>195.58723266713679</v>
      </c>
      <c r="AF11" s="10">
        <f t="shared" si="12"/>
        <v>12.182630732654786</v>
      </c>
      <c r="AG11" s="10">
        <f t="shared" si="0"/>
        <v>2518.6052436574159</v>
      </c>
      <c r="AH11" s="10">
        <f t="shared" si="1"/>
        <v>20148.841949259328</v>
      </c>
    </row>
    <row r="12" spans="1:38" x14ac:dyDescent="0.35">
      <c r="A12">
        <v>9</v>
      </c>
      <c r="B12" s="4">
        <f>RATES!B13</f>
        <v>2.4639999999999999E-2</v>
      </c>
      <c r="C12" s="4">
        <f>RATES!C13</f>
        <v>2.4341331386158117E-2</v>
      </c>
      <c r="D12" s="3">
        <f>RATES!D13</f>
        <v>0.80326389514893914</v>
      </c>
      <c r="E12" s="3">
        <f>RATES!E13</f>
        <v>1.0244800140528028</v>
      </c>
      <c r="G12" s="6">
        <f>'LIFE TABLES'!A12</f>
        <v>69</v>
      </c>
      <c r="H12" s="3">
        <f>'LIFE TABLES'!B12</f>
        <v>15.66005</v>
      </c>
      <c r="I12" s="3">
        <f>'LIFE TABLES'!C12</f>
        <v>1.5660050000000002E-2</v>
      </c>
      <c r="J12" s="3">
        <f>'LIFE TABLES'!D12</f>
        <v>0.98433994999999996</v>
      </c>
      <c r="K12" s="10">
        <f>'LIFE TABLES'!E12</f>
        <v>0.90009759511179277</v>
      </c>
      <c r="M12" s="8" t="s">
        <v>49</v>
      </c>
      <c r="N12" s="15">
        <f>'ASSIGNEMENT DATA'!M7</f>
        <v>5.2499999999999998E-2</v>
      </c>
      <c r="P12" s="14">
        <f t="shared" si="6"/>
        <v>45449.206465929266</v>
      </c>
      <c r="Q12" s="14">
        <f t="shared" si="7"/>
        <v>20380.810074407749</v>
      </c>
      <c r="R12" s="14">
        <f t="shared" si="2"/>
        <v>65830.016540337019</v>
      </c>
      <c r="T12" s="10">
        <f t="shared" si="8"/>
        <v>3.1271678450497248E-2</v>
      </c>
      <c r="U12" s="10">
        <f t="shared" si="9"/>
        <v>3.3167135542194856E-3</v>
      </c>
      <c r="V12" s="10">
        <f t="shared" si="10"/>
        <v>0.17720617788615109</v>
      </c>
      <c r="W12" s="10"/>
      <c r="X12" s="10">
        <f t="shared" si="3"/>
        <v>1653.1088033773556</v>
      </c>
      <c r="Y12" s="10">
        <f t="shared" si="13"/>
        <v>266.41962486556264</v>
      </c>
      <c r="Z12" s="10"/>
      <c r="AA12" s="14">
        <f t="shared" si="14"/>
        <v>59.754628431115549</v>
      </c>
      <c r="AC12" s="10">
        <f t="shared" si="4"/>
        <v>1653.1088033773556</v>
      </c>
      <c r="AD12" s="10">
        <f t="shared" si="5"/>
        <v>266.41962486556264</v>
      </c>
      <c r="AE12" s="10">
        <f t="shared" si="11"/>
        <v>160.3194496025437</v>
      </c>
      <c r="AF12" s="10">
        <f t="shared" si="12"/>
        <v>10.165871558902356</v>
      </c>
      <c r="AG12" s="10">
        <f t="shared" si="0"/>
        <v>2090.0137494043643</v>
      </c>
      <c r="AH12" s="10">
        <f t="shared" si="1"/>
        <v>18810.123744639277</v>
      </c>
    </row>
    <row r="13" spans="1:38" x14ac:dyDescent="0.35">
      <c r="A13">
        <v>10</v>
      </c>
      <c r="B13" s="4">
        <f>RATES!B14</f>
        <v>2.47E-2</v>
      </c>
      <c r="C13" s="4">
        <f>RATES!C14</f>
        <v>2.4399886823535121E-2</v>
      </c>
      <c r="D13" s="3">
        <f>RATES!D14</f>
        <v>0.78348852098697153</v>
      </c>
      <c r="E13" s="3">
        <f>RATES!E14</f>
        <v>1.025240158129</v>
      </c>
      <c r="G13" s="6">
        <f>'LIFE TABLES'!A13</f>
        <v>70</v>
      </c>
      <c r="H13" s="3">
        <f>'LIFE TABLES'!B13</f>
        <v>17.473579999999998</v>
      </c>
      <c r="I13" s="3">
        <f>'LIFE TABLES'!C13</f>
        <v>1.7473579999999999E-2</v>
      </c>
      <c r="J13" s="3">
        <f>'LIFE TABLES'!D13</f>
        <v>0.98252642000000001</v>
      </c>
      <c r="K13" s="10">
        <f>'LIFE TABLES'!E13</f>
        <v>0.88436966777579928</v>
      </c>
      <c r="M13" s="8" t="s">
        <v>50</v>
      </c>
      <c r="N13" s="14">
        <f>'ASSIGNEMENT DATA'!N7</f>
        <v>44600</v>
      </c>
      <c r="P13" s="14">
        <f t="shared" si="6"/>
        <v>45571.231888239614</v>
      </c>
      <c r="Q13" s="14">
        <f t="shared" si="7"/>
        <v>20435.529994726294</v>
      </c>
      <c r="R13" s="14">
        <f t="shared" si="2"/>
        <v>66006.761882965904</v>
      </c>
      <c r="T13" s="10">
        <f t="shared" si="8"/>
        <v>2.6116462734054477E-2</v>
      </c>
      <c r="U13" s="10">
        <f t="shared" si="9"/>
        <v>3.0964263257878917E-3</v>
      </c>
      <c r="V13" s="10">
        <f t="shared" si="10"/>
        <v>0.14799328882630872</v>
      </c>
      <c r="W13" s="10"/>
      <c r="X13" s="10">
        <f t="shared" si="3"/>
        <v>1350.2177405479936</v>
      </c>
      <c r="Y13" s="10">
        <f t="shared" si="13"/>
        <v>242.60144823366778</v>
      </c>
      <c r="Z13" s="10"/>
      <c r="AA13" s="14">
        <f t="shared" si="14"/>
        <v>60.949720999737863</v>
      </c>
      <c r="AC13" s="10">
        <f t="shared" si="4"/>
        <v>1350.2177405479936</v>
      </c>
      <c r="AD13" s="10">
        <f t="shared" si="5"/>
        <v>242.60144823366778</v>
      </c>
      <c r="AE13" s="10">
        <f t="shared" si="11"/>
        <v>131.18648786551765</v>
      </c>
      <c r="AF13" s="10">
        <f>AA13*V12*D13</f>
        <v>8.4621986930980384</v>
      </c>
      <c r="AG13" s="10">
        <f t="shared" si="0"/>
        <v>1732.467875340277</v>
      </c>
      <c r="AH13" s="10">
        <f t="shared" si="1"/>
        <v>17324.678753402772</v>
      </c>
    </row>
    <row r="14" spans="1:38" x14ac:dyDescent="0.35">
      <c r="A14">
        <v>11</v>
      </c>
      <c r="B14" s="4">
        <f>RATES!B15</f>
        <v>2.487E-2</v>
      </c>
      <c r="C14" s="4">
        <f>RATES!C15</f>
        <v>2.4565775278567011E-2</v>
      </c>
      <c r="D14" s="3">
        <f>RATES!D15</f>
        <v>0.76320887666583503</v>
      </c>
      <c r="E14" s="3">
        <f>RATES!E15</f>
        <v>1.0265715519580045</v>
      </c>
      <c r="G14" s="6">
        <f>'LIFE TABLES'!A14</f>
        <v>71</v>
      </c>
      <c r="H14" s="3">
        <f>'LIFE TABLES'!B14</f>
        <v>19.737480000000001</v>
      </c>
      <c r="I14" s="3">
        <f>'LIFE TABLES'!C14</f>
        <v>1.9737480000000002E-2</v>
      </c>
      <c r="J14" s="3">
        <f>'LIFE TABLES'!D14</f>
        <v>0.98026252000000003</v>
      </c>
      <c r="K14" s="10">
        <f>'LIFE TABLES'!E14</f>
        <v>0.86691443914546784</v>
      </c>
      <c r="M14" s="8" t="s">
        <v>66</v>
      </c>
      <c r="N14" s="14">
        <f>'ASSIGNEMENT DATA'!O7</f>
        <v>64600</v>
      </c>
      <c r="P14" s="14">
        <f t="shared" si="6"/>
        <v>45752.923378776984</v>
      </c>
      <c r="Q14" s="14">
        <f t="shared" si="7"/>
        <v>20517.005999451572</v>
      </c>
      <c r="R14" s="14">
        <f t="shared" si="2"/>
        <v>66269.929378228553</v>
      </c>
      <c r="T14" s="10">
        <f t="shared" si="8"/>
        <v>2.1760841137194783E-2</v>
      </c>
      <c r="U14" s="10">
        <f t="shared" si="9"/>
        <v>2.921014578343492E-3</v>
      </c>
      <c r="V14" s="10">
        <f t="shared" si="10"/>
        <v>0.12331143311077045</v>
      </c>
      <c r="W14" s="10"/>
      <c r="X14" s="10">
        <f t="shared" si="3"/>
        <v>1100.2832737838453</v>
      </c>
      <c r="Y14" s="10">
        <f t="shared" si="13"/>
        <v>222.93442550620642</v>
      </c>
      <c r="Z14" s="10"/>
      <c r="AA14" s="14">
        <f t="shared" si="14"/>
        <v>62.168715419732621</v>
      </c>
      <c r="AC14" s="10">
        <f t="shared" si="4"/>
        <v>1100.2832737838453</v>
      </c>
      <c r="AD14" s="10">
        <f t="shared" si="5"/>
        <v>222.93442550620642</v>
      </c>
      <c r="AE14" s="10">
        <f t="shared" si="11"/>
        <v>107.14974037550817</v>
      </c>
      <c r="AF14" s="10">
        <f t="shared" si="12"/>
        <v>7.021943458109611</v>
      </c>
      <c r="AG14" s="10">
        <f t="shared" si="0"/>
        <v>1437.3893831236696</v>
      </c>
      <c r="AH14" s="10">
        <f t="shared" si="1"/>
        <v>15811.283214360366</v>
      </c>
    </row>
    <row r="15" spans="1:38" x14ac:dyDescent="0.35">
      <c r="A15">
        <v>12</v>
      </c>
      <c r="B15" s="4">
        <f>RATES!B16</f>
        <v>2.487E-2</v>
      </c>
      <c r="C15" s="4">
        <f>RATES!C16</f>
        <v>2.4565775278567011E-2</v>
      </c>
      <c r="D15" s="3">
        <f>RATES!D16</f>
        <v>0.7446884743097516</v>
      </c>
      <c r="E15" s="3">
        <f>RATES!E16</f>
        <v>1.0248699999999999</v>
      </c>
      <c r="G15" s="6">
        <f>'LIFE TABLES'!A15</f>
        <v>72</v>
      </c>
      <c r="H15" s="3">
        <f>'LIFE TABLES'!B15</f>
        <v>21.721769999999999</v>
      </c>
      <c r="I15" s="3">
        <f>'LIFE TABLES'!C15</f>
        <v>2.1721769999999998E-2</v>
      </c>
      <c r="J15" s="3">
        <f>'LIFE TABLES'!D15</f>
        <v>0.97827823000000003</v>
      </c>
      <c r="K15" s="10">
        <f>'LIFE TABLES'!E15</f>
        <v>0.84808352308867097</v>
      </c>
      <c r="P15" s="14">
        <f t="shared" si="6"/>
        <v>45859.201014376609</v>
      </c>
      <c r="Q15" s="14">
        <f t="shared" si="7"/>
        <v>20564.664132007456</v>
      </c>
      <c r="R15" s="14">
        <f t="shared" si="2"/>
        <v>66423.865146384065</v>
      </c>
      <c r="T15" s="10">
        <f t="shared" si="8"/>
        <v>1.8094933578355184E-2</v>
      </c>
      <c r="U15" s="10">
        <f t="shared" si="9"/>
        <v>2.6785425884025397E-3</v>
      </c>
      <c r="V15" s="10">
        <f t="shared" si="10"/>
        <v>0.10253795694401271</v>
      </c>
      <c r="W15" s="10"/>
      <c r="X15" s="10">
        <f t="shared" si="3"/>
        <v>894.79795820849768</v>
      </c>
      <c r="Y15" s="10">
        <f t="shared" si="13"/>
        <v>199.46797935311804</v>
      </c>
      <c r="Z15" s="10"/>
      <c r="AA15" s="14">
        <f t="shared" si="14"/>
        <v>63.412089728127278</v>
      </c>
      <c r="AC15" s="10">
        <f t="shared" si="4"/>
        <v>894.79795820849768</v>
      </c>
      <c r="AD15" s="10">
        <f t="shared" si="5"/>
        <v>199.46797935311804</v>
      </c>
      <c r="AE15" s="10">
        <f t="shared" si="11"/>
        <v>87.315491186681541</v>
      </c>
      <c r="AF15" s="10">
        <f t="shared" si="12"/>
        <v>5.8230436122968623</v>
      </c>
      <c r="AG15" s="10">
        <f t="shared" si="0"/>
        <v>1187.4044723605944</v>
      </c>
      <c r="AH15" s="10">
        <f t="shared" si="1"/>
        <v>14248.853668327132</v>
      </c>
    </row>
    <row r="16" spans="1:38" x14ac:dyDescent="0.35">
      <c r="A16">
        <v>13</v>
      </c>
      <c r="B16" s="4">
        <f>RATES!B17</f>
        <v>2.4920000000000001E-2</v>
      </c>
      <c r="C16" s="4">
        <f>RATES!C17</f>
        <v>2.4614560763919189E-2</v>
      </c>
      <c r="D16" s="3">
        <f>RATES!D17</f>
        <v>0.72615681422166578</v>
      </c>
      <c r="E16" s="3">
        <f>RATES!E17</f>
        <v>1.0255201903020756</v>
      </c>
      <c r="G16" s="6">
        <f>'LIFE TABLES'!A16</f>
        <v>73</v>
      </c>
      <c r="H16" s="3">
        <f>'LIFE TABLES'!B16</f>
        <v>23.921029999999998</v>
      </c>
      <c r="I16" s="3">
        <f>'LIFE TABLES'!C16</f>
        <v>2.3921029999999999E-2</v>
      </c>
      <c r="J16" s="3">
        <f>'LIFE TABLES'!D16</f>
        <v>0.97607896999999999</v>
      </c>
      <c r="K16" s="10">
        <f>'LIFE TABLES'!E16</f>
        <v>0.82779649169036118</v>
      </c>
      <c r="P16" s="14">
        <f t="shared" si="6"/>
        <v>45994.886747234617</v>
      </c>
      <c r="Q16" s="14">
        <f t="shared" si="7"/>
        <v>20625.509752123155</v>
      </c>
      <c r="R16" s="14">
        <f t="shared" si="2"/>
        <v>66620.396499357768</v>
      </c>
      <c r="T16" s="10">
        <f t="shared" si="8"/>
        <v>1.5012771509972439E-2</v>
      </c>
      <c r="U16" s="10">
        <f t="shared" si="9"/>
        <v>2.4528135441964365E-3</v>
      </c>
      <c r="V16" s="10">
        <f t="shared" si="10"/>
        <v>8.5072371889843831E-2</v>
      </c>
      <c r="W16" s="10"/>
      <c r="X16" s="10">
        <f t="shared" si="3"/>
        <v>726.05263622030964</v>
      </c>
      <c r="Y16" s="10">
        <f t="shared" si="13"/>
        <v>178.11272691334375</v>
      </c>
      <c r="Z16" s="10"/>
      <c r="AA16" s="14">
        <f t="shared" si="14"/>
        <v>64.680331522689826</v>
      </c>
      <c r="AC16" s="10">
        <f t="shared" si="4"/>
        <v>726.05263622030964</v>
      </c>
      <c r="AD16" s="10">
        <f t="shared" si="5"/>
        <v>178.11272691334375</v>
      </c>
      <c r="AE16" s="10">
        <f t="shared" si="11"/>
        <v>71.008685158261159</v>
      </c>
      <c r="AF16" s="10">
        <f t="shared" si="12"/>
        <v>4.8160092709910032</v>
      </c>
      <c r="AG16" s="10">
        <f t="shared" si="0"/>
        <v>979.99005756290558</v>
      </c>
      <c r="AH16" s="10">
        <f t="shared" si="1"/>
        <v>12739.870748317773</v>
      </c>
    </row>
    <row r="17" spans="1:34" x14ac:dyDescent="0.35">
      <c r="A17">
        <v>14</v>
      </c>
      <c r="B17" s="4">
        <f>RATES!B18</f>
        <v>2.4989999999999998E-2</v>
      </c>
      <c r="C17" s="4">
        <f>RATES!C18</f>
        <v>2.4682856445219562E-2</v>
      </c>
      <c r="D17" s="3">
        <f>RATES!D18</f>
        <v>0.70782386801134656</v>
      </c>
      <c r="E17" s="3">
        <f>RATES!E18</f>
        <v>1.0259004351772232</v>
      </c>
      <c r="G17" s="6">
        <f>'LIFE TABLES'!A17</f>
        <v>74</v>
      </c>
      <c r="H17" s="3">
        <f>'LIFE TABLES'!B17</f>
        <v>25.97889</v>
      </c>
      <c r="I17" s="3">
        <f>'LIFE TABLES'!C17</f>
        <v>2.5978890000000001E-2</v>
      </c>
      <c r="J17" s="3">
        <f>'LIFE TABLES'!D17</f>
        <v>0.97402111000000002</v>
      </c>
      <c r="K17" s="10">
        <f>'LIFE TABLES'!E17</f>
        <v>0.80629125769035137</v>
      </c>
      <c r="P17" s="14">
        <f t="shared" si="6"/>
        <v>46148.078494656955</v>
      </c>
      <c r="Q17" s="14">
        <f t="shared" si="7"/>
        <v>20694.205602985188</v>
      </c>
      <c r="R17" s="14">
        <f t="shared" si="2"/>
        <v>66842.284097642143</v>
      </c>
      <c r="T17" s="10">
        <f t="shared" si="8"/>
        <v>1.2429342914771772E-2</v>
      </c>
      <c r="U17" s="10">
        <f t="shared" si="9"/>
        <v>2.2100857913653449E-3</v>
      </c>
      <c r="V17" s="10">
        <f t="shared" si="10"/>
        <v>7.0432943183706714E-2</v>
      </c>
      <c r="W17" s="10"/>
      <c r="X17" s="10">
        <f t="shared" si="3"/>
        <v>587.88812737492037</v>
      </c>
      <c r="Y17" s="10">
        <f t="shared" si="13"/>
        <v>156.43514734811362</v>
      </c>
      <c r="Z17" s="10"/>
      <c r="AA17" s="14">
        <f t="shared" si="14"/>
        <v>65.973938153143621</v>
      </c>
      <c r="AC17" s="10">
        <f t="shared" si="4"/>
        <v>587.88812737492037</v>
      </c>
      <c r="AD17" s="10">
        <f t="shared" si="5"/>
        <v>156.43514734811362</v>
      </c>
      <c r="AE17" s="10">
        <f t="shared" si="11"/>
        <v>57.617473053925188</v>
      </c>
      <c r="AF17" s="10">
        <f t="shared" si="12"/>
        <v>3.9727035050852284</v>
      </c>
      <c r="AG17" s="10">
        <f t="shared" si="0"/>
        <v>805.91345128204443</v>
      </c>
      <c r="AH17" s="10">
        <f t="shared" si="1"/>
        <v>11282.788317948622</v>
      </c>
    </row>
    <row r="18" spans="1:34" x14ac:dyDescent="0.35">
      <c r="A18">
        <v>15</v>
      </c>
      <c r="B18" s="4">
        <f>RATES!B19</f>
        <v>2.4979999999999999E-2</v>
      </c>
      <c r="C18" s="4">
        <f>RATES!C19</f>
        <v>2.4673100204884196E-2</v>
      </c>
      <c r="D18" s="3">
        <f>RATES!D19</f>
        <v>0.69066767586788669</v>
      </c>
      <c r="E18" s="3">
        <f>RATES!E19</f>
        <v>1.0248400102435684</v>
      </c>
      <c r="G18" s="6">
        <f>'LIFE TABLES'!A18</f>
        <v>75</v>
      </c>
      <c r="H18" s="3">
        <f>'LIFE TABLES'!B18</f>
        <v>29.22232</v>
      </c>
      <c r="I18" s="3">
        <f>'LIFE TABLES'!C18</f>
        <v>2.922232E-2</v>
      </c>
      <c r="J18" s="3">
        <f>'LIFE TABLES'!D18</f>
        <v>0.97077767999999998</v>
      </c>
      <c r="K18" s="10">
        <f>'LIFE TABLES'!E18</f>
        <v>0.78272955654492149</v>
      </c>
      <c r="P18" s="14">
        <f t="shared" si="6"/>
        <v>46253.920497967163</v>
      </c>
      <c r="Q18" s="14">
        <f t="shared" si="7"/>
        <v>20741.668384738641</v>
      </c>
      <c r="R18" s="14">
        <f t="shared" si="2"/>
        <v>66995.588882705808</v>
      </c>
      <c r="T18" s="10">
        <f t="shared" si="8"/>
        <v>1.025620937691759E-2</v>
      </c>
      <c r="U18" s="10">
        <f t="shared" si="9"/>
        <v>2.0582140042560955E-3</v>
      </c>
      <c r="V18" s="10">
        <f t="shared" si="10"/>
        <v>5.811851980253302E-2</v>
      </c>
      <c r="W18" s="10"/>
      <c r="X18" s="10">
        <f t="shared" si="3"/>
        <v>474.4304442904093</v>
      </c>
      <c r="Y18" s="10">
        <f t="shared" si="13"/>
        <v>142.15418827582943</v>
      </c>
      <c r="Z18" s="10"/>
      <c r="AA18" s="14">
        <f t="shared" si="14"/>
        <v>67.293416916206496</v>
      </c>
      <c r="AC18" s="10">
        <f t="shared" si="4"/>
        <v>474.4304442904093</v>
      </c>
      <c r="AD18" s="10">
        <f t="shared" si="5"/>
        <v>142.15418827582943</v>
      </c>
      <c r="AE18" s="10">
        <f t="shared" si="11"/>
        <v>46.653083924862017</v>
      </c>
      <c r="AF18" s="10">
        <f t="shared" si="12"/>
        <v>3.2735392186624148</v>
      </c>
      <c r="AG18" s="10">
        <f t="shared" si="0"/>
        <v>666.51125570976319</v>
      </c>
      <c r="AH18" s="10">
        <f t="shared" si="1"/>
        <v>9997.6688356464474</v>
      </c>
    </row>
    <row r="19" spans="1:34" x14ac:dyDescent="0.35">
      <c r="A19">
        <v>16</v>
      </c>
      <c r="B19" s="4">
        <f>RATES!B20</f>
        <v>2.486E-2</v>
      </c>
      <c r="C19" s="4">
        <f>RATES!C20</f>
        <v>2.4556017895887416E-2</v>
      </c>
      <c r="D19" s="3">
        <f>RATES!D20</f>
        <v>0.67509876092267385</v>
      </c>
      <c r="E19" s="3">
        <f>RATES!E20</f>
        <v>1.0230616849658181</v>
      </c>
      <c r="G19" s="6">
        <f>'LIFE TABLES'!A19</f>
        <v>76</v>
      </c>
      <c r="H19" s="3">
        <f>'LIFE TABLES'!B19</f>
        <v>32.869430000000001</v>
      </c>
      <c r="I19" s="3">
        <f>'LIFE TABLES'!C19</f>
        <v>3.2869429999999998E-2</v>
      </c>
      <c r="J19" s="3">
        <f>'LIFE TABLES'!D19</f>
        <v>0.96713057000000002</v>
      </c>
      <c r="K19" s="10">
        <f>'LIFE TABLES'!E19</f>
        <v>0.75700168217713715</v>
      </c>
      <c r="P19" s="14">
        <f t="shared" si="6"/>
        <v>46279.560336424918</v>
      </c>
      <c r="Q19" s="14">
        <f t="shared" si="7"/>
        <v>20753.166070145708</v>
      </c>
      <c r="R19" s="14">
        <f t="shared" si="2"/>
        <v>67032.726406570626</v>
      </c>
      <c r="T19" s="10">
        <f t="shared" si="8"/>
        <v>8.4312295776270071E-3</v>
      </c>
      <c r="U19" s="10">
        <f t="shared" si="9"/>
        <v>1.9103226183529729E-3</v>
      </c>
      <c r="V19" s="10">
        <f t="shared" si="10"/>
        <v>4.777696760655304E-2</v>
      </c>
      <c r="W19" s="10"/>
      <c r="X19" s="10">
        <f t="shared" si="3"/>
        <v>381.43058453544234</v>
      </c>
      <c r="Y19" s="10">
        <f t="shared" si="13"/>
        <v>128.965643261265</v>
      </c>
      <c r="Z19" s="10"/>
      <c r="AA19" s="14">
        <f t="shared" si="14"/>
        <v>68.639285254530634</v>
      </c>
      <c r="AC19" s="10">
        <f t="shared" si="4"/>
        <v>381.43058453544234</v>
      </c>
      <c r="AD19" s="10">
        <f t="shared" si="5"/>
        <v>128.965643261265</v>
      </c>
      <c r="AE19" s="10">
        <f t="shared" si="11"/>
        <v>37.649387943611607</v>
      </c>
      <c r="AF19" s="10">
        <f t="shared" si="12"/>
        <v>2.6931131984473127</v>
      </c>
      <c r="AG19" s="10">
        <f t="shared" si="0"/>
        <v>550.73872893876626</v>
      </c>
      <c r="AH19" s="10">
        <f t="shared" si="1"/>
        <v>8811.8196630202601</v>
      </c>
    </row>
    <row r="20" spans="1:34" x14ac:dyDescent="0.35">
      <c r="A20">
        <v>17</v>
      </c>
      <c r="B20" s="4">
        <f>RATES!B21</f>
        <v>2.4660000000000001E-2</v>
      </c>
      <c r="C20" s="4">
        <f>RATES!C21</f>
        <v>2.4360850246257219E-2</v>
      </c>
      <c r="D20" s="3">
        <f>RATES!D21</f>
        <v>0.66091208289531456</v>
      </c>
      <c r="E20" s="3">
        <f>RATES!E21</f>
        <v>1.0214653028663214</v>
      </c>
      <c r="G20" s="6">
        <f>'LIFE TABLES'!A20</f>
        <v>77</v>
      </c>
      <c r="H20" s="3">
        <f>'LIFE TABLES'!B20</f>
        <v>37.547710000000002</v>
      </c>
      <c r="I20" s="3">
        <f>'LIFE TABLES'!C20</f>
        <v>3.7547710000000005E-2</v>
      </c>
      <c r="J20" s="3">
        <f>'LIFE TABLES'!D20</f>
        <v>0.96245228999999999</v>
      </c>
      <c r="K20" s="10">
        <f>'LIFE TABLES'!E20</f>
        <v>0.72857800254523786</v>
      </c>
      <c r="P20" s="14">
        <f t="shared" si="6"/>
        <v>46232.959883024014</v>
      </c>
      <c r="Q20" s="14">
        <f t="shared" si="7"/>
        <v>20732.269005840368</v>
      </c>
      <c r="R20" s="14">
        <f t="shared" si="2"/>
        <v>66965.228888864382</v>
      </c>
      <c r="T20" s="10">
        <f t="shared" si="8"/>
        <v>6.8974577823274182E-3</v>
      </c>
      <c r="U20" s="10">
        <f t="shared" si="9"/>
        <v>1.7939157243702477E-3</v>
      </c>
      <c r="V20" s="10">
        <f t="shared" si="10"/>
        <v>3.9085594099855368E-2</v>
      </c>
      <c r="W20" s="10"/>
      <c r="X20" s="10">
        <f t="shared" si="3"/>
        <v>305.17740339360233</v>
      </c>
      <c r="Y20" s="10">
        <f t="shared" si="13"/>
        <v>118.56205779321974</v>
      </c>
      <c r="Z20" s="10"/>
      <c r="AA20" s="14">
        <f t="shared" si="14"/>
        <v>70.012070959621255</v>
      </c>
      <c r="AC20" s="10">
        <f t="shared" si="4"/>
        <v>305.17740339360233</v>
      </c>
      <c r="AD20" s="10">
        <f t="shared" si="5"/>
        <v>118.56205779321974</v>
      </c>
      <c r="AE20" s="10">
        <f t="shared" si="11"/>
        <v>30.269190874535337</v>
      </c>
      <c r="AF20" s="10">
        <f t="shared" si="12"/>
        <v>2.2107274194185522</v>
      </c>
      <c r="AG20" s="10">
        <f t="shared" si="0"/>
        <v>456.21937948077596</v>
      </c>
      <c r="AH20" s="10">
        <f t="shared" si="1"/>
        <v>7755.7294511731916</v>
      </c>
    </row>
    <row r="21" spans="1:34" x14ac:dyDescent="0.35">
      <c r="A21">
        <v>18</v>
      </c>
      <c r="B21" s="4">
        <f>RATES!B22</f>
        <v>2.4459999999999999E-2</v>
      </c>
      <c r="C21" s="4">
        <f>RATES!C22</f>
        <v>2.4165644498780187E-2</v>
      </c>
      <c r="D21" s="3">
        <f>RATES!D22</f>
        <v>0.64727657622441392</v>
      </c>
      <c r="E21" s="3">
        <f>RATES!E22</f>
        <v>1.0210659664998802</v>
      </c>
      <c r="G21" s="6">
        <f>'LIFE TABLES'!A21</f>
        <v>78</v>
      </c>
      <c r="H21" s="3">
        <f>'LIFE TABLES'!B21</f>
        <v>41.500149999999998</v>
      </c>
      <c r="I21" s="3">
        <f>'LIFE TABLES'!C21</f>
        <v>4.150015E-2</v>
      </c>
      <c r="J21" s="3">
        <f>'LIFE TABLES'!D21</f>
        <v>0.95849985000000004</v>
      </c>
      <c r="K21" s="10">
        <f>'LIFE TABLES'!E21</f>
        <v>0.69834190615291014</v>
      </c>
      <c r="P21" s="14">
        <f t="shared" si="6"/>
        <v>46168.350026033688</v>
      </c>
      <c r="Q21" s="14">
        <f t="shared" si="7"/>
        <v>20703.295975799861</v>
      </c>
      <c r="R21" s="14">
        <f t="shared" si="2"/>
        <v>66871.646001833549</v>
      </c>
      <c r="T21" s="10">
        <f t="shared" si="8"/>
        <v>5.6195304122808381E-3</v>
      </c>
      <c r="U21" s="10">
        <f t="shared" si="9"/>
        <v>1.6220580179831128E-3</v>
      </c>
      <c r="V21" s="10">
        <f t="shared" si="10"/>
        <v>3.1844005669591419E-2</v>
      </c>
      <c r="W21" s="10"/>
      <c r="X21" s="10">
        <f t="shared" si="3"/>
        <v>243.16553574224622</v>
      </c>
      <c r="Y21" s="10">
        <f t="shared" si="13"/>
        <v>104.99201603174681</v>
      </c>
      <c r="Z21" s="10"/>
      <c r="AA21" s="14">
        <f t="shared" si="14"/>
        <v>71.412312378813681</v>
      </c>
      <c r="AC21" s="10">
        <f t="shared" si="4"/>
        <v>243.16553574224622</v>
      </c>
      <c r="AD21" s="10">
        <f t="shared" si="5"/>
        <v>104.99201603174681</v>
      </c>
      <c r="AE21" s="10">
        <f t="shared" si="11"/>
        <v>24.217973668819958</v>
      </c>
      <c r="AF21" s="10">
        <f t="shared" si="12"/>
        <v>1.8066736255508755</v>
      </c>
      <c r="AG21" s="10">
        <f t="shared" si="0"/>
        <v>374.1821990683639</v>
      </c>
      <c r="AH21" s="10">
        <f t="shared" si="1"/>
        <v>6735.2795832305501</v>
      </c>
    </row>
    <row r="22" spans="1:34" x14ac:dyDescent="0.35">
      <c r="A22">
        <v>19</v>
      </c>
      <c r="B22" s="4">
        <f>RATES!B23</f>
        <v>2.427E-2</v>
      </c>
      <c r="C22" s="4">
        <f>RATES!C23</f>
        <v>2.3980163736996421E-2</v>
      </c>
      <c r="D22" s="3">
        <f>RATES!D23</f>
        <v>0.63405275958074014</v>
      </c>
      <c r="E22" s="3">
        <f>RATES!E23</f>
        <v>1.020856019383021</v>
      </c>
      <c r="G22" s="6">
        <f>'LIFE TABLES'!A22</f>
        <v>79</v>
      </c>
      <c r="H22" s="3">
        <f>'LIFE TABLES'!B22</f>
        <v>47.043030000000002</v>
      </c>
      <c r="I22" s="3">
        <f>'LIFE TABLES'!C22</f>
        <v>4.704303E-2</v>
      </c>
      <c r="J22" s="3">
        <f>'LIFE TABLES'!D22</f>
        <v>0.95295697000000001</v>
      </c>
      <c r="K22" s="10">
        <f>'LIFE TABLES'!E22</f>
        <v>0.66548978691150162</v>
      </c>
      <c r="P22" s="14">
        <f t="shared" si="6"/>
        <v>46094.350792419449</v>
      </c>
      <c r="Q22" s="14">
        <f t="shared" si="7"/>
        <v>20670.112462968365</v>
      </c>
      <c r="R22" s="14">
        <f t="shared" si="2"/>
        <v>66764.463255387818</v>
      </c>
      <c r="T22" s="10">
        <f t="shared" si="8"/>
        <v>4.5518950733334992E-3</v>
      </c>
      <c r="U22" s="10">
        <f t="shared" si="9"/>
        <v>1.4980385140347593E-3</v>
      </c>
      <c r="V22" s="10">
        <f t="shared" si="10"/>
        <v>2.579407208222316E-2</v>
      </c>
      <c r="W22" s="10"/>
      <c r="X22" s="10">
        <f t="shared" si="3"/>
        <v>192.63397414485203</v>
      </c>
      <c r="Y22" s="10">
        <f t="shared" si="13"/>
        <v>94.98354537819705</v>
      </c>
      <c r="Z22" s="10"/>
      <c r="AA22" s="14">
        <f t="shared" si="14"/>
        <v>72.840558626389949</v>
      </c>
      <c r="AC22" s="10">
        <f t="shared" si="4"/>
        <v>192.63397414485203</v>
      </c>
      <c r="AD22" s="10">
        <f t="shared" si="5"/>
        <v>94.98354537819705</v>
      </c>
      <c r="AE22" s="10">
        <f t="shared" si="11"/>
        <v>19.296903828327874</v>
      </c>
      <c r="AF22" s="10">
        <f t="shared" si="12"/>
        <v>1.4707076703313822</v>
      </c>
      <c r="AG22" s="10">
        <f t="shared" si="0"/>
        <v>308.38513102170828</v>
      </c>
      <c r="AH22" s="10">
        <f t="shared" si="1"/>
        <v>5859.3174894124568</v>
      </c>
    </row>
    <row r="23" spans="1:34" x14ac:dyDescent="0.35">
      <c r="A23">
        <v>20</v>
      </c>
      <c r="B23" s="4">
        <f>RATES!B24</f>
        <v>2.4150000000000001E-2</v>
      </c>
      <c r="C23" s="4">
        <f>RATES!C24</f>
        <v>2.3863000264527503E-2</v>
      </c>
      <c r="D23" s="3">
        <f>RATES!D24</f>
        <v>0.62048117992903384</v>
      </c>
      <c r="E23" s="3">
        <f>RATES!E24</f>
        <v>1.0218726692939479</v>
      </c>
      <c r="G23" s="6">
        <f>'LIFE TABLES'!A23</f>
        <v>80</v>
      </c>
      <c r="H23" s="3">
        <f>'LIFE TABLES'!B23</f>
        <v>52.770629999999997</v>
      </c>
      <c r="I23" s="3">
        <f>'LIFE TABLES'!C23</f>
        <v>5.2770629999999999E-2</v>
      </c>
      <c r="J23" s="3">
        <f>'LIFE TABLES'!D23</f>
        <v>0.94722936999999996</v>
      </c>
      <c r="K23" s="10">
        <f>'LIFE TABLES'!E23</f>
        <v>0.63037147159761586</v>
      </c>
      <c r="P23" s="14">
        <f t="shared" si="6"/>
        <v>46066.301023381595</v>
      </c>
      <c r="Q23" s="14">
        <f t="shared" si="7"/>
        <v>20657.534091202513</v>
      </c>
      <c r="R23" s="14">
        <f t="shared" si="2"/>
        <v>66723.835114584101</v>
      </c>
      <c r="T23" s="10">
        <f t="shared" si="8"/>
        <v>3.6649353972268246E-3</v>
      </c>
      <c r="U23" s="10">
        <f t="shared" si="9"/>
        <v>1.361169434044328E-3</v>
      </c>
      <c r="V23" s="10">
        <f t="shared" si="10"/>
        <v>2.0767967250952004E-2</v>
      </c>
      <c r="W23" s="10"/>
      <c r="X23" s="10">
        <f t="shared" si="3"/>
        <v>151.68608456411127</v>
      </c>
      <c r="Y23" s="10">
        <f t="shared" si="13"/>
        <v>84.458001651915978</v>
      </c>
      <c r="Z23" s="10"/>
      <c r="AA23" s="14">
        <f t="shared" si="14"/>
        <v>74.297369798917757</v>
      </c>
      <c r="AC23" s="10">
        <f t="shared" si="4"/>
        <v>151.68608456411127</v>
      </c>
      <c r="AD23" s="10">
        <f t="shared" si="5"/>
        <v>84.458001651915978</v>
      </c>
      <c r="AE23" s="10">
        <f t="shared" si="11"/>
        <v>15.286874626881932</v>
      </c>
      <c r="AF23" s="10">
        <f t="shared" si="12"/>
        <v>1.1891098099852149</v>
      </c>
      <c r="AG23" s="10">
        <f t="shared" si="0"/>
        <v>252.62007065289438</v>
      </c>
      <c r="AH23" s="10">
        <f t="shared" si="1"/>
        <v>5052.401413057888</v>
      </c>
    </row>
    <row r="24" spans="1:34" x14ac:dyDescent="0.35">
      <c r="A24">
        <v>21</v>
      </c>
      <c r="B24" s="4">
        <f>RATES!B25</f>
        <v>2.409E-2</v>
      </c>
      <c r="C24" s="4">
        <f>RATES!C25</f>
        <v>2.3804413380161302E-2</v>
      </c>
      <c r="D24" s="3">
        <f>RATES!D25</f>
        <v>0.6065957554795236</v>
      </c>
      <c r="E24" s="3">
        <f>RATES!E25</f>
        <v>1.0228907378993011</v>
      </c>
      <c r="G24" s="6">
        <f>'LIFE TABLES'!A24</f>
        <v>81</v>
      </c>
      <c r="H24" s="3">
        <f>'LIFE TABLES'!B24</f>
        <v>58.951180000000001</v>
      </c>
      <c r="I24" s="3">
        <f>'LIFE TABLES'!C24</f>
        <v>5.8951179999999999E-2</v>
      </c>
      <c r="J24" s="3">
        <f>'LIFE TABLES'!D24</f>
        <v>0.94104882000000001</v>
      </c>
      <c r="K24" s="10">
        <f>'LIFE TABLES'!E24</f>
        <v>0.59321032950859998</v>
      </c>
      <c r="P24" s="14">
        <f t="shared" si="6"/>
        <v>46084.135207883963</v>
      </c>
      <c r="Q24" s="14">
        <f t="shared" si="7"/>
        <v>20665.531483356044</v>
      </c>
      <c r="R24" s="14">
        <f t="shared" si="2"/>
        <v>66749.666691240011</v>
      </c>
      <c r="T24" s="10">
        <f t="shared" si="8"/>
        <v>2.9315506612960546E-3</v>
      </c>
      <c r="U24" s="10">
        <f t="shared" si="9"/>
        <v>1.2242961756449768E-3</v>
      </c>
      <c r="V24" s="10">
        <f t="shared" si="10"/>
        <v>1.6612120414010972E-2</v>
      </c>
      <c r="W24" s="10"/>
      <c r="X24" s="10">
        <f t="shared" si="3"/>
        <v>118.66311002124104</v>
      </c>
      <c r="Y24" s="10">
        <f t="shared" si="13"/>
        <v>74.265286359605625</v>
      </c>
      <c r="Z24" s="10"/>
      <c r="AA24" s="14">
        <f t="shared" si="14"/>
        <v>75.783317194896114</v>
      </c>
      <c r="AC24" s="10">
        <f t="shared" si="4"/>
        <v>118.66311002124104</v>
      </c>
      <c r="AD24" s="10">
        <f t="shared" si="5"/>
        <v>74.265286359605625</v>
      </c>
      <c r="AE24" s="10">
        <f t="shared" si="11"/>
        <v>12.037370825943718</v>
      </c>
      <c r="AF24" s="10">
        <f t="shared" si="12"/>
        <v>0.95470010146697382</v>
      </c>
      <c r="AG24" s="10">
        <f t="shared" si="0"/>
        <v>205.92046730825737</v>
      </c>
      <c r="AH24" s="10">
        <f t="shared" si="1"/>
        <v>4324.329813473405</v>
      </c>
    </row>
    <row r="25" spans="1:34" x14ac:dyDescent="0.35">
      <c r="A25">
        <v>22</v>
      </c>
      <c r="B25" s="4">
        <f>RATES!B26</f>
        <v>2.409E-2</v>
      </c>
      <c r="C25" s="4">
        <f>RATES!C26</f>
        <v>2.3804413380161302E-2</v>
      </c>
      <c r="D25" s="3">
        <f>RATES!D26</f>
        <v>0.59232660750473454</v>
      </c>
      <c r="E25" s="3">
        <f>RATES!E26</f>
        <v>1.0240899999999999</v>
      </c>
      <c r="G25" s="6">
        <f>'LIFE TABLES'!A25</f>
        <v>82</v>
      </c>
      <c r="H25" s="3">
        <f>'LIFE TABLES'!B25</f>
        <v>65.736419999999995</v>
      </c>
      <c r="I25" s="3">
        <f>'LIFE TABLES'!C25</f>
        <v>6.573641999999999E-2</v>
      </c>
      <c r="J25" s="3">
        <f>'LIFE TABLES'!D25</f>
        <v>0.93426357999999998</v>
      </c>
      <c r="K25" s="10">
        <f>'LIFE TABLES'!E25</f>
        <v>0.55421480613968421</v>
      </c>
      <c r="P25" s="14">
        <f t="shared" si="6"/>
        <v>46156.027380490959</v>
      </c>
      <c r="Q25" s="14">
        <f t="shared" si="7"/>
        <v>20697.770125780706</v>
      </c>
      <c r="R25" s="14">
        <f t="shared" si="2"/>
        <v>66853.797506271658</v>
      </c>
      <c r="T25" s="10">
        <f t="shared" si="8"/>
        <v>2.3280148634077457E-3</v>
      </c>
      <c r="U25" s="10">
        <f t="shared" si="9"/>
        <v>1.0920213246259989E-3</v>
      </c>
      <c r="V25" s="10">
        <f t="shared" si="10"/>
        <v>1.3192084225977226E-2</v>
      </c>
      <c r="W25" s="10"/>
      <c r="X25" s="10">
        <f t="shared" si="3"/>
        <v>92.160140677591343</v>
      </c>
      <c r="Y25" s="10">
        <f t="shared" si="13"/>
        <v>64.683328653854446</v>
      </c>
      <c r="Z25" s="10"/>
      <c r="AA25" s="14">
        <f t="shared" si="14"/>
        <v>77.298983538794033</v>
      </c>
      <c r="AC25" s="10">
        <f t="shared" si="4"/>
        <v>92.160140677591343</v>
      </c>
      <c r="AD25" s="10">
        <f t="shared" si="5"/>
        <v>64.683328653854446</v>
      </c>
      <c r="AE25" s="10">
        <f t="shared" si="11"/>
        <v>9.4167615773702611</v>
      </c>
      <c r="AF25" s="10">
        <f t="shared" si="12"/>
        <v>0.76060660998099672</v>
      </c>
      <c r="AG25" s="10">
        <f t="shared" si="0"/>
        <v>167.02083751879707</v>
      </c>
      <c r="AH25" s="10">
        <f t="shared" si="1"/>
        <v>3674.4584254135352</v>
      </c>
    </row>
    <row r="26" spans="1:34" x14ac:dyDescent="0.35">
      <c r="A26">
        <v>23</v>
      </c>
      <c r="B26" s="4">
        <f>RATES!B27</f>
        <v>2.4129999999999999E-2</v>
      </c>
      <c r="C26" s="4">
        <f>RATES!C27</f>
        <v>2.3843471684450026E-2</v>
      </c>
      <c r="D26" s="3">
        <f>RATES!D27</f>
        <v>0.57787375637469418</v>
      </c>
      <c r="E26" s="3">
        <f>RATES!E27</f>
        <v>1.0250103953858549</v>
      </c>
      <c r="G26" s="6">
        <f>'LIFE TABLES'!A26</f>
        <v>83</v>
      </c>
      <c r="H26" s="3">
        <f>'LIFE TABLES'!B26</f>
        <v>72.184380000000004</v>
      </c>
      <c r="I26" s="3">
        <f>'LIFE TABLES'!C26</f>
        <v>7.2184380000000006E-2</v>
      </c>
      <c r="J26" s="3">
        <f>'LIFE TABLES'!D26</f>
        <v>0.92781561999999995</v>
      </c>
      <c r="K26" s="10">
        <f>'LIFE TABLES'!E26</f>
        <v>0.51420915397167088</v>
      </c>
      <c r="P26" s="14">
        <f t="shared" si="6"/>
        <v>46269.5789014736</v>
      </c>
      <c r="Q26" s="14">
        <f t="shared" si="7"/>
        <v>20748.69009034691</v>
      </c>
      <c r="R26" s="14">
        <f t="shared" si="2"/>
        <v>67018.268991820514</v>
      </c>
      <c r="T26" s="10">
        <f t="shared" si="8"/>
        <v>1.8359732707825915E-3</v>
      </c>
      <c r="U26" s="10">
        <f t="shared" si="9"/>
        <v>9.5226242075994593E-4</v>
      </c>
      <c r="V26" s="10">
        <f t="shared" si="10"/>
        <v>1.0403848534434688E-2</v>
      </c>
      <c r="W26" s="10"/>
      <c r="X26" s="10">
        <f t="shared" si="3"/>
        <v>71.082535097802861</v>
      </c>
      <c r="Y26" s="10">
        <f t="shared" si="13"/>
        <v>55.028746213900952</v>
      </c>
      <c r="Z26" s="10"/>
      <c r="AA26" s="14">
        <f t="shared" si="14"/>
        <v>78.844963209569912</v>
      </c>
      <c r="AC26" s="10">
        <f t="shared" si="4"/>
        <v>71.082535097802861</v>
      </c>
      <c r="AD26" s="10">
        <f t="shared" si="5"/>
        <v>55.028746213900952</v>
      </c>
      <c r="AE26" s="10">
        <f t="shared" si="11"/>
        <v>7.3135590867209856</v>
      </c>
      <c r="AF26" s="10">
        <f t="shared" si="12"/>
        <v>0.60106348086715988</v>
      </c>
      <c r="AG26" s="10">
        <f t="shared" si="0"/>
        <v>134.02590387929197</v>
      </c>
      <c r="AH26" s="10">
        <f t="shared" si="1"/>
        <v>3082.5957892237152</v>
      </c>
    </row>
    <row r="27" spans="1:34" x14ac:dyDescent="0.35">
      <c r="A27">
        <v>24</v>
      </c>
      <c r="B27" s="4">
        <f>RATES!B28</f>
        <v>2.4209999999999999E-2</v>
      </c>
      <c r="C27" s="4">
        <f>RATES!C28</f>
        <v>2.3921583716671978E-2</v>
      </c>
      <c r="D27" s="3">
        <f>RATES!D28</f>
        <v>0.56320138825489219</v>
      </c>
      <c r="E27" s="3">
        <f>RATES!E28</f>
        <v>1.0260517257694712</v>
      </c>
      <c r="G27" s="6">
        <f>'LIFE TABLES'!A27</f>
        <v>84</v>
      </c>
      <c r="H27" s="3">
        <f>'LIFE TABLES'!B27</f>
        <v>81.257310000000004</v>
      </c>
      <c r="I27" s="3">
        <f>'LIFE TABLES'!C27</f>
        <v>8.1257309999999999E-2</v>
      </c>
      <c r="J27" s="3">
        <f>'LIFE TABLES'!D27</f>
        <v>0.91874268999999997</v>
      </c>
      <c r="K27" s="10">
        <f>'LIFE TABLES'!E27</f>
        <v>0.47242590134255708</v>
      </c>
      <c r="P27" s="14">
        <f t="shared" si="6"/>
        <v>46430.531694269055</v>
      </c>
      <c r="Q27" s="14">
        <f t="shared" si="7"/>
        <v>20820.86623061393</v>
      </c>
      <c r="R27" s="14">
        <f t="shared" si="2"/>
        <v>67251.397924882986</v>
      </c>
      <c r="T27" s="10">
        <f t="shared" si="8"/>
        <v>1.4337689683318622E-3</v>
      </c>
      <c r="U27" s="10">
        <f t="shared" si="9"/>
        <v>8.4538874555560508E-4</v>
      </c>
      <c r="V27" s="10">
        <f t="shared" si="10"/>
        <v>8.1246908205472191E-3</v>
      </c>
      <c r="W27" s="10"/>
      <c r="X27" s="10">
        <f t="shared" si="3"/>
        <v>54.289399098053053</v>
      </c>
      <c r="Y27" s="10">
        <f t="shared" si="13"/>
        <v>47.612411511197855</v>
      </c>
      <c r="Z27" s="10"/>
      <c r="AA27" s="14">
        <f t="shared" si="14"/>
        <v>80.421862473761308</v>
      </c>
      <c r="AC27" s="10">
        <f t="shared" si="4"/>
        <v>54.289399098053053</v>
      </c>
      <c r="AD27" s="10">
        <f t="shared" si="5"/>
        <v>47.612411511197855</v>
      </c>
      <c r="AE27" s="10">
        <f t="shared" si="11"/>
        <v>5.6408978421816984</v>
      </c>
      <c r="AF27" s="10">
        <f t="shared" si="12"/>
        <v>0.47122884213096444</v>
      </c>
      <c r="AG27" s="10">
        <f t="shared" si="0"/>
        <v>108.01393729356357</v>
      </c>
      <c r="AH27" s="10">
        <f t="shared" si="1"/>
        <v>2592.3344950455257</v>
      </c>
    </row>
    <row r="28" spans="1:34" x14ac:dyDescent="0.35">
      <c r="A28">
        <v>25</v>
      </c>
      <c r="B28" s="4">
        <f>RATES!B29</f>
        <v>2.4309999999999998E-2</v>
      </c>
      <c r="C28" s="4">
        <f>RATES!C29</f>
        <v>2.4019215177511436E-2</v>
      </c>
      <c r="D28" s="3">
        <f>RATES!D29</f>
        <v>0.54854806158178593</v>
      </c>
      <c r="E28" s="3">
        <f>RATES!E29</f>
        <v>1.0267129312805374</v>
      </c>
      <c r="G28" s="6">
        <f>'LIFE TABLES'!A28</f>
        <v>85</v>
      </c>
      <c r="H28" s="3">
        <f>'LIFE TABLES'!B28</f>
        <v>92.639579999999995</v>
      </c>
      <c r="I28" s="3">
        <f>'LIFE TABLES'!C28</f>
        <v>9.2639579999999999E-2</v>
      </c>
      <c r="J28" s="3">
        <f>'LIFE TABLES'!D28</f>
        <v>0.90736042000000006</v>
      </c>
      <c r="K28" s="10">
        <f>'LIFE TABLES'!E28</f>
        <v>0.42866056426106119</v>
      </c>
      <c r="P28" s="14">
        <f t="shared" si="6"/>
        <v>46622.069096208666</v>
      </c>
      <c r="Q28" s="14">
        <f t="shared" si="7"/>
        <v>20906.757442246046</v>
      </c>
      <c r="R28" s="14">
        <f t="shared" si="2"/>
        <v>67528.826538454712</v>
      </c>
      <c r="T28" s="10">
        <f t="shared" si="8"/>
        <v>1.1058034312952806E-3</v>
      </c>
      <c r="U28" s="10">
        <f t="shared" si="9"/>
        <v>7.5266794524534982E-4</v>
      </c>
      <c r="V28" s="10">
        <f t="shared" si="10"/>
        <v>6.2662194440065893E-3</v>
      </c>
      <c r="W28" s="10"/>
      <c r="X28" s="10">
        <f t="shared" si="3"/>
        <v>40.949931246663795</v>
      </c>
      <c r="Y28" s="10">
        <f t="shared" si="13"/>
        <v>41.287454237908243</v>
      </c>
      <c r="Z28" s="10"/>
      <c r="AA28" s="14">
        <f t="shared" si="14"/>
        <v>82.030299723236539</v>
      </c>
      <c r="AC28" s="10">
        <f t="shared" si="4"/>
        <v>40.949931246663795</v>
      </c>
      <c r="AD28" s="10">
        <f t="shared" si="5"/>
        <v>41.287454237908243</v>
      </c>
      <c r="AE28" s="10">
        <f t="shared" si="11"/>
        <v>4.3082402295140065</v>
      </c>
      <c r="AF28" s="10">
        <f t="shared" si="12"/>
        <v>0.36559127814968784</v>
      </c>
      <c r="AG28" s="10">
        <f t="shared" si="0"/>
        <v>86.911216992235737</v>
      </c>
      <c r="AH28" s="10">
        <f t="shared" si="1"/>
        <v>2172.7804248058933</v>
      </c>
    </row>
    <row r="29" spans="1:34" x14ac:dyDescent="0.35">
      <c r="A29">
        <v>26</v>
      </c>
      <c r="B29" s="4">
        <f>RATES!B30</f>
        <v>2.443E-2</v>
      </c>
      <c r="C29" s="4">
        <f>RATES!C30</f>
        <v>2.4136360349799893E-2</v>
      </c>
      <c r="D29" s="3">
        <f>RATES!D30</f>
        <v>0.53390072310461201</v>
      </c>
      <c r="E29" s="3">
        <f>RATES!E30</f>
        <v>1.0274345732142864</v>
      </c>
      <c r="G29" s="6">
        <f>'LIFE TABLES'!A29</f>
        <v>86</v>
      </c>
      <c r="H29" s="3">
        <f>'LIFE TABLES'!B29</f>
        <v>107.0014</v>
      </c>
      <c r="I29" s="3">
        <f>'LIFE TABLES'!C29</f>
        <v>0.10700140000000001</v>
      </c>
      <c r="J29" s="3">
        <f>'LIFE TABLES'!D29</f>
        <v>0.89299859999999998</v>
      </c>
      <c r="K29" s="10">
        <f>'LIFE TABLES'!E29</f>
        <v>0.38279328376033767</v>
      </c>
      <c r="P29" s="14">
        <f t="shared" si="6"/>
        <v>46847.300899617061</v>
      </c>
      <c r="Q29" s="14">
        <f t="shared" si="7"/>
        <v>21007.758250949359</v>
      </c>
      <c r="R29" s="14">
        <f t="shared" si="2"/>
        <v>67855.05915056642</v>
      </c>
      <c r="T29" s="10">
        <f t="shared" si="8"/>
        <v>8.393587786185994E-4</v>
      </c>
      <c r="U29" s="10">
        <f t="shared" si="9"/>
        <v>6.7049425321592674E-4</v>
      </c>
      <c r="V29" s="10">
        <f t="shared" si="10"/>
        <v>4.7563664121720627E-3</v>
      </c>
      <c r="W29" s="10"/>
      <c r="X29" s="10">
        <f t="shared" si="3"/>
        <v>30.399213956395055</v>
      </c>
      <c r="Y29" s="10">
        <f t="shared" si="13"/>
        <v>35.797736662947017</v>
      </c>
      <c r="Z29" s="10"/>
      <c r="AA29" s="14">
        <f t="shared" si="14"/>
        <v>83.670905717701274</v>
      </c>
      <c r="AC29" s="10">
        <f t="shared" si="4"/>
        <v>30.399213956395055</v>
      </c>
      <c r="AD29" s="10">
        <f t="shared" si="5"/>
        <v>35.797736662947017</v>
      </c>
      <c r="AE29" s="10">
        <f t="shared" si="11"/>
        <v>3.2496569958769079</v>
      </c>
      <c r="AF29" s="10">
        <f t="shared" si="12"/>
        <v>0.27992428596565438</v>
      </c>
      <c r="AG29" s="10">
        <f t="shared" si="0"/>
        <v>69.726531901184629</v>
      </c>
      <c r="AH29" s="10">
        <f t="shared" si="1"/>
        <v>1812.8898294308003</v>
      </c>
    </row>
    <row r="30" spans="1:34" x14ac:dyDescent="0.35">
      <c r="A30">
        <v>27</v>
      </c>
      <c r="B30" s="4">
        <f>RATES!B31</f>
        <v>2.4570000000000002E-2</v>
      </c>
      <c r="C30" s="4">
        <f>RATES!C31</f>
        <v>2.4273012375390805E-2</v>
      </c>
      <c r="D30" s="3">
        <f>RATES!D31</f>
        <v>0.51924921182601946</v>
      </c>
      <c r="E30" s="3">
        <f>RATES!E31</f>
        <v>1.0282167231936055</v>
      </c>
      <c r="G30" s="6">
        <f>'LIFE TABLES'!A30</f>
        <v>87</v>
      </c>
      <c r="H30" s="3">
        <f>'LIFE TABLES'!B30</f>
        <v>122.26466000000001</v>
      </c>
      <c r="I30" s="3">
        <f>'LIFE TABLES'!C30</f>
        <v>0.12226466000000001</v>
      </c>
      <c r="J30" s="3">
        <f>'LIFE TABLES'!D30</f>
        <v>0.87773533999999998</v>
      </c>
      <c r="K30" s="10">
        <f>'LIFE TABLES'!E30</f>
        <v>0.33599119307109643</v>
      </c>
      <c r="P30" s="14">
        <f t="shared" si="6"/>
        <v>47109.456300596779</v>
      </c>
      <c r="Q30" s="14">
        <f t="shared" si="7"/>
        <v>21125.316726725017</v>
      </c>
      <c r="R30" s="14">
        <f t="shared" si="2"/>
        <v>68234.773027321789</v>
      </c>
      <c r="T30" s="10">
        <f t="shared" si="8"/>
        <v>6.2622463349286384E-4</v>
      </c>
      <c r="U30" s="10">
        <f t="shared" si="9"/>
        <v>5.8153552221963721E-4</v>
      </c>
      <c r="V30" s="10">
        <f t="shared" si="10"/>
        <v>3.5486062564595612E-3</v>
      </c>
      <c r="W30" s="10"/>
      <c r="X30" s="10">
        <f t="shared" si="3"/>
        <v>22.181169046209238</v>
      </c>
      <c r="Y30" s="10">
        <f t="shared" si="13"/>
        <v>30.196186156137923</v>
      </c>
      <c r="Z30" s="10"/>
      <c r="AA30" s="14">
        <f t="shared" si="14"/>
        <v>85.344323832055295</v>
      </c>
      <c r="AC30" s="10">
        <f t="shared" si="4"/>
        <v>22.181169046209238</v>
      </c>
      <c r="AD30" s="10">
        <f t="shared" si="5"/>
        <v>30.196186156137923</v>
      </c>
      <c r="AE30" s="10">
        <f t="shared" si="11"/>
        <v>2.4123820135647143</v>
      </c>
      <c r="AF30" s="10">
        <f t="shared" si="12"/>
        <v>0.21077824857996247</v>
      </c>
      <c r="AG30" s="10">
        <f t="shared" si="0"/>
        <v>55.000515464491841</v>
      </c>
      <c r="AH30" s="10">
        <f t="shared" si="1"/>
        <v>1485.0139175412796</v>
      </c>
    </row>
    <row r="31" spans="1:34" x14ac:dyDescent="0.35">
      <c r="A31">
        <v>28</v>
      </c>
      <c r="B31" s="4">
        <f>RATES!B32</f>
        <v>2.4719999999999999E-2</v>
      </c>
      <c r="C31" s="4">
        <f>RATES!C32</f>
        <v>2.4419404540743664E-2</v>
      </c>
      <c r="D31" s="3">
        <f>RATES!D32</f>
        <v>0.50472410428806347</v>
      </c>
      <c r="E31" s="3">
        <f>RATES!E32</f>
        <v>1.0287783115855826</v>
      </c>
      <c r="G31" s="6">
        <f>'LIFE TABLES'!A31</f>
        <v>88</v>
      </c>
      <c r="H31" s="3">
        <f>'LIFE TABLES'!B31</f>
        <v>139.87939</v>
      </c>
      <c r="I31" s="3">
        <f>'LIFE TABLES'!C31</f>
        <v>0.13987938999999999</v>
      </c>
      <c r="J31" s="3">
        <f>'LIFE TABLES'!D31</f>
        <v>0.86012061000000006</v>
      </c>
      <c r="K31" s="10">
        <f>'LIFE TABLES'!E31</f>
        <v>0.28899294993893926</v>
      </c>
      <c r="P31" s="14">
        <f t="shared" si="6"/>
        <v>47398.952800564599</v>
      </c>
      <c r="Q31" s="14">
        <f t="shared" si="7"/>
        <v>21255.135785006551</v>
      </c>
      <c r="R31" s="14">
        <f t="shared" si="2"/>
        <v>68654.088585571153</v>
      </c>
      <c r="T31" s="10">
        <f t="shared" si="8"/>
        <v>4.5783440669337218E-4</v>
      </c>
      <c r="U31" s="10">
        <f t="shared" si="9"/>
        <v>4.9637687850374694E-4</v>
      </c>
      <c r="V31" s="10">
        <f t="shared" si="10"/>
        <v>2.5943949712624419E-3</v>
      </c>
      <c r="W31" s="10"/>
      <c r="X31" s="10">
        <f t="shared" si="3"/>
        <v>15.85996936540446</v>
      </c>
      <c r="Y31" s="10">
        <f t="shared" si="13"/>
        <v>25.053337539210858</v>
      </c>
      <c r="Z31" s="10"/>
      <c r="AA31" s="14">
        <f t="shared" si="14"/>
        <v>87.051210308696398</v>
      </c>
      <c r="AC31" s="10">
        <f t="shared" si="4"/>
        <v>15.85996936540446</v>
      </c>
      <c r="AD31" s="10">
        <f t="shared" si="5"/>
        <v>25.053337539210858</v>
      </c>
      <c r="AE31" s="10">
        <f t="shared" si="11"/>
        <v>1.7602220087464222</v>
      </c>
      <c r="AF31" s="10">
        <f t="shared" si="12"/>
        <v>0.15591456004066093</v>
      </c>
      <c r="AG31" s="10">
        <f t="shared" si="0"/>
        <v>42.829443473402407</v>
      </c>
      <c r="AH31" s="10">
        <f t="shared" si="1"/>
        <v>1199.2244172552673</v>
      </c>
    </row>
    <row r="32" spans="1:34" x14ac:dyDescent="0.35">
      <c r="A32">
        <v>29</v>
      </c>
      <c r="B32" s="4">
        <f>RATES!B33</f>
        <v>2.487E-2</v>
      </c>
      <c r="C32" s="4">
        <f>RATES!C33</f>
        <v>2.4565775278567011E-2</v>
      </c>
      <c r="D32" s="3">
        <f>RATES!D33</f>
        <v>0.4904619960109568</v>
      </c>
      <c r="E32" s="3">
        <f>RATES!E33</f>
        <v>1.0290789263859459</v>
      </c>
      <c r="G32" s="6">
        <f>'LIFE TABLES'!A32</f>
        <v>89</v>
      </c>
      <c r="H32" s="3">
        <f>'LIFE TABLES'!B32</f>
        <v>160.03310999999999</v>
      </c>
      <c r="I32" s="3">
        <f>'LIFE TABLES'!C32</f>
        <v>0.16003311000000001</v>
      </c>
      <c r="J32" s="3">
        <f>'LIFE TABLES'!D32</f>
        <v>0.83996689000000002</v>
      </c>
      <c r="K32" s="10">
        <f>'LIFE TABLES'!E32</f>
        <v>0.24274450939213651</v>
      </c>
      <c r="P32" s="14">
        <f t="shared" si="6"/>
        <v>47704.163663707026</v>
      </c>
      <c r="Q32" s="14">
        <f t="shared" si="7"/>
        <v>21392.001642917956</v>
      </c>
      <c r="R32" s="14">
        <f t="shared" si="2"/>
        <v>69096.165306624986</v>
      </c>
      <c r="T32" s="10">
        <f t="shared" si="8"/>
        <v>3.2688088131644299E-4</v>
      </c>
      <c r="U32" s="10">
        <f t="shared" si="9"/>
        <v>4.1518909581948933E-4</v>
      </c>
      <c r="V32" s="10">
        <f t="shared" si="10"/>
        <v>1.8523249941265097E-3</v>
      </c>
      <c r="W32" s="10"/>
      <c r="X32" s="10">
        <f t="shared" si="3"/>
        <v>11.074473839830278</v>
      </c>
      <c r="Y32" s="10">
        <f t="shared" si="13"/>
        <v>20.363447265761113</v>
      </c>
      <c r="Z32" s="10"/>
      <c r="AA32" s="14">
        <f t="shared" si="14"/>
        <v>88.79223451487033</v>
      </c>
      <c r="AC32" s="10">
        <f t="shared" si="4"/>
        <v>11.074473839830278</v>
      </c>
      <c r="AD32" s="10">
        <f t="shared" si="5"/>
        <v>20.363447265761113</v>
      </c>
      <c r="AE32" s="10">
        <f t="shared" si="11"/>
        <v>1.2585908833519384</v>
      </c>
      <c r="AF32" s="10">
        <f t="shared" si="12"/>
        <v>0.11298386847275887</v>
      </c>
      <c r="AG32" s="10">
        <f t="shared" si="0"/>
        <v>32.809495857416088</v>
      </c>
      <c r="AH32" s="10">
        <f t="shared" si="1"/>
        <v>951.47537986506654</v>
      </c>
    </row>
    <row r="33" spans="1:34" x14ac:dyDescent="0.35">
      <c r="A33">
        <v>30</v>
      </c>
      <c r="B33" s="4">
        <f>RATES!B34</f>
        <v>2.5020000000000001E-2</v>
      </c>
      <c r="C33" s="4">
        <f>RATES!C34</f>
        <v>2.4712124595133091E-2</v>
      </c>
      <c r="D33" s="3">
        <f>RATES!D34</f>
        <v>0.47646370067584193</v>
      </c>
      <c r="E33" s="3">
        <f>RATES!E34</f>
        <v>1.0293795630501525</v>
      </c>
      <c r="G33" s="6">
        <f>'LIFE TABLES'!A33</f>
        <v>90</v>
      </c>
      <c r="H33" s="3">
        <f>'LIFE TABLES'!B33</f>
        <v>180.75868</v>
      </c>
      <c r="I33" s="3">
        <f>'LIFE TABLES'!C33</f>
        <v>0.18075868</v>
      </c>
      <c r="J33" s="3">
        <f>'LIFE TABLES'!D33</f>
        <v>0.81924131999999994</v>
      </c>
      <c r="K33" s="10">
        <f>'LIFE TABLES'!E33</f>
        <v>0.1988663322971663</v>
      </c>
      <c r="P33" s="14">
        <f t="shared" si="6"/>
        <v>48025.365942567667</v>
      </c>
      <c r="Q33" s="14">
        <f t="shared" si="7"/>
        <v>21536.038539268018</v>
      </c>
      <c r="R33" s="14">
        <f t="shared" si="2"/>
        <v>69561.404481835692</v>
      </c>
      <c r="T33" s="10">
        <f t="shared" si="8"/>
        <v>2.2762517598857917E-4</v>
      </c>
      <c r="U33" s="10">
        <f t="shared" si="9"/>
        <v>3.3482382086931576E-4</v>
      </c>
      <c r="V33" s="10">
        <f t="shared" si="10"/>
        <v>1.2898759972686147E-3</v>
      </c>
      <c r="W33" s="10"/>
      <c r="X33" s="10">
        <f t="shared" si="3"/>
        <v>7.542122322050357</v>
      </c>
      <c r="Y33" s="10">
        <f t="shared" si="13"/>
        <v>15.953139676581937</v>
      </c>
      <c r="Z33" s="10"/>
      <c r="AA33" s="14">
        <f t="shared" si="14"/>
        <v>90.568079205167734</v>
      </c>
      <c r="AC33" s="10">
        <f t="shared" si="4"/>
        <v>7.542122322050357</v>
      </c>
      <c r="AD33" s="10">
        <f t="shared" si="5"/>
        <v>15.953139676581937</v>
      </c>
      <c r="AE33" s="10">
        <f t="shared" si="11"/>
        <v>0.87882930323042163</v>
      </c>
      <c r="AF33" s="10">
        <f t="shared" si="12"/>
        <v>7.9932273116830474E-2</v>
      </c>
      <c r="AG33" s="10">
        <f t="shared" si="0"/>
        <v>24.454023574979548</v>
      </c>
      <c r="AH33" s="10">
        <f t="shared" si="1"/>
        <v>733.62070724938644</v>
      </c>
    </row>
    <row r="34" spans="1:34" x14ac:dyDescent="0.35">
      <c r="A34">
        <v>31</v>
      </c>
      <c r="B34" s="4">
        <f>RATES!B35</f>
        <v>2.5180000000000001E-2</v>
      </c>
      <c r="C34" s="4">
        <f>RATES!C35</f>
        <v>2.4868206928880785E-2</v>
      </c>
      <c r="D34" s="3">
        <f>RATES!D35</f>
        <v>0.46258987582736716</v>
      </c>
      <c r="E34" s="3">
        <f>RATES!E35</f>
        <v>1.0299916309747608</v>
      </c>
      <c r="G34" s="6">
        <f>'LIFE TABLES'!A34</f>
        <v>91</v>
      </c>
      <c r="H34" s="3">
        <f>'LIFE TABLES'!B34</f>
        <v>200.19364999999999</v>
      </c>
      <c r="I34" s="3">
        <f>'LIFE TABLES'!C34</f>
        <v>0.20019365</v>
      </c>
      <c r="J34" s="3">
        <f>'LIFE TABLES'!D34</f>
        <v>0.79980635</v>
      </c>
      <c r="K34" s="10">
        <f>'LIFE TABLES'!E34</f>
        <v>0.1590545553724837</v>
      </c>
      <c r="P34" s="14">
        <f t="shared" si="6"/>
        <v>48377.479045447413</v>
      </c>
      <c r="Q34" s="14">
        <f t="shared" si="7"/>
        <v>21693.936791680459</v>
      </c>
      <c r="R34" s="14">
        <f t="shared" si="2"/>
        <v>70071.415837127875</v>
      </c>
      <c r="T34" s="10">
        <f t="shared" si="8"/>
        <v>1.5474765199920314E-4</v>
      </c>
      <c r="U34" s="10">
        <f t="shared" si="9"/>
        <v>2.5822498394059408E-4</v>
      </c>
      <c r="V34" s="10">
        <f t="shared" si="10"/>
        <v>8.7690336132881762E-4</v>
      </c>
      <c r="W34" s="10"/>
      <c r="X34" s="10">
        <f t="shared" si="3"/>
        <v>5.0146093857302789</v>
      </c>
      <c r="Y34" s="10">
        <f t="shared" si="13"/>
        <v>11.945226325660329</v>
      </c>
      <c r="Z34" s="10"/>
      <c r="AA34" s="14">
        <f t="shared" si="14"/>
        <v>92.379440789271086</v>
      </c>
      <c r="AC34" s="10">
        <f t="shared" si="4"/>
        <v>5.0146093857302789</v>
      </c>
      <c r="AD34" s="10">
        <f t="shared" si="5"/>
        <v>11.945226325660329</v>
      </c>
      <c r="AE34" s="10">
        <f t="shared" si="11"/>
        <v>0.59851378636149488</v>
      </c>
      <c r="AF34" s="10">
        <f t="shared" si="12"/>
        <v>5.5121295209202704E-2</v>
      </c>
      <c r="AG34" s="10">
        <f t="shared" si="0"/>
        <v>17.613470792961305</v>
      </c>
      <c r="AH34" s="10">
        <f t="shared" si="1"/>
        <v>546.01759458180049</v>
      </c>
    </row>
    <row r="35" spans="1:34" x14ac:dyDescent="0.35">
      <c r="A35">
        <v>32</v>
      </c>
      <c r="B35" s="4">
        <f>RATES!B36</f>
        <v>2.5340000000000001E-2</v>
      </c>
      <c r="C35" s="4">
        <f>RATES!C36</f>
        <v>2.5024264904735357E-2</v>
      </c>
      <c r="D35" s="3">
        <f>RATES!D36</f>
        <v>0.44898020595179028</v>
      </c>
      <c r="E35" s="3">
        <f>RATES!E36</f>
        <v>1.0303124050796979</v>
      </c>
      <c r="G35" s="6">
        <f>'LIFE TABLES'!A35</f>
        <v>92</v>
      </c>
      <c r="H35" s="3">
        <f>'LIFE TABLES'!B35</f>
        <v>224.69547</v>
      </c>
      <c r="I35" s="3">
        <f>'LIFE TABLES'!C35</f>
        <v>0.22469547000000001</v>
      </c>
      <c r="J35" s="3">
        <f>'LIFE TABLES'!D35</f>
        <v>0.77530452999999999</v>
      </c>
      <c r="K35" s="10">
        <f>'LIFE TABLES'!E35</f>
        <v>0.12331571729742245</v>
      </c>
      <c r="P35" s="14">
        <f t="shared" si="6"/>
        <v>48747.350617693446</v>
      </c>
      <c r="Q35" s="14">
        <f t="shared" si="7"/>
        <v>21859.798483270606</v>
      </c>
      <c r="R35" s="14">
        <f t="shared" si="2"/>
        <v>70607.149100964045</v>
      </c>
      <c r="T35" s="10">
        <f t="shared" si="8"/>
        <v>1.019800722615689E-4</v>
      </c>
      <c r="U35" s="10">
        <f t="shared" si="9"/>
        <v>1.9703621291835858E-4</v>
      </c>
      <c r="V35" s="10">
        <f t="shared" si="10"/>
        <v>5.7788707614889016E-4</v>
      </c>
      <c r="W35" s="10"/>
      <c r="X35" s="10">
        <f t="shared" si="3"/>
        <v>3.2319761850474995</v>
      </c>
      <c r="Y35" s="10">
        <f t="shared" si="13"/>
        <v>8.8465359456045434</v>
      </c>
      <c r="Z35" s="10"/>
      <c r="AA35" s="14">
        <f t="shared" si="14"/>
        <v>94.227029605056515</v>
      </c>
      <c r="AC35" s="10">
        <f t="shared" si="4"/>
        <v>3.2319761850474995</v>
      </c>
      <c r="AD35" s="10">
        <f t="shared" si="5"/>
        <v>8.8465359456045434</v>
      </c>
      <c r="AE35" s="10">
        <f t="shared" si="11"/>
        <v>0.39793925898737037</v>
      </c>
      <c r="AF35" s="10">
        <f t="shared" si="12"/>
        <v>3.709833600333267E-2</v>
      </c>
      <c r="AG35" s="10">
        <f t="shared" ref="AG35:AG53" si="15">SUM(AC35:AF35)</f>
        <v>12.513549725642747</v>
      </c>
      <c r="AH35" s="10">
        <f t="shared" ref="AH35:AH53" si="16">AG35*A35</f>
        <v>400.43359122056791</v>
      </c>
    </row>
    <row r="36" spans="1:34" x14ac:dyDescent="0.35">
      <c r="A36">
        <v>33</v>
      </c>
      <c r="B36" s="4">
        <f>RATES!B37</f>
        <v>2.5499999999999998E-2</v>
      </c>
      <c r="C36" s="4">
        <f>RATES!C37</f>
        <v>2.5180298530298326E-2</v>
      </c>
      <c r="D36" s="3">
        <f>RATES!D37</f>
        <v>0.43563530089638075</v>
      </c>
      <c r="E36" s="3">
        <f>RATES!E37</f>
        <v>1.0306332040308728</v>
      </c>
      <c r="G36" s="6">
        <f>'LIFE TABLES'!A36</f>
        <v>93</v>
      </c>
      <c r="H36" s="3">
        <f>'LIFE TABLES'!B36</f>
        <v>245.99945</v>
      </c>
      <c r="I36" s="3">
        <f>'LIFE TABLES'!C36</f>
        <v>0.24599945000000001</v>
      </c>
      <c r="J36" s="3">
        <f>'LIFE TABLES'!D36</f>
        <v>0.75400054999999999</v>
      </c>
      <c r="K36" s="10">
        <f>'LIFE TABLES'!E36</f>
        <v>9.2980118665901043E-2</v>
      </c>
      <c r="P36" s="14">
        <f t="shared" si="6"/>
        <v>49135.344115716885</v>
      </c>
      <c r="Q36" s="14">
        <f t="shared" si="7"/>
        <v>22033.786598976185</v>
      </c>
      <c r="R36" s="14">
        <f t="shared" si="2"/>
        <v>71169.130714693078</v>
      </c>
      <c r="T36" s="10">
        <f t="shared" si="8"/>
        <v>6.5359075988123287E-5</v>
      </c>
      <c r="U36" s="10">
        <f t="shared" si="9"/>
        <v>1.4215990289473518E-4</v>
      </c>
      <c r="V36" s="10">
        <f t="shared" si="10"/>
        <v>3.7036809726603181E-4</v>
      </c>
      <c r="W36" s="10"/>
      <c r="X36" s="10">
        <f t="shared" si="3"/>
        <v>2.0258093293344572</v>
      </c>
      <c r="Y36" s="10">
        <f t="shared" si="13"/>
        <v>6.1929872072948227</v>
      </c>
      <c r="Z36" s="10"/>
      <c r="AA36" s="14">
        <f t="shared" si="14"/>
        <v>96.111570197157647</v>
      </c>
      <c r="AC36" s="10">
        <f t="shared" si="4"/>
        <v>2.0258093293344572</v>
      </c>
      <c r="AD36" s="10">
        <f t="shared" si="5"/>
        <v>6.1929872072948227</v>
      </c>
      <c r="AE36" s="10">
        <f t="shared" si="11"/>
        <v>0.25647609277413874</v>
      </c>
      <c r="AF36" s="10">
        <f t="shared" si="12"/>
        <v>2.4195896564159609E-2</v>
      </c>
      <c r="AG36" s="10">
        <f t="shared" si="15"/>
        <v>8.4994685259675808</v>
      </c>
      <c r="AH36" s="10">
        <f t="shared" si="16"/>
        <v>280.48246135693017</v>
      </c>
    </row>
    <row r="37" spans="1:34" x14ac:dyDescent="0.35">
      <c r="A37">
        <v>34</v>
      </c>
      <c r="B37" s="4">
        <f>RATES!B38</f>
        <v>2.5659999999999999E-2</v>
      </c>
      <c r="C37" s="4">
        <f>RATES!C38</f>
        <v>2.5336307813167001E-2</v>
      </c>
      <c r="D37" s="3">
        <f>RATES!D38</f>
        <v>0.42255550600771608</v>
      </c>
      <c r="E37" s="3">
        <f>RATES!E38</f>
        <v>1.0309540278204914</v>
      </c>
      <c r="G37" s="6">
        <f>'LIFE TABLES'!A37</f>
        <v>94</v>
      </c>
      <c r="H37" s="3">
        <f>'LIFE TABLES'!B37</f>
        <v>275.61788000000001</v>
      </c>
      <c r="I37" s="3">
        <f>'LIFE TABLES'!C37</f>
        <v>0.27561788000000004</v>
      </c>
      <c r="J37" s="3">
        <f>'LIFE TABLES'!D37</f>
        <v>0.72438212000000002</v>
      </c>
      <c r="K37" s="10">
        <f>'LIFE TABLES'!E37</f>
        <v>6.7353135477056972E-2</v>
      </c>
      <c r="P37" s="14">
        <f t="shared" si="6"/>
        <v>49541.842744106427</v>
      </c>
      <c r="Q37" s="14">
        <f t="shared" si="7"/>
        <v>22216.072979419929</v>
      </c>
      <c r="R37" s="14">
        <f t="shared" si="2"/>
        <v>71757.915723526356</v>
      </c>
      <c r="T37" s="10">
        <f t="shared" si="8"/>
        <v>4.0243204121690166E-5</v>
      </c>
      <c r="U37" s="10">
        <f t="shared" si="9"/>
        <v>1.0208006978809754E-4</v>
      </c>
      <c r="V37" s="10">
        <f t="shared" si="10"/>
        <v>2.2804482335624416E-4</v>
      </c>
      <c r="W37" s="10"/>
      <c r="X37" s="10">
        <f t="shared" si="3"/>
        <v>1.2199023587925022</v>
      </c>
      <c r="Y37" s="10">
        <f t="shared" si="13"/>
        <v>4.3134495542612532</v>
      </c>
      <c r="Z37" s="10"/>
      <c r="AA37" s="14">
        <f t="shared" si="14"/>
        <v>98.033801601100805</v>
      </c>
      <c r="AC37" s="10">
        <f t="shared" si="4"/>
        <v>1.2199023587925022</v>
      </c>
      <c r="AD37" s="10">
        <f t="shared" si="5"/>
        <v>4.3134495542612532</v>
      </c>
      <c r="AE37" s="10">
        <f t="shared" si="11"/>
        <v>0.16075938351076544</v>
      </c>
      <c r="AF37" s="10">
        <f t="shared" si="12"/>
        <v>1.5342395704473311E-2</v>
      </c>
      <c r="AG37" s="10">
        <f t="shared" si="15"/>
        <v>5.7094536922689931</v>
      </c>
      <c r="AH37" s="10">
        <f t="shared" si="16"/>
        <v>194.12142553714577</v>
      </c>
    </row>
    <row r="38" spans="1:34" x14ac:dyDescent="0.35">
      <c r="A38">
        <v>35</v>
      </c>
      <c r="B38" s="4">
        <f>RATES!B39</f>
        <v>2.581E-2</v>
      </c>
      <c r="C38" s="4">
        <f>RATES!C39</f>
        <v>2.548254441449891E-2</v>
      </c>
      <c r="D38" s="3">
        <f>RATES!D39</f>
        <v>0.40988073390848667</v>
      </c>
      <c r="E38" s="3">
        <f>RATES!E39</f>
        <v>1.0309230735935475</v>
      </c>
      <c r="G38" s="6">
        <f>'LIFE TABLES'!A38</f>
        <v>95</v>
      </c>
      <c r="H38" s="3">
        <f>'LIFE TABLES'!B38</f>
        <v>305.56044000000003</v>
      </c>
      <c r="I38" s="3">
        <f>'LIFE TABLES'!C38</f>
        <v>0.30556044000000004</v>
      </c>
      <c r="J38" s="3">
        <f>'LIFE TABLES'!D38</f>
        <v>0.69443955999999996</v>
      </c>
      <c r="K38" s="10">
        <f>'LIFE TABLES'!E38</f>
        <v>4.6772681765307828E-2</v>
      </c>
      <c r="P38" s="14">
        <f t="shared" si="6"/>
        <v>49950.204559791055</v>
      </c>
      <c r="Q38" s="14">
        <f t="shared" si="7"/>
        <v>22399.194869861469</v>
      </c>
      <c r="R38" s="14">
        <f t="shared" si="2"/>
        <v>72349.39942965252</v>
      </c>
      <c r="T38" s="10">
        <f t="shared" si="8"/>
        <v>2.3754502018768197E-5</v>
      </c>
      <c r="U38" s="10">
        <f t="shared" si="9"/>
        <v>6.9681476564456286E-5</v>
      </c>
      <c r="V38" s="10">
        <f t="shared" si="10"/>
        <v>1.3460884477301972E-4</v>
      </c>
      <c r="W38" s="10"/>
      <c r="X38" s="10">
        <f t="shared" si="3"/>
        <v>0.70423611765512961</v>
      </c>
      <c r="Y38" s="10">
        <f t="shared" si="13"/>
        <v>2.8561094754066354</v>
      </c>
      <c r="Z38" s="10"/>
      <c r="AA38" s="14">
        <f t="shared" si="14"/>
        <v>99.994477633122827</v>
      </c>
      <c r="AC38" s="10">
        <f t="shared" si="4"/>
        <v>0.70423611765512961</v>
      </c>
      <c r="AD38" s="10">
        <f t="shared" si="5"/>
        <v>2.8561094754066354</v>
      </c>
      <c r="AE38" s="10">
        <f t="shared" si="11"/>
        <v>9.6805901711008321E-2</v>
      </c>
      <c r="AF38" s="10">
        <f t="shared" si="12"/>
        <v>9.3466017739828773E-3</v>
      </c>
      <c r="AG38" s="10">
        <f t="shared" si="15"/>
        <v>3.6664980965467562</v>
      </c>
      <c r="AH38" s="10">
        <f t="shared" si="16"/>
        <v>128.32743337913647</v>
      </c>
    </row>
    <row r="39" spans="1:34" x14ac:dyDescent="0.35">
      <c r="A39">
        <v>36</v>
      </c>
      <c r="B39" s="4">
        <f>RATES!B40</f>
        <v>2.596E-2</v>
      </c>
      <c r="C39" s="4">
        <f>RATES!C40</f>
        <v>2.5628759633814266E-2</v>
      </c>
      <c r="D39" s="3">
        <f>RATES!D40</f>
        <v>0.39747018785099697</v>
      </c>
      <c r="E39" s="3">
        <f>RATES!E40</f>
        <v>1.031223841276222</v>
      </c>
      <c r="G39" s="6">
        <f>'LIFE TABLES'!A39</f>
        <v>96</v>
      </c>
      <c r="H39" s="3">
        <f>'LIFE TABLES'!B39</f>
        <v>332.57691</v>
      </c>
      <c r="I39" s="3">
        <f>'LIFE TABLES'!C39</f>
        <v>0.33257691</v>
      </c>
      <c r="J39" s="3">
        <f>'LIFE TABLES'!D39</f>
        <v>0.66742309</v>
      </c>
      <c r="K39" s="10">
        <f>'LIFE TABLES'!E39</f>
        <v>3.1217167791388403E-2</v>
      </c>
      <c r="P39" s="14">
        <f t="shared" si="6"/>
        <v>50376.625298669809</v>
      </c>
      <c r="Q39" s="14">
        <f t="shared" si="7"/>
        <v>22590.414932138941</v>
      </c>
      <c r="R39" s="14">
        <f t="shared" si="2"/>
        <v>72967.04023080875</v>
      </c>
      <c r="T39" s="10">
        <f t="shared" si="8"/>
        <v>1.3476157667960882E-5</v>
      </c>
      <c r="U39" s="10">
        <f t="shared" si="9"/>
        <v>4.4767793653280574E-5</v>
      </c>
      <c r="V39" s="10">
        <f t="shared" si="10"/>
        <v>7.6364893451778303E-5</v>
      </c>
      <c r="W39" s="10"/>
      <c r="X39" s="10">
        <f t="shared" si="3"/>
        <v>0.39073140497735176</v>
      </c>
      <c r="Y39" s="10">
        <f t="shared" si="13"/>
        <v>1.7793863353044099</v>
      </c>
      <c r="Z39" s="10"/>
      <c r="AA39" s="14">
        <f t="shared" si="14"/>
        <v>101.99436718578528</v>
      </c>
      <c r="AC39" s="10">
        <f t="shared" si="4"/>
        <v>0.39073140497735176</v>
      </c>
      <c r="AD39" s="10">
        <f t="shared" si="5"/>
        <v>1.7793863353044099</v>
      </c>
      <c r="AE39" s="10">
        <f t="shared" si="11"/>
        <v>5.5884847267491045E-2</v>
      </c>
      <c r="AF39" s="10">
        <f t="shared" si="12"/>
        <v>5.4570049149956544E-3</v>
      </c>
      <c r="AG39" s="10">
        <f t="shared" si="15"/>
        <v>2.2314595924642484</v>
      </c>
      <c r="AH39" s="10">
        <f t="shared" si="16"/>
        <v>80.332545328712939</v>
      </c>
    </row>
    <row r="40" spans="1:34" x14ac:dyDescent="0.35">
      <c r="A40">
        <v>37</v>
      </c>
      <c r="B40" s="4">
        <f>RATES!B41</f>
        <v>2.6110000000000001E-2</v>
      </c>
      <c r="C40" s="4">
        <f>RATES!C41</f>
        <v>2.5774953477364682E-2</v>
      </c>
      <c r="D40" s="3">
        <f>RATES!D41</f>
        <v>0.38532302185706202</v>
      </c>
      <c r="E40" s="3">
        <f>RATES!E41</f>
        <v>1.0315246307770343</v>
      </c>
      <c r="G40" s="6">
        <f>'LIFE TABLES'!A40</f>
        <v>97</v>
      </c>
      <c r="H40" s="3">
        <f>'LIFE TABLES'!B40</f>
        <v>356.57767000000001</v>
      </c>
      <c r="I40" s="3">
        <f>'LIFE TABLES'!C40</f>
        <v>0.35657767000000001</v>
      </c>
      <c r="J40" s="3">
        <f>'LIFE TABLES'!D40</f>
        <v>0.64342232999999993</v>
      </c>
      <c r="K40" s="10">
        <f>'LIFE TABLES'!E40</f>
        <v>2.0085822836336076E-2</v>
      </c>
      <c r="P40" s="14">
        <f t="shared" si="6"/>
        <v>50821.505755161306</v>
      </c>
      <c r="Q40" s="14">
        <f t="shared" si="7"/>
        <v>22789.912894691181</v>
      </c>
      <c r="R40" s="14">
        <f t="shared" si="2"/>
        <v>73611.41864985248</v>
      </c>
      <c r="T40" s="10">
        <f t="shared" si="8"/>
        <v>7.3702316512417414E-6</v>
      </c>
      <c r="U40" s="10">
        <f t="shared" si="9"/>
        <v>2.7230015776833373E-5</v>
      </c>
      <c r="V40" s="10">
        <f t="shared" si="10"/>
        <v>4.1764646023703196E-5</v>
      </c>
      <c r="W40" s="10"/>
      <c r="X40" s="10">
        <f t="shared" si="3"/>
        <v>0.20899373662160278</v>
      </c>
      <c r="Y40" s="10">
        <f t="shared" si="13"/>
        <v>1.049235196434491</v>
      </c>
      <c r="Z40" s="10"/>
      <c r="AA40" s="14">
        <f t="shared" si="14"/>
        <v>104.03425452950098</v>
      </c>
      <c r="AC40" s="10">
        <f t="shared" si="4"/>
        <v>0.20899373662160278</v>
      </c>
      <c r="AD40" s="10">
        <f t="shared" si="5"/>
        <v>1.049235196434491</v>
      </c>
      <c r="AE40" s="10">
        <f t="shared" si="11"/>
        <v>3.1006523570062634E-2</v>
      </c>
      <c r="AF40" s="10">
        <f t="shared" si="12"/>
        <v>3.0612237016181287E-3</v>
      </c>
      <c r="AG40" s="10">
        <f t="shared" si="15"/>
        <v>1.2922966803277747</v>
      </c>
      <c r="AH40" s="10">
        <f t="shared" si="16"/>
        <v>47.814977172127662</v>
      </c>
    </row>
    <row r="41" spans="1:34" x14ac:dyDescent="0.35">
      <c r="A41">
        <v>38</v>
      </c>
      <c r="B41" s="4">
        <f>RATES!B42</f>
        <v>2.6259999999999999E-2</v>
      </c>
      <c r="C41" s="4">
        <f>RATES!C42</f>
        <v>2.5921125951399046E-2</v>
      </c>
      <c r="D41" s="3">
        <f>RATES!D42</f>
        <v>0.37343818647922677</v>
      </c>
      <c r="E41" s="3">
        <f>RATES!E42</f>
        <v>1.0318254420895876</v>
      </c>
      <c r="G41" s="6">
        <f>'LIFE TABLES'!A41</f>
        <v>98</v>
      </c>
      <c r="H41" s="3">
        <f>'LIFE TABLES'!B41</f>
        <v>379.08291000000003</v>
      </c>
      <c r="I41" s="3">
        <f>'LIFE TABLES'!C41</f>
        <v>0.37908291000000005</v>
      </c>
      <c r="J41" s="3">
        <f>'LIFE TABLES'!D41</f>
        <v>0.62091708999999995</v>
      </c>
      <c r="K41" s="10">
        <f>'LIFE TABLES'!E41</f>
        <v>1.2471630665793342E-2</v>
      </c>
      <c r="P41" s="14">
        <f t="shared" si="6"/>
        <v>51285.266345321317</v>
      </c>
      <c r="Q41" s="14">
        <f t="shared" si="7"/>
        <v>22997.877284897466</v>
      </c>
      <c r="R41" s="14">
        <f t="shared" si="2"/>
        <v>74283.143630218779</v>
      </c>
      <c r="T41" s="10">
        <f t="shared" si="8"/>
        <v>3.8898573710876784E-6</v>
      </c>
      <c r="U41" s="10">
        <f t="shared" si="9"/>
        <v>1.5832263549785338E-5</v>
      </c>
      <c r="V41" s="10">
        <f t="shared" si="10"/>
        <v>2.2042525102830179E-5</v>
      </c>
      <c r="W41" s="10"/>
      <c r="X41" s="10">
        <f t="shared" si="3"/>
        <v>0.10787622292937903</v>
      </c>
      <c r="Y41" s="10">
        <f t="shared" si="13"/>
        <v>0.59123717878930027</v>
      </c>
      <c r="Z41" s="10"/>
      <c r="AA41" s="14">
        <f t="shared" si="14"/>
        <v>106.11493962009101</v>
      </c>
      <c r="AC41" s="10">
        <f t="shared" si="4"/>
        <v>0.10787622292937903</v>
      </c>
      <c r="AD41" s="10">
        <f t="shared" si="5"/>
        <v>0.59123717878930027</v>
      </c>
      <c r="AE41" s="10">
        <f t="shared" si="11"/>
        <v>1.658467577827203E-2</v>
      </c>
      <c r="AF41" s="10">
        <f t="shared" si="12"/>
        <v>1.6550231063800671E-3</v>
      </c>
      <c r="AG41" s="10">
        <f t="shared" si="15"/>
        <v>0.71735310060333146</v>
      </c>
      <c r="AH41" s="10">
        <f t="shared" si="16"/>
        <v>27.259417822926597</v>
      </c>
    </row>
    <row r="42" spans="1:34" x14ac:dyDescent="0.35">
      <c r="A42">
        <v>39</v>
      </c>
      <c r="B42" s="4">
        <f>RATES!B43</f>
        <v>2.64E-2</v>
      </c>
      <c r="C42" s="4">
        <f>RATES!C43</f>
        <v>2.6057534319289598E-2</v>
      </c>
      <c r="D42" s="3">
        <f>RATES!D43</f>
        <v>0.36195193998144004</v>
      </c>
      <c r="E42" s="3">
        <f>RATES!E43</f>
        <v>1.0317341758090197</v>
      </c>
      <c r="G42" s="6">
        <f>'LIFE TABLES'!A42</f>
        <v>99</v>
      </c>
      <c r="H42" s="3">
        <f>'LIFE TABLES'!B42</f>
        <v>402.51481999999999</v>
      </c>
      <c r="I42" s="3">
        <f>'LIFE TABLES'!C42</f>
        <v>0.40251482</v>
      </c>
      <c r="J42" s="3">
        <f>'LIFE TABLES'!D42</f>
        <v>0.59748518000000006</v>
      </c>
      <c r="K42" s="10">
        <f>'LIFE TABLES'!E42</f>
        <v>7.4516144932450555E-3</v>
      </c>
      <c r="P42" s="14">
        <f t="shared" si="6"/>
        <v>51748.681239849546</v>
      </c>
      <c r="Q42" s="14">
        <f t="shared" si="7"/>
        <v>23205.686654641067</v>
      </c>
      <c r="R42" s="14">
        <f t="shared" si="2"/>
        <v>74954.367894490613</v>
      </c>
      <c r="T42" s="10">
        <f t="shared" si="8"/>
        <v>1.9755123118078512E-6</v>
      </c>
      <c r="U42" s="10">
        <f t="shared" si="9"/>
        <v>8.8724430241111682E-6</v>
      </c>
      <c r="V42" s="10">
        <f t="shared" si="10"/>
        <v>1.1194569766911157E-5</v>
      </c>
      <c r="W42" s="10"/>
      <c r="X42" s="10">
        <f t="shared" si="3"/>
        <v>5.3581108914265638E-2</v>
      </c>
      <c r="Y42" s="10">
        <f t="shared" si="13"/>
        <v>0.32113979649518315</v>
      </c>
      <c r="Z42" s="10"/>
      <c r="AA42" s="14">
        <f t="shared" si="14"/>
        <v>108.23723841249283</v>
      </c>
      <c r="AC42" s="10">
        <f t="shared" si="4"/>
        <v>5.3581108914265638E-2</v>
      </c>
      <c r="AD42" s="10">
        <f t="shared" si="5"/>
        <v>0.32113979649518315</v>
      </c>
      <c r="AE42" s="10">
        <f t="shared" si="11"/>
        <v>8.5604851781653554E-3</v>
      </c>
      <c r="AF42" s="10">
        <f t="shared" si="12"/>
        <v>8.6355291755440405E-4</v>
      </c>
      <c r="AG42" s="10">
        <f t="shared" si="15"/>
        <v>0.38414494350516859</v>
      </c>
      <c r="AH42" s="10">
        <f t="shared" si="16"/>
        <v>14.981652796701574</v>
      </c>
    </row>
    <row r="43" spans="1:34" x14ac:dyDescent="0.35">
      <c r="A43">
        <v>40</v>
      </c>
      <c r="B43" s="4">
        <f>RATES!B44</f>
        <v>2.6540000000000001E-2</v>
      </c>
      <c r="C43" s="4">
        <f>RATES!C44</f>
        <v>2.6193924082475131E-2</v>
      </c>
      <c r="D43" s="3">
        <f>RATES!D44</f>
        <v>0.35072355328981913</v>
      </c>
      <c r="E43" s="3">
        <f>RATES!E44</f>
        <v>1.0320149205443934</v>
      </c>
      <c r="G43" s="6">
        <f>'LIFE TABLES'!A43</f>
        <v>100</v>
      </c>
      <c r="H43" s="3">
        <f>'LIFE TABLES'!B43</f>
        <v>434.19751000000002</v>
      </c>
      <c r="I43" s="3">
        <f>'LIFE TABLES'!C43</f>
        <v>0.43419751000000001</v>
      </c>
      <c r="J43" s="3">
        <f>'LIFE TABLES'!D43</f>
        <v>0.56580249000000005</v>
      </c>
      <c r="K43" s="10">
        <f>'LIFE TABLES'!E43</f>
        <v>4.2161420347981409E-3</v>
      </c>
      <c r="P43" s="14">
        <f t="shared" si="6"/>
        <v>52230.492112544016</v>
      </c>
      <c r="Q43" s="14">
        <f t="shared" si="7"/>
        <v>23421.745341948004</v>
      </c>
      <c r="R43" s="14">
        <f t="shared" si="2"/>
        <v>75652.237454492017</v>
      </c>
      <c r="T43" s="10">
        <f t="shared" si="8"/>
        <v>9.5008731728955786E-7</v>
      </c>
      <c r="U43" s="10">
        <f t="shared" si="9"/>
        <v>4.8606543183141056E-6</v>
      </c>
      <c r="V43" s="10">
        <f t="shared" si="10"/>
        <v>5.3838281313074947E-6</v>
      </c>
      <c r="W43" s="10"/>
      <c r="X43" s="10">
        <f t="shared" si="3"/>
        <v>2.520202288917341E-2</v>
      </c>
      <c r="Y43" s="10">
        <f t="shared" si="13"/>
        <v>0.17047459538326265</v>
      </c>
      <c r="Z43" s="10"/>
      <c r="AA43" s="14">
        <f t="shared" si="14"/>
        <v>110.40198318074269</v>
      </c>
      <c r="AC43" s="10">
        <f t="shared" si="4"/>
        <v>2.520202288917341E-2</v>
      </c>
      <c r="AD43" s="10">
        <f t="shared" si="5"/>
        <v>0.17047459538326265</v>
      </c>
      <c r="AE43" s="10">
        <f t="shared" si="11"/>
        <v>4.2519025048135036E-3</v>
      </c>
      <c r="AF43" s="10">
        <f t="shared" si="12"/>
        <v>4.334601875595021E-4</v>
      </c>
      <c r="AG43" s="10">
        <f t="shared" si="15"/>
        <v>0.20036198096480906</v>
      </c>
      <c r="AH43" s="10">
        <f t="shared" si="16"/>
        <v>8.0144792385923616</v>
      </c>
    </row>
    <row r="44" spans="1:34" x14ac:dyDescent="0.35">
      <c r="A44">
        <v>41</v>
      </c>
      <c r="B44" s="4">
        <f>RATES!B45</f>
        <v>2.6669999999999999E-2</v>
      </c>
      <c r="C44" s="4">
        <f>RATES!C45</f>
        <v>2.6320555065349444E-2</v>
      </c>
      <c r="D44" s="3">
        <f>RATES!D45</f>
        <v>0.33988676611542634</v>
      </c>
      <c r="E44" s="3">
        <f>RATES!E45</f>
        <v>1.0318835219689388</v>
      </c>
      <c r="G44" s="6">
        <f>'LIFE TABLES'!A44</f>
        <v>101</v>
      </c>
      <c r="H44" s="3">
        <f>'LIFE TABLES'!B44</f>
        <v>474.89508999999998</v>
      </c>
      <c r="I44" s="3">
        <f>'LIFE TABLES'!C44</f>
        <v>0.47489508999999996</v>
      </c>
      <c r="J44" s="3">
        <f>'LIFE TABLES'!D44</f>
        <v>0.52510491000000004</v>
      </c>
      <c r="K44" s="10">
        <f>'LIFE TABLES'!E44</f>
        <v>2.2139168837298946E-3</v>
      </c>
      <c r="P44" s="14">
        <f t="shared" si="6"/>
        <v>52710.076903847017</v>
      </c>
      <c r="Q44" s="14">
        <f t="shared" si="7"/>
        <v>23636.805786478497</v>
      </c>
      <c r="R44" s="14">
        <f t="shared" si="2"/>
        <v>76346.88269032551</v>
      </c>
      <c r="T44" s="10">
        <f t="shared" si="8"/>
        <v>4.2406118795185356E-7</v>
      </c>
      <c r="U44" s="10">
        <f t="shared" si="9"/>
        <v>2.5567535449618049E-6</v>
      </c>
      <c r="V44" s="10">
        <f t="shared" si="10"/>
        <v>2.4030133983938367E-6</v>
      </c>
      <c r="W44" s="10"/>
      <c r="X44" s="10">
        <f t="shared" si="3"/>
        <v>1.100120623419867E-2</v>
      </c>
      <c r="Y44" s="10">
        <f t="shared" si="13"/>
        <v>8.690066941512202E-2</v>
      </c>
      <c r="Z44" s="10"/>
      <c r="AA44" s="14">
        <f t="shared" si="14"/>
        <v>112.61002284435754</v>
      </c>
      <c r="AC44" s="10">
        <f t="shared" si="4"/>
        <v>1.100120623419867E-2</v>
      </c>
      <c r="AD44" s="10">
        <f t="shared" si="5"/>
        <v>8.690066941512202E-2</v>
      </c>
      <c r="AE44" s="10">
        <f t="shared" si="11"/>
        <v>1.9998891884341939E-3</v>
      </c>
      <c r="AF44" s="10">
        <f t="shared" si="12"/>
        <v>2.060641723633498E-4</v>
      </c>
      <c r="AG44" s="10">
        <f t="shared" si="15"/>
        <v>0.10010782901011823</v>
      </c>
      <c r="AH44" s="10">
        <f t="shared" si="16"/>
        <v>4.104420989414848</v>
      </c>
    </row>
    <row r="45" spans="1:34" x14ac:dyDescent="0.35">
      <c r="A45">
        <v>42</v>
      </c>
      <c r="B45" s="4">
        <f>RATES!B46</f>
        <v>2.6800000000000001E-2</v>
      </c>
      <c r="C45" s="4">
        <f>RATES!C46</f>
        <v>2.6447170014848229E-2</v>
      </c>
      <c r="D45" s="3">
        <f>RATES!D46</f>
        <v>0.32930162970189297</v>
      </c>
      <c r="E45" s="3">
        <f>RATES!E46</f>
        <v>1.032144196866307</v>
      </c>
      <c r="G45" s="6">
        <f>'LIFE TABLES'!A45</f>
        <v>102</v>
      </c>
      <c r="H45" s="3">
        <f>'LIFE TABLES'!B45</f>
        <v>509.54043000000001</v>
      </c>
      <c r="I45" s="3">
        <f>'LIFE TABLES'!C45</f>
        <v>0.50954043000000004</v>
      </c>
      <c r="J45" s="3">
        <f>'LIFE TABLES'!D45</f>
        <v>0.49045956999999996</v>
      </c>
      <c r="K45" s="10">
        <f>'LIFE TABLES'!E45</f>
        <v>1.0858367228099039E-3</v>
      </c>
      <c r="P45" s="14">
        <f t="shared" si="6"/>
        <v>53207.50319284344</v>
      </c>
      <c r="Q45" s="14">
        <f t="shared" si="7"/>
        <v>23859.86690262039</v>
      </c>
      <c r="R45" s="14">
        <f t="shared" si="2"/>
        <v>77067.370095463833</v>
      </c>
      <c r="T45" s="10">
        <f t="shared" si="8"/>
        <v>1.7678713771207191E-7</v>
      </c>
      <c r="U45" s="10">
        <f t="shared" si="9"/>
        <v>1.224432480313357E-6</v>
      </c>
      <c r="V45" s="10">
        <f t="shared" si="10"/>
        <v>1.0017937803684076E-6</v>
      </c>
      <c r="W45" s="10"/>
      <c r="X45" s="10">
        <f t="shared" si="3"/>
        <v>4.4854122383727723E-3</v>
      </c>
      <c r="Y45" s="10">
        <f t="shared" si="13"/>
        <v>4.0320761122711941E-2</v>
      </c>
      <c r="Z45" s="10"/>
      <c r="AA45" s="14">
        <f t="shared" si="14"/>
        <v>114.8622233012447</v>
      </c>
      <c r="AC45" s="10">
        <f t="shared" si="4"/>
        <v>4.4854122383727723E-3</v>
      </c>
      <c r="AD45" s="10">
        <f t="shared" si="5"/>
        <v>4.0320761122711941E-2</v>
      </c>
      <c r="AE45" s="10">
        <f t="shared" si="11"/>
        <v>8.7299105193324334E-4</v>
      </c>
      <c r="AF45" s="10">
        <f t="shared" si="12"/>
        <v>9.0892341315351263E-5</v>
      </c>
      <c r="AG45" s="10">
        <f t="shared" si="15"/>
        <v>4.5770056754333314E-2</v>
      </c>
      <c r="AH45" s="10">
        <f t="shared" si="16"/>
        <v>1.9223423836819993</v>
      </c>
    </row>
    <row r="46" spans="1:34" x14ac:dyDescent="0.35">
      <c r="A46">
        <v>43</v>
      </c>
      <c r="B46" s="4">
        <f>RATES!B47</f>
        <v>2.6929999999999999E-2</v>
      </c>
      <c r="C46" s="4">
        <f>RATES!C47</f>
        <v>2.6573768935031109E-2</v>
      </c>
      <c r="D46" s="3">
        <f>RATES!D47</f>
        <v>0.31896558558159949</v>
      </c>
      <c r="E46" s="3">
        <f>RATES!E47</f>
        <v>1.032404888136903</v>
      </c>
      <c r="G46" s="6">
        <f>'LIFE TABLES'!A46</f>
        <v>103</v>
      </c>
      <c r="H46" s="3">
        <f>'LIFE TABLES'!B46</f>
        <v>544.43039999999996</v>
      </c>
      <c r="I46" s="3">
        <f>'LIFE TABLES'!C46</f>
        <v>0.54443039999999998</v>
      </c>
      <c r="J46" s="3">
        <f>'LIFE TABLES'!D46</f>
        <v>0.45556960000000002</v>
      </c>
      <c r="K46" s="10">
        <f>'LIFE TABLES'!E46</f>
        <v>4.9467420147581884E-4</v>
      </c>
      <c r="P46" s="14">
        <f t="shared" si="6"/>
        <v>53723.189281450708</v>
      </c>
      <c r="Q46" s="14">
        <f t="shared" si="7"/>
        <v>24091.116269708851</v>
      </c>
      <c r="R46" s="14">
        <f t="shared" si="2"/>
        <v>77814.305551159559</v>
      </c>
      <c r="T46" s="10">
        <f t="shared" si="8"/>
        <v>6.8458018770738495E-8</v>
      </c>
      <c r="U46" s="10">
        <f t="shared" si="9"/>
        <v>5.4540698856348427E-7</v>
      </c>
      <c r="V46" s="10">
        <f t="shared" si="10"/>
        <v>3.8792877303418482E-7</v>
      </c>
      <c r="W46" s="10"/>
      <c r="X46" s="10">
        <f t="shared" si="3"/>
        <v>1.6986971665253437E-3</v>
      </c>
      <c r="Y46" s="10">
        <f t="shared" si="13"/>
        <v>1.7396605948744849E-2</v>
      </c>
      <c r="Z46" s="10"/>
      <c r="AA46" s="14">
        <f t="shared" si="14"/>
        <v>117.15946776726959</v>
      </c>
      <c r="AC46" s="10">
        <f t="shared" si="4"/>
        <v>1.6986971665253437E-3</v>
      </c>
      <c r="AD46" s="10">
        <f t="shared" si="5"/>
        <v>1.7396605948744849E-2</v>
      </c>
      <c r="AE46" s="10">
        <f t="shared" si="11"/>
        <v>3.5593507409510021E-4</v>
      </c>
      <c r="AF46" s="10">
        <f t="shared" si="12"/>
        <v>3.7436871525026204E-5</v>
      </c>
      <c r="AG46" s="10">
        <f t="shared" si="15"/>
        <v>1.9488675060890321E-2</v>
      </c>
      <c r="AH46" s="10">
        <f t="shared" si="16"/>
        <v>0.83801302761828378</v>
      </c>
    </row>
    <row r="47" spans="1:34" x14ac:dyDescent="0.35">
      <c r="A47">
        <v>44</v>
      </c>
      <c r="B47" s="4">
        <f>RATES!B48</f>
        <v>2.7050000000000001E-2</v>
      </c>
      <c r="C47" s="4">
        <f>RATES!C48</f>
        <v>2.6690615253044576E-2</v>
      </c>
      <c r="D47" s="3">
        <f>RATES!D48</f>
        <v>0.30900832177573911</v>
      </c>
      <c r="E47" s="3">
        <f>RATES!E48</f>
        <v>1.0322232868960945</v>
      </c>
      <c r="G47" s="6">
        <f>'LIFE TABLES'!A47</f>
        <v>104</v>
      </c>
      <c r="H47" s="3">
        <f>'LIFE TABLES'!B47</f>
        <v>579.24221999999997</v>
      </c>
      <c r="I47" s="3">
        <f>'LIFE TABLES'!C47</f>
        <v>0.57924222000000003</v>
      </c>
      <c r="J47" s="3">
        <f>'LIFE TABLES'!D47</f>
        <v>0.42075777999999997</v>
      </c>
      <c r="K47" s="10">
        <f>'LIFE TABLES'!E47</f>
        <v>2.0813801883623825E-4</v>
      </c>
      <c r="P47" s="14">
        <f t="shared" si="6"/>
        <v>54234.331828142</v>
      </c>
      <c r="Q47" s="14">
        <f t="shared" si="7"/>
        <v>24320.328174054725</v>
      </c>
      <c r="R47" s="14">
        <f t="shared" si="2"/>
        <v>78554.660002196732</v>
      </c>
      <c r="T47" s="10">
        <f t="shared" si="8"/>
        <v>2.4483607400998119E-8</v>
      </c>
      <c r="U47" s="10">
        <f t="shared" si="9"/>
        <v>2.2470472369419737E-7</v>
      </c>
      <c r="V47" s="10">
        <f t="shared" si="10"/>
        <v>1.3874044193898933E-7</v>
      </c>
      <c r="W47" s="10"/>
      <c r="X47" s="10">
        <f t="shared" si="3"/>
        <v>5.9416484211362384E-4</v>
      </c>
      <c r="Y47" s="10">
        <f t="shared" si="13"/>
        <v>6.9435629563825091E-3</v>
      </c>
      <c r="Z47" s="10"/>
      <c r="AA47" s="14">
        <f t="shared" si="14"/>
        <v>119.50265712261498</v>
      </c>
      <c r="AC47" s="10">
        <f t="shared" si="4"/>
        <v>5.9416484211362384E-4</v>
      </c>
      <c r="AD47" s="10">
        <f t="shared" si="5"/>
        <v>6.9435629563825091E-3</v>
      </c>
      <c r="AE47" s="10">
        <f t="shared" si="11"/>
        <v>1.3479795460425527E-4</v>
      </c>
      <c r="AF47" s="10">
        <f t="shared" si="12"/>
        <v>1.4325168203137363E-5</v>
      </c>
      <c r="AG47" s="10">
        <f t="shared" si="15"/>
        <v>7.6868509213035251E-3</v>
      </c>
      <c r="AH47" s="10">
        <f t="shared" si="16"/>
        <v>0.33822144053735509</v>
      </c>
    </row>
    <row r="48" spans="1:34" x14ac:dyDescent="0.35">
      <c r="A48">
        <v>45</v>
      </c>
      <c r="B48" s="4">
        <f>RATES!B49</f>
        <v>2.717E-2</v>
      </c>
      <c r="C48" s="4">
        <f>RATES!C49</f>
        <v>2.6807447919590902E-2</v>
      </c>
      <c r="D48" s="3">
        <f>RATES!D49</f>
        <v>0.29929213083059825</v>
      </c>
      <c r="E48" s="3">
        <f>RATES!E49</f>
        <v>1.0324639038058783</v>
      </c>
      <c r="G48" s="6">
        <f>'LIFE TABLES'!A48</f>
        <v>105</v>
      </c>
      <c r="H48" s="3">
        <f>'LIFE TABLES'!B48</f>
        <v>613.64117999999996</v>
      </c>
      <c r="I48" s="3">
        <f>'LIFE TABLES'!C48</f>
        <v>0.61364118000000001</v>
      </c>
      <c r="J48" s="3">
        <f>'LIFE TABLES'!D48</f>
        <v>0.38635881999999999</v>
      </c>
      <c r="K48" s="10">
        <f>'LIFE TABLES'!E48</f>
        <v>8.0415959354706781E-5</v>
      </c>
      <c r="P48" s="14">
        <f t="shared" si="6"/>
        <v>54763.100180475973</v>
      </c>
      <c r="Q48" s="14">
        <f t="shared" si="7"/>
        <v>24557.444027119287</v>
      </c>
      <c r="R48" s="14">
        <f t="shared" si="2"/>
        <v>79320.54420759526</v>
      </c>
      <c r="T48" s="10">
        <f t="shared" si="8"/>
        <v>8.0405390150739631E-9</v>
      </c>
      <c r="U48" s="10">
        <f t="shared" si="9"/>
        <v>8.51368485051629E-8</v>
      </c>
      <c r="V48" s="10">
        <f t="shared" si="10"/>
        <v>4.5563054418752462E-8</v>
      </c>
      <c r="W48" s="10"/>
      <c r="X48" s="10">
        <f t="shared" si="3"/>
        <v>1.9083438496873167E-4</v>
      </c>
      <c r="Y48" s="10">
        <f t="shared" si="13"/>
        <v>2.5480788801312037E-3</v>
      </c>
      <c r="Z48" s="10"/>
      <c r="AA48" s="14">
        <f t="shared" si="14"/>
        <v>121.89271026506728</v>
      </c>
      <c r="AC48" s="10">
        <f t="shared" si="4"/>
        <v>1.9083438496873167E-4</v>
      </c>
      <c r="AD48" s="10">
        <f t="shared" si="5"/>
        <v>2.5480788801312037E-3</v>
      </c>
      <c r="AE48" s="10">
        <f t="shared" si="11"/>
        <v>4.7149081620662769E-5</v>
      </c>
      <c r="AF48" s="10">
        <f t="shared" si="12"/>
        <v>5.0614634543980559E-6</v>
      </c>
      <c r="AG48" s="10">
        <f t="shared" si="15"/>
        <v>2.7911238101749961E-3</v>
      </c>
      <c r="AH48" s="10">
        <f t="shared" si="16"/>
        <v>0.12560057145787482</v>
      </c>
    </row>
    <row r="49" spans="1:34" x14ac:dyDescent="0.35">
      <c r="A49">
        <v>46</v>
      </c>
      <c r="B49" s="4">
        <f>RATES!B50</f>
        <v>2.7279999999999999E-2</v>
      </c>
      <c r="C49" s="4">
        <f>RATES!C50</f>
        <v>2.6914532540881435E-2</v>
      </c>
      <c r="D49" s="3">
        <f>RATES!D50</f>
        <v>0.28994370460990576</v>
      </c>
      <c r="E49" s="3">
        <f>RATES!E50</f>
        <v>1.0322422114088319</v>
      </c>
      <c r="G49" s="6">
        <f>'LIFE TABLES'!A49</f>
        <v>106</v>
      </c>
      <c r="H49" s="3">
        <f>'LIFE TABLES'!B49</f>
        <v>647.30123000000003</v>
      </c>
      <c r="I49" s="3">
        <f>'LIFE TABLES'!C49</f>
        <v>0.64730123000000006</v>
      </c>
      <c r="J49" s="3">
        <f>'LIFE TABLES'!D49</f>
        <v>0.35269876999999994</v>
      </c>
      <c r="K49" s="10">
        <f>'LIFE TABLES'!E49</f>
        <v>2.836260995277507E-5</v>
      </c>
      <c r="P49" s="14">
        <f t="shared" si="6"/>
        <v>55285.150393952164</v>
      </c>
      <c r="Q49" s="14">
        <f t="shared" si="7"/>
        <v>24791.547261861971</v>
      </c>
      <c r="R49" s="14">
        <f t="shared" si="2"/>
        <v>80076.697655814132</v>
      </c>
      <c r="T49" s="10">
        <f t="shared" si="8"/>
        <v>2.4105049876405579E-9</v>
      </c>
      <c r="U49" s="10">
        <f t="shared" si="9"/>
        <v>2.9493021167815403E-8</v>
      </c>
      <c r="V49" s="10">
        <f t="shared" si="10"/>
        <v>1.3659528263296497E-8</v>
      </c>
      <c r="W49" s="10"/>
      <c r="X49" s="10">
        <f t="shared" si="3"/>
        <v>5.5952486288699693E-5</v>
      </c>
      <c r="Y49" s="10">
        <f t="shared" si="13"/>
        <v>8.5513158175347674E-4</v>
      </c>
      <c r="Z49" s="10"/>
      <c r="AA49" s="14">
        <f t="shared" si="14"/>
        <v>124.33056447036863</v>
      </c>
      <c r="AC49" s="10">
        <f t="shared" si="4"/>
        <v>5.5952486288699693E-5</v>
      </c>
      <c r="AD49" s="10">
        <f t="shared" si="5"/>
        <v>8.5513158175347674E-4</v>
      </c>
      <c r="AE49" s="10">
        <f t="shared" si="11"/>
        <v>1.5143346140006407E-5</v>
      </c>
      <c r="AF49" s="10">
        <f t="shared" si="12"/>
        <v>1.6424963730695978E-6</v>
      </c>
      <c r="AG49" s="10">
        <f t="shared" si="15"/>
        <v>9.2786991055525251E-4</v>
      </c>
      <c r="AH49" s="10">
        <f t="shared" si="16"/>
        <v>4.2682015885541616E-2</v>
      </c>
    </row>
    <row r="50" spans="1:34" x14ac:dyDescent="0.35">
      <c r="A50">
        <v>47</v>
      </c>
      <c r="B50" s="4">
        <f>RATES!B51</f>
        <v>2.7390000000000001E-2</v>
      </c>
      <c r="C50" s="4">
        <f>RATES!C51</f>
        <v>2.7021605696283663E-2</v>
      </c>
      <c r="D50" s="3">
        <f>RATES!D51</f>
        <v>0.28082727798558388</v>
      </c>
      <c r="E50" s="3">
        <f>RATES!E51</f>
        <v>1.0324627532258097</v>
      </c>
      <c r="G50" s="6">
        <f>'LIFE TABLES'!A50</f>
        <v>107</v>
      </c>
      <c r="H50" s="3">
        <f>'LIFE TABLES'!B50</f>
        <v>679.90812000000005</v>
      </c>
      <c r="I50" s="3">
        <f>'LIFE TABLES'!C50</f>
        <v>0.67990812</v>
      </c>
      <c r="J50" s="3">
        <f>'LIFE TABLES'!D50</f>
        <v>0.32009188</v>
      </c>
      <c r="K50" s="10">
        <f>'LIFE TABLES'!E50</f>
        <v>9.0786411414904827E-6</v>
      </c>
      <c r="P50" s="14">
        <f t="shared" si="6"/>
        <v>55824.101699301464</v>
      </c>
      <c r="Q50" s="14">
        <f t="shared" si="7"/>
        <v>25033.229461570179</v>
      </c>
      <c r="R50" s="14">
        <f t="shared" si="2"/>
        <v>80857.331160871647</v>
      </c>
      <c r="T50" s="10">
        <f t="shared" si="8"/>
        <v>6.5584561225675639E-10</v>
      </c>
      <c r="U50" s="10">
        <f t="shared" si="9"/>
        <v>9.2872241815847835E-9</v>
      </c>
      <c r="V50" s="10">
        <f t="shared" si="10"/>
        <v>3.7164584694549535E-9</v>
      </c>
      <c r="W50" s="10"/>
      <c r="X50" s="10">
        <f t="shared" si="3"/>
        <v>1.4888566144462052E-5</v>
      </c>
      <c r="Y50" s="10">
        <f t="shared" si="13"/>
        <v>2.6081058869563471E-4</v>
      </c>
      <c r="Z50" s="10"/>
      <c r="AA50" s="14">
        <f t="shared" si="14"/>
        <v>126.81717575977601</v>
      </c>
      <c r="AC50" s="10">
        <f t="shared" si="4"/>
        <v>1.4888566144462052E-5</v>
      </c>
      <c r="AD50" s="10">
        <f t="shared" si="5"/>
        <v>2.6081058869563471E-4</v>
      </c>
      <c r="AE50" s="10">
        <f t="shared" si="11"/>
        <v>4.4400061839539835E-6</v>
      </c>
      <c r="AF50" s="10">
        <f t="shared" si="12"/>
        <v>4.8646664591422971E-7</v>
      </c>
      <c r="AG50" s="10">
        <f t="shared" si="15"/>
        <v>2.80625627669965E-4</v>
      </c>
      <c r="AH50" s="10">
        <f t="shared" si="16"/>
        <v>1.3189404500488356E-2</v>
      </c>
    </row>
    <row r="51" spans="1:34" x14ac:dyDescent="0.35">
      <c r="A51">
        <v>48</v>
      </c>
      <c r="B51" s="4">
        <f>RATES!B52</f>
        <v>2.75E-2</v>
      </c>
      <c r="C51" s="4">
        <f>RATES!C52</f>
        <v>2.7128667388252696E-2</v>
      </c>
      <c r="D51" s="3">
        <f>RATES!D52</f>
        <v>0.27193939918144983</v>
      </c>
      <c r="E51" s="3">
        <f>RATES!E52</f>
        <v>1.0326833067620469</v>
      </c>
      <c r="G51" s="6">
        <f>'LIFE TABLES'!A51</f>
        <v>108</v>
      </c>
      <c r="H51" s="3">
        <f>'LIFE TABLES'!B51</f>
        <v>711.17909999999995</v>
      </c>
      <c r="I51" s="3">
        <f>'LIFE TABLES'!C51</f>
        <v>0.71117909999999995</v>
      </c>
      <c r="J51" s="3">
        <f>'LIFE TABLES'!D51</f>
        <v>0.28882090000000005</v>
      </c>
      <c r="K51" s="10">
        <f>'LIFE TABLES'!E51</f>
        <v>2.622101305262309E-6</v>
      </c>
      <c r="P51" s="14">
        <f t="shared" si="6"/>
        <v>56380.348345178616</v>
      </c>
      <c r="Q51" s="14">
        <f t="shared" si="7"/>
        <v>25282.667419362624</v>
      </c>
      <c r="R51" s="14">
        <f t="shared" si="2"/>
        <v>81663.01576454124</v>
      </c>
      <c r="T51" s="10">
        <f t="shared" si="8"/>
        <v>1.6100863199409034E-10</v>
      </c>
      <c r="U51" s="10">
        <f t="shared" si="9"/>
        <v>2.6430675894943514E-9</v>
      </c>
      <c r="V51" s="10">
        <f t="shared" si="10"/>
        <v>9.1238224796651202E-10</v>
      </c>
      <c r="W51" s="10"/>
      <c r="X51" s="10">
        <f t="shared" si="3"/>
        <v>3.5747060244778347E-6</v>
      </c>
      <c r="Y51" s="10">
        <f t="shared" si="13"/>
        <v>7.187542122830568E-5</v>
      </c>
      <c r="Z51" s="10"/>
      <c r="AA51" s="14">
        <f t="shared" si="14"/>
        <v>129.35351927497152</v>
      </c>
      <c r="AC51" s="10">
        <f t="shared" si="4"/>
        <v>3.5747060244778347E-6</v>
      </c>
      <c r="AD51" s="10">
        <f t="shared" si="5"/>
        <v>7.187542122830568E-5</v>
      </c>
      <c r="AE51" s="10">
        <f t="shared" si="11"/>
        <v>1.1814518120103922E-6</v>
      </c>
      <c r="AF51" s="10">
        <f t="shared" si="12"/>
        <v>1.3073132612097761E-7</v>
      </c>
      <c r="AG51" s="10">
        <f t="shared" si="15"/>
        <v>7.6762310390914869E-5</v>
      </c>
      <c r="AH51" s="10">
        <f t="shared" si="16"/>
        <v>3.6845908987639137E-3</v>
      </c>
    </row>
    <row r="52" spans="1:34" x14ac:dyDescent="0.35">
      <c r="A52">
        <v>49</v>
      </c>
      <c r="B52" s="4">
        <f>RATES!B53</f>
        <v>2.76E-2</v>
      </c>
      <c r="C52" s="4">
        <f>RATES!C53</f>
        <v>2.7225986253591527E-2</v>
      </c>
      <c r="D52" s="3">
        <f>RATES!D53</f>
        <v>0.26340215020802865</v>
      </c>
      <c r="E52" s="3">
        <f>RATES!E53</f>
        <v>1.0324114627260206</v>
      </c>
      <c r="G52" s="6">
        <f>'LIFE TABLES'!A52</f>
        <v>109</v>
      </c>
      <c r="H52" s="3">
        <f>'LIFE TABLES'!B52</f>
        <v>740.86099999999999</v>
      </c>
      <c r="I52" s="3">
        <f>'LIFE TABLES'!C52</f>
        <v>0.74086099999999999</v>
      </c>
      <c r="J52" s="3">
        <f>'LIFE TABLES'!D52</f>
        <v>0.25913900000000001</v>
      </c>
      <c r="K52" s="10">
        <f>'LIFE TABLES'!E52</f>
        <v>6.794887101443695E-7</v>
      </c>
      <c r="P52" s="14">
        <f t="shared" si="6"/>
        <v>56927.14811015936</v>
      </c>
      <c r="Q52" s="14">
        <f t="shared" si="7"/>
        <v>25527.869107694794</v>
      </c>
      <c r="R52" s="14">
        <f t="shared" si="2"/>
        <v>82455.017217854154</v>
      </c>
      <c r="T52" s="10">
        <f t="shared" si="8"/>
        <v>3.5465073503369098E-11</v>
      </c>
      <c r="U52" s="10">
        <f t="shared" si="9"/>
        <v>6.7594842461071809E-10</v>
      </c>
      <c r="V52" s="10">
        <f t="shared" si="10"/>
        <v>2.0096874985242487E-10</v>
      </c>
      <c r="W52" s="10"/>
      <c r="X52" s="10">
        <f t="shared" si="3"/>
        <v>7.700730293527683E-7</v>
      </c>
      <c r="Y52" s="10">
        <f t="shared" si="13"/>
        <v>1.7804626847219271E-5</v>
      </c>
      <c r="Z52" s="10"/>
      <c r="AA52" s="14">
        <f t="shared" si="14"/>
        <v>131.94058966047095</v>
      </c>
      <c r="AC52" s="10">
        <f t="shared" si="4"/>
        <v>7.700730293527683E-7</v>
      </c>
      <c r="AD52" s="10">
        <f t="shared" si="5"/>
        <v>1.7804626847219271E-5</v>
      </c>
      <c r="AE52" s="10">
        <f t="shared" si="11"/>
        <v>2.8366281615906896E-7</v>
      </c>
      <c r="AF52" s="10">
        <f t="shared" si="12"/>
        <v>3.1708417164714595E-8</v>
      </c>
      <c r="AG52" s="10">
        <f t="shared" si="15"/>
        <v>1.8890071109895824E-5</v>
      </c>
      <c r="AH52" s="10">
        <f t="shared" si="16"/>
        <v>9.2561348438489541E-4</v>
      </c>
    </row>
    <row r="53" spans="1:34" x14ac:dyDescent="0.35">
      <c r="A53">
        <v>50</v>
      </c>
      <c r="B53" s="4">
        <f>RATES!B54</f>
        <v>2.7709999999999999E-2</v>
      </c>
      <c r="C53" s="4">
        <f>RATES!C54</f>
        <v>2.7333026067638905E-2</v>
      </c>
      <c r="D53" s="3">
        <f>RATES!D54</f>
        <v>0.2549593130089392</v>
      </c>
      <c r="E53" s="3">
        <f>RATES!E54</f>
        <v>1.0331144491230781</v>
      </c>
      <c r="G53" s="6">
        <f>'LIFE TABLES'!A53</f>
        <v>110</v>
      </c>
      <c r="H53" s="3">
        <f>'LIFE TABLES'!B53</f>
        <v>768.74483999999995</v>
      </c>
      <c r="I53" s="3">
        <f>'LIFE TABLES'!C53</f>
        <v>0.76874483999999998</v>
      </c>
      <c r="J53" s="3">
        <f>'LIFE TABLES'!D53</f>
        <v>0.23125516000000002</v>
      </c>
      <c r="K53" s="10">
        <f>'LIFE TABLES'!E53</f>
        <v>1.5713527038262981E-7</v>
      </c>
      <c r="P53" s="14">
        <f t="shared" si="6"/>
        <v>57518.389556255708</v>
      </c>
      <c r="Q53" s="14">
        <f t="shared" si="7"/>
        <v>25792.999801011545</v>
      </c>
      <c r="R53" s="14">
        <f t="shared" si="2"/>
        <v>83311.389357267253</v>
      </c>
      <c r="T53" s="10">
        <f t="shared" si="8"/>
        <v>6.9712590603183739E-12</v>
      </c>
      <c r="U53" s="10">
        <f t="shared" si="9"/>
        <v>1.544936894503024E-10</v>
      </c>
      <c r="V53" s="10">
        <f t="shared" si="10"/>
        <v>3.9503801341804118E-11</v>
      </c>
      <c r="W53" s="10"/>
      <c r="X53" s="10">
        <f t="shared" si="3"/>
        <v>1.4804106770673703E-7</v>
      </c>
      <c r="Y53" s="10">
        <f t="shared" si="13"/>
        <v>3.9389604926465497E-6</v>
      </c>
      <c r="Z53" s="10"/>
      <c r="AA53" s="14">
        <f t="shared" si="14"/>
        <v>134.57940145368036</v>
      </c>
      <c r="AC53" s="10">
        <f t="shared" si="4"/>
        <v>1.4804106770673703E-7</v>
      </c>
      <c r="AD53" s="10">
        <f t="shared" si="5"/>
        <v>3.9389604926465497E-6</v>
      </c>
      <c r="AE53" s="10">
        <f t="shared" si="11"/>
        <v>6.1107282296886964E-8</v>
      </c>
      <c r="AF53" s="10">
        <f t="shared" si="12"/>
        <v>6.8956943561411944E-9</v>
      </c>
      <c r="AG53" s="10">
        <f t="shared" si="15"/>
        <v>4.1550045370063153E-6</v>
      </c>
      <c r="AH53" s="10">
        <f t="shared" si="16"/>
        <v>2.0775022685031578E-4</v>
      </c>
    </row>
    <row r="54" spans="1:34" x14ac:dyDescent="0.35">
      <c r="G54" s="6">
        <f>'LIFE TABLES'!A54</f>
        <v>111</v>
      </c>
      <c r="H54" s="3">
        <f>'LIFE TABLES'!B54</f>
        <v>794.66567999999995</v>
      </c>
      <c r="I54" s="3">
        <f>'LIFE TABLES'!C54</f>
        <v>0.79466567999999993</v>
      </c>
      <c r="J54" s="3">
        <f>'LIFE TABLES'!D54</f>
        <v>0.20533432000000007</v>
      </c>
      <c r="K54" s="10">
        <f>'LIFE TABLES'!E54</f>
        <v>3.2265263892033445E-8</v>
      </c>
      <c r="Q54" s="14"/>
    </row>
    <row r="55" spans="1:34" x14ac:dyDescent="0.35">
      <c r="G55" s="6">
        <f>'LIFE TABLES'!A55</f>
        <v>112</v>
      </c>
      <c r="H55" s="3">
        <f>'LIFE TABLES'!B55</f>
        <v>818.50801000000001</v>
      </c>
      <c r="I55" s="3">
        <f>'LIFE TABLES'!C55</f>
        <v>0.81850801000000006</v>
      </c>
      <c r="J55" s="3">
        <f>'LIFE TABLES'!D55</f>
        <v>0.18149198999999994</v>
      </c>
      <c r="K55" s="10">
        <f>'LIFE TABLES'!E55</f>
        <v>5.8558869516402934E-9</v>
      </c>
      <c r="Q55" s="14"/>
      <c r="AA55" s="9"/>
      <c r="AC55" s="50" t="s">
        <v>60</v>
      </c>
      <c r="AD55" s="50"/>
      <c r="AE55" s="50"/>
      <c r="AF55" s="50"/>
    </row>
    <row r="56" spans="1:34" x14ac:dyDescent="0.35">
      <c r="G56" s="6">
        <f>'LIFE TABLES'!A56</f>
        <v>113</v>
      </c>
      <c r="H56" s="3">
        <f>'LIFE TABLES'!B56</f>
        <v>840.19901000000004</v>
      </c>
      <c r="I56" s="3">
        <f>'LIFE TABLES'!C56</f>
        <v>0.84019901000000008</v>
      </c>
      <c r="J56" s="3">
        <f>'LIFE TABLES'!D56</f>
        <v>0.15980098999999992</v>
      </c>
      <c r="K56" s="10">
        <f>'LIFE TABLES'!E56</f>
        <v>9.3577653220020044E-10</v>
      </c>
      <c r="Q56" s="14"/>
      <c r="AC56" s="10">
        <f>SUM(AC3:AC53)</f>
        <v>53647.241877321772</v>
      </c>
      <c r="AD56" s="10">
        <f>SUM(AD3:AD53)</f>
        <v>6443.2184835960006</v>
      </c>
      <c r="AE56" s="35">
        <f>SUM(AE3:AE53)</f>
        <v>4257.3141465946183</v>
      </c>
      <c r="AF56" s="10">
        <f>SUM(AF3:AF53)</f>
        <v>302.57226385108106</v>
      </c>
    </row>
    <row r="57" spans="1:34" x14ac:dyDescent="0.35">
      <c r="G57" s="6">
        <f>'LIFE TABLES'!A57</f>
        <v>114</v>
      </c>
      <c r="H57" s="3">
        <f>'LIFE TABLES'!B57</f>
        <v>859.71164999999996</v>
      </c>
      <c r="I57" s="3">
        <f>'LIFE TABLES'!C57</f>
        <v>0.85971164999999994</v>
      </c>
      <c r="J57" s="3">
        <f>'LIFE TABLES'!D57</f>
        <v>0.14028835000000006</v>
      </c>
      <c r="K57" s="10">
        <f>'LIFE TABLES'!E57</f>
        <v>1.3127854567108806E-10</v>
      </c>
      <c r="Q57" s="14"/>
    </row>
    <row r="58" spans="1:34" x14ac:dyDescent="0.35">
      <c r="G58" s="6">
        <f>'LIFE TABLES'!A58</f>
        <v>115</v>
      </c>
      <c r="H58" s="3">
        <f>'LIFE TABLES'!B58</f>
        <v>877.05601999999999</v>
      </c>
      <c r="I58" s="3">
        <f>'LIFE TABLES'!C58</f>
        <v>0.87705601999999994</v>
      </c>
      <c r="J58" s="3">
        <f>'LIFE TABLES'!D58</f>
        <v>0.12294398000000006</v>
      </c>
      <c r="K58" s="10">
        <f>'LIFE TABLES'!E58</f>
        <v>1.6139906893415345E-11</v>
      </c>
      <c r="Q58" s="14"/>
      <c r="AC58" s="50" t="s">
        <v>61</v>
      </c>
      <c r="AD58" s="50"/>
      <c r="AE58" s="50"/>
      <c r="AF58" s="50"/>
    </row>
    <row r="59" spans="1:34" x14ac:dyDescent="0.35">
      <c r="G59" s="6">
        <f>'LIFE TABLES'!A59</f>
        <v>116</v>
      </c>
      <c r="H59" s="3">
        <f>'LIFE TABLES'!B59</f>
        <v>892.27828999999997</v>
      </c>
      <c r="I59" s="3">
        <f>'LIFE TABLES'!C59</f>
        <v>0.89227828999999992</v>
      </c>
      <c r="J59" s="3">
        <f>'LIFE TABLES'!D59</f>
        <v>0.10772171000000008</v>
      </c>
      <c r="K59" s="10">
        <f>'LIFE TABLES'!E59</f>
        <v>1.73861836979949E-12</v>
      </c>
      <c r="Q59" s="14"/>
      <c r="AC59" s="53">
        <f>SUM(AC56:AF56)</f>
        <v>64650.346771363467</v>
      </c>
      <c r="AD59" s="53"/>
      <c r="AE59" s="53"/>
      <c r="AF59" s="53"/>
    </row>
    <row r="60" spans="1:34" x14ac:dyDescent="0.35">
      <c r="G60" s="6">
        <f>'LIFE TABLES'!A60</f>
        <v>117</v>
      </c>
      <c r="H60" s="3">
        <f>'LIFE TABLES'!B60</f>
        <v>905.45023000000003</v>
      </c>
      <c r="I60" s="3">
        <f>'LIFE TABLES'!C60</f>
        <v>0.90545023000000002</v>
      </c>
      <c r="J60" s="3">
        <f>'LIFE TABLES'!D60</f>
        <v>9.4549769999999977E-2</v>
      </c>
      <c r="K60" s="10">
        <f>'LIFE TABLES'!E60</f>
        <v>1.6438596698231669E-13</v>
      </c>
      <c r="Q60" s="14"/>
    </row>
    <row r="61" spans="1:34" x14ac:dyDescent="0.35">
      <c r="G61" s="6">
        <f>'LIFE TABLES'!A61</f>
        <v>118</v>
      </c>
      <c r="H61" s="3">
        <f>'LIFE TABLES'!B61</f>
        <v>916.66747999999995</v>
      </c>
      <c r="I61" s="3">
        <f>'LIFE TABLES'!C61</f>
        <v>0.91666747999999998</v>
      </c>
      <c r="J61" s="3">
        <f>'LIFE TABLES'!D61</f>
        <v>8.3332520000000021E-2</v>
      </c>
      <c r="K61" s="10">
        <f>'LIFE TABLES'!E61</f>
        <v>1.3698696881273249E-14</v>
      </c>
      <c r="Q61" s="14"/>
    </row>
    <row r="62" spans="1:34" x14ac:dyDescent="0.35">
      <c r="G62" s="6">
        <f>'LIFE TABLES'!A62</f>
        <v>119</v>
      </c>
      <c r="H62" s="3">
        <f>'LIFE TABLES'!B62</f>
        <v>926.04048</v>
      </c>
      <c r="I62" s="3">
        <f>'LIFE TABLES'!C62</f>
        <v>0.92604048000000005</v>
      </c>
      <c r="J62" s="3">
        <f>'LIFE TABLES'!D62</f>
        <v>7.3959519999999945E-2</v>
      </c>
      <c r="K62" s="10">
        <f>'LIFE TABLES'!E62</f>
        <v>1.0131490459644658E-15</v>
      </c>
    </row>
  </sheetData>
  <mergeCells count="11">
    <mergeCell ref="AK1:AL1"/>
    <mergeCell ref="AC55:AF55"/>
    <mergeCell ref="AC58:AF58"/>
    <mergeCell ref="AC59:AF59"/>
    <mergeCell ref="AC1:AF1"/>
    <mergeCell ref="X1:Y1"/>
    <mergeCell ref="A1:E1"/>
    <mergeCell ref="G1:K1"/>
    <mergeCell ref="M1:N1"/>
    <mergeCell ref="P1:R1"/>
    <mergeCell ref="T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/>
  <dimension ref="A1:AL62"/>
  <sheetViews>
    <sheetView zoomScaleNormal="100" workbookViewId="0">
      <selection activeCell="H2" sqref="H2"/>
    </sheetView>
  </sheetViews>
  <sheetFormatPr defaultColWidth="8.81640625" defaultRowHeight="14.5" x14ac:dyDescent="0.35"/>
  <cols>
    <col min="1" max="1" width="5.1796875" bestFit="1" customWidth="1"/>
    <col min="2" max="2" width="6.90625" bestFit="1" customWidth="1"/>
    <col min="3" max="3" width="10.90625" bestFit="1" customWidth="1"/>
    <col min="4" max="4" width="10.54296875" bestFit="1" customWidth="1"/>
    <col min="5" max="5" width="9.6328125" bestFit="1" customWidth="1"/>
    <col min="7" max="7" width="4.36328125" bestFit="1" customWidth="1"/>
    <col min="8" max="8" width="38.453125" bestFit="1" customWidth="1"/>
    <col min="9" max="10" width="7.453125" bestFit="1" customWidth="1"/>
    <col min="11" max="11" width="14.54296875" bestFit="1" customWidth="1"/>
    <col min="13" max="13" width="22.08984375" bestFit="1" customWidth="1"/>
    <col min="14" max="14" width="11.54296875" bestFit="1" customWidth="1"/>
    <col min="16" max="16" width="11.453125" bestFit="1" customWidth="1"/>
    <col min="17" max="17" width="10.453125" bestFit="1" customWidth="1"/>
    <col min="18" max="18" width="11.453125" bestFit="1" customWidth="1"/>
    <col min="20" max="20" width="11.54296875" bestFit="1" customWidth="1"/>
    <col min="21" max="21" width="11.36328125" bestFit="1" customWidth="1"/>
    <col min="22" max="22" width="11.36328125" style="34" customWidth="1"/>
    <col min="23" max="23" width="11.453125" customWidth="1"/>
    <col min="24" max="25" width="11.453125" bestFit="1" customWidth="1"/>
    <col min="26" max="26" width="11.453125" customWidth="1"/>
    <col min="27" max="27" width="9.1796875" bestFit="1" customWidth="1"/>
    <col min="29" max="29" width="11.1796875" customWidth="1"/>
    <col min="30" max="30" width="11.54296875" bestFit="1" customWidth="1"/>
    <col min="31" max="31" width="12.26953125" bestFit="1" customWidth="1"/>
    <col min="32" max="35" width="11.54296875" bestFit="1" customWidth="1"/>
    <col min="37" max="37" width="12.6328125" bestFit="1" customWidth="1"/>
    <col min="38" max="38" width="12.26953125" bestFit="1" customWidth="1"/>
  </cols>
  <sheetData>
    <row r="1" spans="1:38" x14ac:dyDescent="0.35">
      <c r="A1" s="50" t="s">
        <v>0</v>
      </c>
      <c r="B1" s="50"/>
      <c r="C1" s="50"/>
      <c r="D1" s="50"/>
      <c r="E1" s="50"/>
      <c r="G1" s="50" t="s">
        <v>18</v>
      </c>
      <c r="H1" s="50"/>
      <c r="I1" s="50"/>
      <c r="J1" s="50"/>
      <c r="K1" s="50"/>
      <c r="M1" s="50" t="s">
        <v>31</v>
      </c>
      <c r="N1" s="50"/>
      <c r="P1" s="50" t="s">
        <v>37</v>
      </c>
      <c r="Q1" s="50"/>
      <c r="R1" s="50"/>
      <c r="T1" s="50" t="s">
        <v>39</v>
      </c>
      <c r="U1" s="50"/>
      <c r="V1" s="50"/>
      <c r="W1" s="9"/>
      <c r="X1" s="50" t="s">
        <v>42</v>
      </c>
      <c r="Y1" s="50"/>
      <c r="Z1" s="9"/>
      <c r="AA1" s="9" t="s">
        <v>43</v>
      </c>
      <c r="AC1" s="50" t="s">
        <v>41</v>
      </c>
      <c r="AD1" s="50"/>
      <c r="AE1" s="50"/>
      <c r="AF1" s="50"/>
      <c r="AG1" s="19"/>
      <c r="AH1" s="19"/>
      <c r="AI1" s="19"/>
      <c r="AK1" s="50" t="s">
        <v>69</v>
      </c>
      <c r="AL1" s="50"/>
    </row>
    <row r="2" spans="1:38" x14ac:dyDescent="0.35">
      <c r="A2" s="9" t="s">
        <v>17</v>
      </c>
      <c r="B2" s="9" t="s">
        <v>2</v>
      </c>
      <c r="C2" s="9" t="s">
        <v>3</v>
      </c>
      <c r="D2" s="9" t="s">
        <v>4</v>
      </c>
      <c r="E2" s="9" t="s">
        <v>38</v>
      </c>
      <c r="F2" s="9"/>
      <c r="G2" s="7" t="s">
        <v>13</v>
      </c>
      <c r="H2" s="8" t="s">
        <v>97</v>
      </c>
      <c r="I2" s="7" t="s">
        <v>14</v>
      </c>
      <c r="J2" s="9" t="s">
        <v>15</v>
      </c>
      <c r="K2" s="9" t="s">
        <v>16</v>
      </c>
      <c r="M2" s="8" t="s">
        <v>32</v>
      </c>
      <c r="N2" s="14">
        <f>'ASSIGNEMENT DATA'!B11</f>
        <v>80000</v>
      </c>
      <c r="P2" s="9" t="s">
        <v>32</v>
      </c>
      <c r="Q2" s="9" t="s">
        <v>20</v>
      </c>
      <c r="R2" s="9" t="s">
        <v>36</v>
      </c>
      <c r="T2" s="9" t="s">
        <v>34</v>
      </c>
      <c r="U2" s="9" t="s">
        <v>40</v>
      </c>
      <c r="V2" s="33" t="s">
        <v>88</v>
      </c>
      <c r="W2" s="9"/>
      <c r="X2" s="9" t="s">
        <v>34</v>
      </c>
      <c r="Y2" s="9" t="s">
        <v>40</v>
      </c>
      <c r="Z2" s="9"/>
      <c r="AA2" s="9" t="s">
        <v>35</v>
      </c>
      <c r="AC2" s="9" t="s">
        <v>34</v>
      </c>
      <c r="AD2" s="9" t="s">
        <v>40</v>
      </c>
      <c r="AE2" s="9" t="s">
        <v>87</v>
      </c>
      <c r="AF2" s="17" t="s">
        <v>35</v>
      </c>
      <c r="AG2" s="9" t="s">
        <v>62</v>
      </c>
      <c r="AH2" s="9" t="s">
        <v>64</v>
      </c>
      <c r="AI2" s="9" t="s">
        <v>63</v>
      </c>
      <c r="AK2" s="9" t="s">
        <v>65</v>
      </c>
      <c r="AL2" s="18">
        <f>N13-AC59</f>
        <v>3089.9452596699994</v>
      </c>
    </row>
    <row r="3" spans="1:38" x14ac:dyDescent="0.35">
      <c r="A3">
        <v>0</v>
      </c>
      <c r="B3" s="4">
        <f>RATES!B4</f>
        <v>0</v>
      </c>
      <c r="C3" s="4">
        <f>RATES!C4</f>
        <v>0</v>
      </c>
      <c r="D3" s="3">
        <f>RATES!D4</f>
        <v>1</v>
      </c>
      <c r="E3" s="3">
        <f>RATES!E4</f>
        <v>1</v>
      </c>
      <c r="G3" s="6">
        <f>'LIFE TABLES'!A3</f>
        <v>60</v>
      </c>
      <c r="H3" s="3">
        <f>'LIFE TABLES'!B3</f>
        <v>6.4678699999999996</v>
      </c>
      <c r="I3" s="3">
        <f>'LIFE TABLES'!C3</f>
        <v>6.4678699999999997E-3</v>
      </c>
      <c r="J3" s="3">
        <f>'LIFE TABLES'!D3</f>
        <v>0.99353212999999996</v>
      </c>
      <c r="K3" s="10">
        <f>'LIFE TABLES'!E3</f>
        <v>0.99353212999999996</v>
      </c>
      <c r="M3" s="8" t="s">
        <v>20</v>
      </c>
      <c r="N3" s="14">
        <f>'ASSIGNEMENT DATA'!D11</f>
        <v>20000</v>
      </c>
      <c r="P3" s="14">
        <f>$N$2*E3</f>
        <v>80000</v>
      </c>
      <c r="Q3" s="14">
        <f>$N$12*E3</f>
        <v>15000</v>
      </c>
      <c r="R3" s="14">
        <f>P3+Q3</f>
        <v>95000</v>
      </c>
      <c r="T3" s="10">
        <f>1*J3*N8</f>
        <v>0.14902981949999999</v>
      </c>
      <c r="U3" s="10">
        <f>1*I3</f>
        <v>6.4678699999999997E-3</v>
      </c>
      <c r="V3" s="10">
        <f>(1-I3)*(1-$N$8)</f>
        <v>0.84450231049999991</v>
      </c>
      <c r="W3" s="10"/>
      <c r="X3" s="10">
        <f>T3*(R3-$N$5)*D3</f>
        <v>14154.85225611</v>
      </c>
      <c r="Y3" s="10">
        <f>MAX($N$4,R3)*D3*U3</f>
        <v>646.78699999999992</v>
      </c>
      <c r="Z3" s="10"/>
      <c r="AA3" s="14">
        <f>N9</f>
        <v>50</v>
      </c>
      <c r="AC3" s="10">
        <f>X3</f>
        <v>14154.85225611</v>
      </c>
      <c r="AD3" s="10">
        <f>Y3</f>
        <v>646.78699999999992</v>
      </c>
      <c r="AE3" s="10">
        <v>0</v>
      </c>
      <c r="AF3" s="10">
        <f>AA3*D3</f>
        <v>50</v>
      </c>
      <c r="AG3" s="10">
        <f t="shared" ref="AG3:AG34" si="0">SUM(AC3:AF3)</f>
        <v>14851.63925611</v>
      </c>
      <c r="AH3" s="10">
        <f t="shared" ref="AH3:AH34" si="1">AG3*A3</f>
        <v>0</v>
      </c>
      <c r="AI3" s="10">
        <f>SUM(AH3:AH53)/AC59</f>
        <v>4.6838122216354883</v>
      </c>
      <c r="AK3" s="22" t="s">
        <v>72</v>
      </c>
      <c r="AL3" s="18">
        <f>MAX('BASE CASE'!AL2 - AL2, 0)</f>
        <v>389.73262675893784</v>
      </c>
    </row>
    <row r="4" spans="1:38" x14ac:dyDescent="0.35">
      <c r="A4">
        <v>1</v>
      </c>
      <c r="B4" s="4">
        <f>RATES!B5</f>
        <v>3.5139999999999998E-2</v>
      </c>
      <c r="C4" s="4">
        <f>RATES!C5</f>
        <v>3.4536683270235471E-2</v>
      </c>
      <c r="D4" s="3">
        <f>RATES!D5</f>
        <v>0.96605290105686192</v>
      </c>
      <c r="E4" s="3">
        <f>RATES!E5</f>
        <v>1.0351399999999999</v>
      </c>
      <c r="G4" s="6">
        <f>'LIFE TABLES'!A4</f>
        <v>61</v>
      </c>
      <c r="H4" s="3">
        <f>'LIFE TABLES'!B4</f>
        <v>7.1002599999999996</v>
      </c>
      <c r="I4" s="3">
        <f>'LIFE TABLES'!C4</f>
        <v>7.1002599999999997E-3</v>
      </c>
      <c r="J4" s="3">
        <f>'LIFE TABLES'!D4</f>
        <v>0.99289974000000003</v>
      </c>
      <c r="K4" s="10">
        <f>'LIFE TABLES'!E4</f>
        <v>0.98647779355864618</v>
      </c>
      <c r="M4" s="8" t="s">
        <v>36</v>
      </c>
      <c r="N4" s="14">
        <f>'ASSIGNEMENT DATA'!E11</f>
        <v>100000</v>
      </c>
      <c r="P4" s="14">
        <f>P3*E4*(1-$N$6)</f>
        <v>80989.353600000002</v>
      </c>
      <c r="Q4" s="14">
        <f>Q3*E4*(1-$N$6)</f>
        <v>15185.503799999999</v>
      </c>
      <c r="R4" s="14">
        <f t="shared" ref="R4:R53" si="2">P4+Q4</f>
        <v>96174.857400000008</v>
      </c>
      <c r="T4" s="10">
        <f>K3*J4*(1-$N$8)^A4*$N$8</f>
        <v>0.12577591867872737</v>
      </c>
      <c r="U4" s="10">
        <f>K3*I4*(1-$N$8)^A4</f>
        <v>5.9961859751507295E-3</v>
      </c>
      <c r="V4" s="10">
        <f>V3*(1-I4)*(1-$N$8)</f>
        <v>0.71273020584612179</v>
      </c>
      <c r="W4" s="10"/>
      <c r="X4" s="10">
        <f t="shared" ref="X4:X53" si="3">T4*(R4-$N$5)*D4</f>
        <v>11683.410480618108</v>
      </c>
      <c r="Y4" s="10">
        <f t="shared" ref="Y4:Y53" si="4">MAX($N$4,R4)*D4*U4</f>
        <v>579.26328565708309</v>
      </c>
      <c r="Z4" s="10"/>
      <c r="AA4" s="14">
        <f>AA3*(1+$N$10)</f>
        <v>51</v>
      </c>
      <c r="AC4" s="10">
        <f t="shared" ref="AC4:AC53" si="5">X4</f>
        <v>11683.410480618108</v>
      </c>
      <c r="AD4" s="10">
        <f t="shared" ref="AD4:AD53" si="6">Y4</f>
        <v>579.26328565708309</v>
      </c>
      <c r="AE4" s="10">
        <f>R4/(1-$N$6)*$N$7*D4*V3</f>
        <v>1123.1880729650002</v>
      </c>
      <c r="AF4" s="10">
        <f>AA4*V3*D4</f>
        <v>41.607529257395136</v>
      </c>
      <c r="AG4" s="10">
        <f t="shared" si="0"/>
        <v>13427.469368497586</v>
      </c>
      <c r="AH4" s="10">
        <f t="shared" si="1"/>
        <v>13427.469368497586</v>
      </c>
    </row>
    <row r="5" spans="1:38" x14ac:dyDescent="0.35">
      <c r="A5">
        <v>2</v>
      </c>
      <c r="B5" s="4">
        <f>RATES!B6</f>
        <v>3.0349999999999999E-2</v>
      </c>
      <c r="C5" s="4">
        <f>RATES!C6</f>
        <v>2.9898550345863351E-2</v>
      </c>
      <c r="D5" s="3">
        <f>RATES!D6</f>
        <v>0.94195563634332247</v>
      </c>
      <c r="E5" s="3">
        <f>RATES!E6</f>
        <v>1.0255821652143675</v>
      </c>
      <c r="G5" s="6">
        <f>'LIFE TABLES'!A5</f>
        <v>62</v>
      </c>
      <c r="H5" s="3">
        <f>'LIFE TABLES'!B5</f>
        <v>7.8151000000000002</v>
      </c>
      <c r="I5" s="3">
        <f>'LIFE TABLES'!C5</f>
        <v>7.8151000000000002E-3</v>
      </c>
      <c r="J5" s="3">
        <f>'LIFE TABLES'!D5</f>
        <v>0.99218490000000004</v>
      </c>
      <c r="K5" s="10">
        <f>'LIFE TABLES'!E5</f>
        <v>0.97876837095420599</v>
      </c>
      <c r="M5" s="8" t="s">
        <v>33</v>
      </c>
      <c r="N5" s="14">
        <f>'ASSIGNEMENT DATA'!F11</f>
        <v>20</v>
      </c>
      <c r="P5" s="14">
        <f t="shared" ref="P5:P53" si="7">P4*E5*(1-$N$6)</f>
        <v>81233.889418663224</v>
      </c>
      <c r="Q5" s="14">
        <f t="shared" ref="Q5:Q53" si="8">Q4*E5*(1-$N$6)</f>
        <v>15231.354265999355</v>
      </c>
      <c r="R5" s="14">
        <f t="shared" si="2"/>
        <v>96465.243684662579</v>
      </c>
      <c r="T5" s="10">
        <f t="shared" ref="T5:T53" si="9">K4*J5*(1-$N$8)^A5*$N$8</f>
        <v>0.10607402220216205</v>
      </c>
      <c r="U5" s="10">
        <f t="shared" ref="U5:U53" si="10">K4*I5*(1-$N$8)^A5</f>
        <v>5.570057831708026E-3</v>
      </c>
      <c r="V5" s="10">
        <f t="shared" ref="V5:V53" si="11">V4*(1-I5)*(1-$N$8)</f>
        <v>0.60108612581225163</v>
      </c>
      <c r="W5" s="10"/>
      <c r="X5" s="10">
        <f t="shared" si="3"/>
        <v>9636.5216394795552</v>
      </c>
      <c r="Y5" s="10">
        <f t="shared" si="4"/>
        <v>524.67473693356408</v>
      </c>
      <c r="Z5" s="10"/>
      <c r="AA5" s="14">
        <f>AA4*(1+$N$10)</f>
        <v>52.02</v>
      </c>
      <c r="AC5" s="10">
        <f t="shared" si="5"/>
        <v>9636.5216394795552</v>
      </c>
      <c r="AD5" s="10">
        <f t="shared" si="6"/>
        <v>524.67473693356408</v>
      </c>
      <c r="AE5" s="10">
        <f t="shared" ref="AE5:AE53" si="12">R5/(1-$N$6)*$N$7*D5*V4</f>
        <v>927.07668795228449</v>
      </c>
      <c r="AF5" s="10">
        <f t="shared" ref="AF5:AF53" si="13">AA5*V4*D5</f>
        <v>34.9241594033141</v>
      </c>
      <c r="AG5" s="10">
        <f t="shared" si="0"/>
        <v>11123.197223768719</v>
      </c>
      <c r="AH5" s="10">
        <f t="shared" si="1"/>
        <v>22246.394447537437</v>
      </c>
    </row>
    <row r="6" spans="1:38" x14ac:dyDescent="0.35">
      <c r="A6">
        <v>3</v>
      </c>
      <c r="B6" s="4">
        <f>RATES!B7</f>
        <v>2.7830000000000001E-2</v>
      </c>
      <c r="C6" s="4">
        <f>RATES!C7</f>
        <v>2.7449783708099751E-2</v>
      </c>
      <c r="D6" s="3">
        <f>RATES!D7</f>
        <v>0.92095016751412118</v>
      </c>
      <c r="E6" s="3">
        <f>RATES!E7</f>
        <v>1.0228084749535367</v>
      </c>
      <c r="G6" s="6">
        <f>'LIFE TABLES'!A6</f>
        <v>63</v>
      </c>
      <c r="H6" s="3">
        <f>'LIFE TABLES'!B6</f>
        <v>8.6648700000000005</v>
      </c>
      <c r="I6" s="3">
        <f>'LIFE TABLES'!C6</f>
        <v>8.6648699999999999E-3</v>
      </c>
      <c r="J6" s="3">
        <f>'LIFE TABLES'!D6</f>
        <v>0.99133512999999995</v>
      </c>
      <c r="K6" s="10">
        <f>'LIFE TABLES'!E6</f>
        <v>0.97028747025977602</v>
      </c>
      <c r="M6" s="8" t="s">
        <v>24</v>
      </c>
      <c r="N6" s="15">
        <f>'ASSIGNEMENT DATA'!G11</f>
        <v>2.1999999999999999E-2</v>
      </c>
      <c r="P6" s="14">
        <f t="shared" si="7"/>
        <v>81258.802918728528</v>
      </c>
      <c r="Q6" s="14">
        <f t="shared" si="8"/>
        <v>15236.025547261599</v>
      </c>
      <c r="R6" s="14">
        <f t="shared" si="2"/>
        <v>96494.828465990126</v>
      </c>
      <c r="T6" s="10">
        <f t="shared" si="9"/>
        <v>8.9381668900992736E-2</v>
      </c>
      <c r="U6" s="10">
        <f t="shared" si="10"/>
        <v>5.2083331389668058E-3</v>
      </c>
      <c r="V6" s="10">
        <f t="shared" si="11"/>
        <v>0.50649612377229203</v>
      </c>
      <c r="W6" s="10"/>
      <c r="X6" s="10">
        <f t="shared" si="3"/>
        <v>7941.4280528133531</v>
      </c>
      <c r="Y6" s="10">
        <f t="shared" si="4"/>
        <v>479.66152768008283</v>
      </c>
      <c r="Z6" s="10"/>
      <c r="AA6" s="14">
        <f t="shared" ref="AA6:AA53" si="14">AA5*(1+$N$10)</f>
        <v>53.060400000000001</v>
      </c>
      <c r="AC6" s="10">
        <f t="shared" si="5"/>
        <v>7941.4280528133531</v>
      </c>
      <c r="AD6" s="10">
        <f t="shared" si="6"/>
        <v>479.66152768008283</v>
      </c>
      <c r="AE6" s="10">
        <f t="shared" si="12"/>
        <v>764.65591840866955</v>
      </c>
      <c r="AF6" s="10">
        <f t="shared" si="13"/>
        <v>29.372665167874718</v>
      </c>
      <c r="AG6" s="10">
        <f t="shared" si="0"/>
        <v>9215.1181640699797</v>
      </c>
      <c r="AH6" s="10">
        <f t="shared" si="1"/>
        <v>27645.354492209939</v>
      </c>
    </row>
    <row r="7" spans="1:38" x14ac:dyDescent="0.35">
      <c r="A7">
        <v>4</v>
      </c>
      <c r="B7" s="4">
        <f>RATES!B8</f>
        <v>2.6370000000000001E-2</v>
      </c>
      <c r="C7" s="4">
        <f>RATES!C8</f>
        <v>2.6028305521127008E-2</v>
      </c>
      <c r="D7" s="3">
        <f>RATES!D8</f>
        <v>0.90112326459071324</v>
      </c>
      <c r="E7" s="3">
        <f>RATES!E8</f>
        <v>1.0220024315235199</v>
      </c>
      <c r="G7" s="6">
        <f>'LIFE TABLES'!A7</f>
        <v>64</v>
      </c>
      <c r="H7" s="3">
        <f>'LIFE TABLES'!B7</f>
        <v>9.6526999999999994</v>
      </c>
      <c r="I7" s="3">
        <f>'LIFE TABLES'!C7</f>
        <v>9.6527000000000002E-3</v>
      </c>
      <c r="J7" s="3">
        <f>'LIFE TABLES'!D7</f>
        <v>0.99034730000000004</v>
      </c>
      <c r="K7" s="10">
        <f>'LIFE TABLES'!E7</f>
        <v>0.9609215763955995</v>
      </c>
      <c r="M7" s="8" t="s">
        <v>25</v>
      </c>
      <c r="N7" s="15">
        <f>'ASSIGNEMENT DATA'!H11</f>
        <v>1.4E-2</v>
      </c>
      <c r="P7" s="14">
        <f t="shared" si="7"/>
        <v>81219.666893987174</v>
      </c>
      <c r="Q7" s="14">
        <f t="shared" si="8"/>
        <v>15228.687542622594</v>
      </c>
      <c r="R7" s="14">
        <f t="shared" si="2"/>
        <v>96448.354436609763</v>
      </c>
      <c r="T7" s="10">
        <f t="shared" si="9"/>
        <v>7.5241060295753295E-2</v>
      </c>
      <c r="U7" s="10">
        <f t="shared" si="10"/>
        <v>4.8890551339368041E-3</v>
      </c>
      <c r="V7" s="10">
        <f t="shared" si="11"/>
        <v>0.42636600834260197</v>
      </c>
      <c r="W7" s="10"/>
      <c r="X7" s="10">
        <f t="shared" si="3"/>
        <v>6537.9841693915796</v>
      </c>
      <c r="Y7" s="10">
        <f t="shared" si="4"/>
        <v>440.56413230571195</v>
      </c>
      <c r="Z7" s="10"/>
      <c r="AA7" s="14">
        <f t="shared" si="14"/>
        <v>54.121608000000002</v>
      </c>
      <c r="AC7" s="10">
        <f t="shared" si="5"/>
        <v>6537.9841693915796</v>
      </c>
      <c r="AD7" s="10">
        <f t="shared" si="6"/>
        <v>440.56413230571195</v>
      </c>
      <c r="AE7" s="10">
        <f t="shared" si="12"/>
        <v>630.15056700973514</v>
      </c>
      <c r="AF7" s="10">
        <f t="shared" si="13"/>
        <v>24.701937558931569</v>
      </c>
      <c r="AG7" s="10">
        <f t="shared" si="0"/>
        <v>7633.4008062659577</v>
      </c>
      <c r="AH7" s="10">
        <f t="shared" si="1"/>
        <v>30533.603225063831</v>
      </c>
    </row>
    <row r="8" spans="1:38" x14ac:dyDescent="0.35">
      <c r="A8">
        <v>5</v>
      </c>
      <c r="B8" s="4">
        <f>RATES!B9</f>
        <v>2.5489999999999999E-2</v>
      </c>
      <c r="C8" s="4">
        <f>RATES!C9</f>
        <v>2.5170547141944267E-2</v>
      </c>
      <c r="D8" s="3">
        <f>RATES!D9</f>
        <v>0.88174468672828576</v>
      </c>
      <c r="E8" s="3">
        <f>RATES!E9</f>
        <v>1.0219775385710932</v>
      </c>
      <c r="G8" s="6">
        <f>'LIFE TABLES'!A8</f>
        <v>65</v>
      </c>
      <c r="H8" s="3">
        <f>'LIFE TABLES'!B8</f>
        <v>10.79527</v>
      </c>
      <c r="I8" s="3">
        <f>'LIFE TABLES'!C8</f>
        <v>1.0795270000000001E-2</v>
      </c>
      <c r="J8" s="3">
        <f>'LIFE TABLES'!D8</f>
        <v>0.98920472999999998</v>
      </c>
      <c r="K8" s="10">
        <f>'LIFE TABLES'!E8</f>
        <v>0.95054816852958335</v>
      </c>
      <c r="M8" s="8" t="s">
        <v>34</v>
      </c>
      <c r="N8" s="16">
        <f>'ASSIGNEMENT DATA'!I11</f>
        <v>0.15</v>
      </c>
      <c r="P8" s="14">
        <f t="shared" si="7"/>
        <v>81178.572400251724</v>
      </c>
      <c r="Q8" s="14">
        <f t="shared" si="8"/>
        <v>15220.9823250472</v>
      </c>
      <c r="R8" s="14">
        <f t="shared" si="2"/>
        <v>96399.55472529892</v>
      </c>
      <c r="T8" s="10">
        <f t="shared" si="9"/>
        <v>6.3264490824558192E-2</v>
      </c>
      <c r="U8" s="10">
        <f t="shared" si="10"/>
        <v>4.6027361788806417E-3</v>
      </c>
      <c r="V8" s="10">
        <f t="shared" si="11"/>
        <v>0.35849878133916313</v>
      </c>
      <c r="W8" s="10"/>
      <c r="X8" s="10">
        <f t="shared" si="3"/>
        <v>5376.3530998084143</v>
      </c>
      <c r="Y8" s="10">
        <f t="shared" si="4"/>
        <v>405.84381701400582</v>
      </c>
      <c r="Z8" s="10"/>
      <c r="AA8" s="14">
        <f t="shared" si="14"/>
        <v>55.204040160000005</v>
      </c>
      <c r="AC8" s="10">
        <f t="shared" si="5"/>
        <v>5376.3530998084143</v>
      </c>
      <c r="AD8" s="10">
        <f t="shared" si="6"/>
        <v>405.84381701400582</v>
      </c>
      <c r="AE8" s="10">
        <f t="shared" si="12"/>
        <v>518.78765577061597</v>
      </c>
      <c r="AF8" s="10">
        <f t="shared" si="13"/>
        <v>20.75373600950126</v>
      </c>
      <c r="AG8" s="10">
        <f t="shared" si="0"/>
        <v>6321.7383086025375</v>
      </c>
      <c r="AH8" s="10">
        <f t="shared" si="1"/>
        <v>31608.691543012686</v>
      </c>
    </row>
    <row r="9" spans="1:38" x14ac:dyDescent="0.35">
      <c r="A9">
        <v>6</v>
      </c>
      <c r="B9" s="4">
        <f>RATES!B10</f>
        <v>2.5020000000000001E-2</v>
      </c>
      <c r="C9" s="4">
        <f>RATES!C10</f>
        <v>2.4712124595133091E-2</v>
      </c>
      <c r="D9" s="3">
        <f>RATES!D10</f>
        <v>0.86219592102620657</v>
      </c>
      <c r="E9" s="3">
        <f>RATES!E10</f>
        <v>1.0226732291644476</v>
      </c>
      <c r="G9" s="6">
        <f>'LIFE TABLES'!A9</f>
        <v>66</v>
      </c>
      <c r="H9" s="3">
        <f>'LIFE TABLES'!B9</f>
        <v>11.728260000000001</v>
      </c>
      <c r="I9" s="3">
        <f>'LIFE TABLES'!C9</f>
        <v>1.1728260000000001E-2</v>
      </c>
      <c r="J9" s="3">
        <f>'LIFE TABLES'!D9</f>
        <v>0.98827173999999995</v>
      </c>
      <c r="K9" s="10">
        <f>'LIFE TABLES'!E9</f>
        <v>0.93939989246654454</v>
      </c>
      <c r="M9" s="8" t="s">
        <v>35</v>
      </c>
      <c r="N9" s="14">
        <f>'ASSIGNEMENT DATA'!J11</f>
        <v>50</v>
      </c>
      <c r="P9" s="14">
        <f t="shared" si="7"/>
        <v>81192.731414463778</v>
      </c>
      <c r="Q9" s="14">
        <f t="shared" si="8"/>
        <v>15223.637140211958</v>
      </c>
      <c r="R9" s="14">
        <f t="shared" si="2"/>
        <v>96416.368554675733</v>
      </c>
      <c r="T9" s="10">
        <f t="shared" si="9"/>
        <v>5.3144132163290135E-2</v>
      </c>
      <c r="U9" s="10">
        <f t="shared" si="10"/>
        <v>4.2045669172288535E-3</v>
      </c>
      <c r="V9" s="10">
        <f t="shared" si="11"/>
        <v>0.30115008225864409</v>
      </c>
      <c r="W9" s="10"/>
      <c r="X9" s="10">
        <f t="shared" si="3"/>
        <v>4416.9446482473977</v>
      </c>
      <c r="Y9" s="10">
        <f t="shared" si="4"/>
        <v>362.51604457164495</v>
      </c>
      <c r="Z9" s="10"/>
      <c r="AA9" s="14">
        <f t="shared" si="14"/>
        <v>56.308120963200004</v>
      </c>
      <c r="AC9" s="10">
        <f t="shared" si="5"/>
        <v>4416.9446482473977</v>
      </c>
      <c r="AD9" s="10">
        <f t="shared" si="6"/>
        <v>362.51604457164495</v>
      </c>
      <c r="AE9" s="10">
        <f t="shared" si="12"/>
        <v>426.61252181558132</v>
      </c>
      <c r="AF9" s="10">
        <f t="shared" si="13"/>
        <v>17.404625484804214</v>
      </c>
      <c r="AG9" s="10">
        <f t="shared" si="0"/>
        <v>5223.477840119428</v>
      </c>
      <c r="AH9" s="10">
        <f t="shared" si="1"/>
        <v>31340.86704071657</v>
      </c>
    </row>
    <row r="10" spans="1:38" x14ac:dyDescent="0.35">
      <c r="A10">
        <v>7</v>
      </c>
      <c r="B10" s="4">
        <f>RATES!B11</f>
        <v>2.477E-2</v>
      </c>
      <c r="C10" s="4">
        <f>RATES!C11</f>
        <v>2.4468197167211519E-2</v>
      </c>
      <c r="D10" s="3">
        <f>RATES!D11</f>
        <v>0.84258782390013232</v>
      </c>
      <c r="E10" s="3">
        <f>RATES!E11</f>
        <v>1.0232712799424435</v>
      </c>
      <c r="G10" s="6">
        <f>'LIFE TABLES'!A10</f>
        <v>67</v>
      </c>
      <c r="H10" s="3">
        <f>'LIFE TABLES'!B10</f>
        <v>12.797940000000001</v>
      </c>
      <c r="I10" s="3">
        <f>'LIFE TABLES'!C10</f>
        <v>1.2797940000000001E-2</v>
      </c>
      <c r="J10" s="3">
        <f>'LIFE TABLES'!D10</f>
        <v>0.98720205999999999</v>
      </c>
      <c r="K10" s="10">
        <f>'LIFE TABLES'!E10</f>
        <v>0.9273775090067512</v>
      </c>
      <c r="M10" s="8" t="s">
        <v>30</v>
      </c>
      <c r="N10" s="16">
        <f>'ASSIGNEMENT DATA'!K11</f>
        <v>0.02</v>
      </c>
      <c r="P10" s="14">
        <f t="shared" si="7"/>
        <v>81254.382012178365</v>
      </c>
      <c r="Q10" s="14">
        <f t="shared" si="8"/>
        <v>15235.196627283442</v>
      </c>
      <c r="R10" s="14">
        <f t="shared" si="2"/>
        <v>96489.578639461804</v>
      </c>
      <c r="T10" s="10">
        <f t="shared" si="9"/>
        <v>4.4594397236235435E-2</v>
      </c>
      <c r="U10" s="10">
        <f t="shared" si="10"/>
        <v>3.8541006837411918E-3</v>
      </c>
      <c r="V10" s="10">
        <f t="shared" si="11"/>
        <v>0.25270158433866746</v>
      </c>
      <c r="W10" s="10"/>
      <c r="X10" s="10">
        <f t="shared" si="3"/>
        <v>3624.8151027248628</v>
      </c>
      <c r="Y10" s="10">
        <f t="shared" si="4"/>
        <v>324.74183082055032</v>
      </c>
      <c r="Z10" s="10"/>
      <c r="AA10" s="14">
        <f t="shared" si="14"/>
        <v>57.434283382464002</v>
      </c>
      <c r="AC10" s="10">
        <f t="shared" si="5"/>
        <v>3624.8151027248628</v>
      </c>
      <c r="AD10" s="10">
        <f t="shared" si="6"/>
        <v>324.74183082055032</v>
      </c>
      <c r="AE10" s="10">
        <f t="shared" si="12"/>
        <v>350.48364419860479</v>
      </c>
      <c r="AF10" s="10">
        <f t="shared" si="13"/>
        <v>14.57368477855629</v>
      </c>
      <c r="AG10" s="10">
        <f t="shared" si="0"/>
        <v>4314.6142625225739</v>
      </c>
      <c r="AH10" s="10">
        <f t="shared" si="1"/>
        <v>30202.299837658018</v>
      </c>
    </row>
    <row r="11" spans="1:38" x14ac:dyDescent="0.35">
      <c r="A11">
        <v>8</v>
      </c>
      <c r="B11" s="4">
        <f>RATES!B12</f>
        <v>2.4660000000000001E-2</v>
      </c>
      <c r="C11" s="4">
        <f>RATES!C12</f>
        <v>2.4360850246257219E-2</v>
      </c>
      <c r="D11" s="3">
        <f>RATES!D12</f>
        <v>0.8229278065902943</v>
      </c>
      <c r="E11" s="3">
        <f>RATES!E12</f>
        <v>1.0238903305398039</v>
      </c>
      <c r="G11" s="6">
        <f>'LIFE TABLES'!A11</f>
        <v>68</v>
      </c>
      <c r="H11" s="3">
        <f>'LIFE TABLES'!B11</f>
        <v>13.97499</v>
      </c>
      <c r="I11" s="3">
        <f>'LIFE TABLES'!C11</f>
        <v>1.397499E-2</v>
      </c>
      <c r="J11" s="3">
        <f>'LIFE TABLES'!D11</f>
        <v>0.98602500999999998</v>
      </c>
      <c r="K11" s="10">
        <f>'LIFE TABLES'!E11</f>
        <v>0.91441741759215689</v>
      </c>
      <c r="M11" s="8" t="s">
        <v>47</v>
      </c>
      <c r="N11" s="16">
        <f>'ASSIGNEMENT DATA'!L11</f>
        <v>0.25</v>
      </c>
      <c r="P11" s="14">
        <f t="shared" si="7"/>
        <v>81365.273383019157</v>
      </c>
      <c r="Q11" s="14">
        <f t="shared" si="8"/>
        <v>15255.988759316089</v>
      </c>
      <c r="R11" s="14">
        <f t="shared" si="2"/>
        <v>96621.262142335239</v>
      </c>
      <c r="T11" s="10">
        <f t="shared" si="9"/>
        <v>3.737551233368256E-2</v>
      </c>
      <c r="U11" s="10">
        <f t="shared" si="10"/>
        <v>3.5315021141170346E-3</v>
      </c>
      <c r="V11" s="10">
        <f t="shared" si="11"/>
        <v>0.21179456989086784</v>
      </c>
      <c r="W11" s="10"/>
      <c r="X11" s="10">
        <f t="shared" si="3"/>
        <v>2971.1986741372884</v>
      </c>
      <c r="Y11" s="10">
        <f t="shared" si="4"/>
        <v>290.61712887393185</v>
      </c>
      <c r="Z11" s="10"/>
      <c r="AA11" s="14">
        <f t="shared" si="14"/>
        <v>58.582969050113284</v>
      </c>
      <c r="AC11" s="10">
        <f t="shared" si="5"/>
        <v>2971.1986741372884</v>
      </c>
      <c r="AD11" s="10">
        <f t="shared" si="6"/>
        <v>290.61712887393185</v>
      </c>
      <c r="AE11" s="10">
        <f t="shared" si="12"/>
        <v>287.62828333402479</v>
      </c>
      <c r="AF11" s="10">
        <f t="shared" si="13"/>
        <v>12.182630732654786</v>
      </c>
      <c r="AG11" s="10">
        <f t="shared" si="0"/>
        <v>3561.6267170778997</v>
      </c>
      <c r="AH11" s="10">
        <f t="shared" si="1"/>
        <v>28493.013736623197</v>
      </c>
    </row>
    <row r="12" spans="1:38" x14ac:dyDescent="0.35">
      <c r="A12">
        <v>9</v>
      </c>
      <c r="B12" s="4">
        <f>RATES!B13</f>
        <v>2.4639999999999999E-2</v>
      </c>
      <c r="C12" s="4">
        <f>RATES!C13</f>
        <v>2.4341331386158117E-2</v>
      </c>
      <c r="D12" s="3">
        <f>RATES!D13</f>
        <v>0.80326389514893914</v>
      </c>
      <c r="E12" s="3">
        <f>RATES!E13</f>
        <v>1.0244800140528028</v>
      </c>
      <c r="G12" s="6">
        <f>'LIFE TABLES'!A12</f>
        <v>69</v>
      </c>
      <c r="H12" s="3">
        <f>'LIFE TABLES'!B12</f>
        <v>15.66005</v>
      </c>
      <c r="I12" s="3">
        <f>'LIFE TABLES'!C12</f>
        <v>1.5660050000000002E-2</v>
      </c>
      <c r="J12" s="3">
        <f>'LIFE TABLES'!D12</f>
        <v>0.98433994999999996</v>
      </c>
      <c r="K12" s="10">
        <f>'LIFE TABLES'!E12</f>
        <v>0.90009759511179277</v>
      </c>
      <c r="M12" s="8" t="s">
        <v>52</v>
      </c>
      <c r="N12" s="14">
        <f>'ASSIGNEMENT DATA'!M11</f>
        <v>15000</v>
      </c>
      <c r="P12" s="14">
        <f t="shared" si="7"/>
        <v>81523.240297630997</v>
      </c>
      <c r="Q12" s="14">
        <f t="shared" si="8"/>
        <v>15285.607555805811</v>
      </c>
      <c r="R12" s="14">
        <f t="shared" si="2"/>
        <v>96808.847853436804</v>
      </c>
      <c r="T12" s="10">
        <f t="shared" si="9"/>
        <v>3.1271678450497248E-2</v>
      </c>
      <c r="U12" s="10">
        <f t="shared" si="10"/>
        <v>3.3167135542194856E-3</v>
      </c>
      <c r="V12" s="10">
        <f t="shared" si="11"/>
        <v>0.17720617788615109</v>
      </c>
      <c r="W12" s="10"/>
      <c r="X12" s="10">
        <f t="shared" si="3"/>
        <v>2431.2787758866057</v>
      </c>
      <c r="Y12" s="10">
        <f t="shared" si="4"/>
        <v>266.41962486556264</v>
      </c>
      <c r="Z12" s="10"/>
      <c r="AA12" s="14">
        <f t="shared" si="14"/>
        <v>59.754628431115549</v>
      </c>
      <c r="AC12" s="10">
        <f t="shared" si="5"/>
        <v>2431.2787758866057</v>
      </c>
      <c r="AD12" s="10">
        <f t="shared" si="6"/>
        <v>266.41962486556264</v>
      </c>
      <c r="AE12" s="10">
        <f t="shared" si="12"/>
        <v>235.76389647432902</v>
      </c>
      <c r="AF12" s="10">
        <f t="shared" si="13"/>
        <v>10.165871558902356</v>
      </c>
      <c r="AG12" s="10">
        <f t="shared" si="0"/>
        <v>2943.6281687853998</v>
      </c>
      <c r="AH12" s="10">
        <f t="shared" si="1"/>
        <v>26492.653519068597</v>
      </c>
    </row>
    <row r="13" spans="1:38" x14ac:dyDescent="0.35">
      <c r="A13">
        <v>10</v>
      </c>
      <c r="B13" s="4">
        <f>RATES!B14</f>
        <v>2.47E-2</v>
      </c>
      <c r="C13" s="4">
        <f>RATES!C14</f>
        <v>2.4399886823535121E-2</v>
      </c>
      <c r="D13" s="3">
        <f>RATES!D14</f>
        <v>0.78348852098697153</v>
      </c>
      <c r="E13" s="3">
        <f>RATES!E14</f>
        <v>1.025240158129</v>
      </c>
      <c r="G13" s="6">
        <f>'LIFE TABLES'!A13</f>
        <v>70</v>
      </c>
      <c r="H13" s="3">
        <f>'LIFE TABLES'!B13</f>
        <v>17.473579999999998</v>
      </c>
      <c r="I13" s="3">
        <f>'LIFE TABLES'!C13</f>
        <v>1.7473579999999999E-2</v>
      </c>
      <c r="J13" s="3">
        <f>'LIFE TABLES'!D13</f>
        <v>0.98252642000000001</v>
      </c>
      <c r="K13" s="10">
        <f>'LIFE TABLES'!E13</f>
        <v>0.88436966777579928</v>
      </c>
      <c r="M13" s="8" t="s">
        <v>66</v>
      </c>
      <c r="N13" s="14">
        <f>'ASSIGNEMENT DATA'!N11</f>
        <v>95000</v>
      </c>
      <c r="P13" s="14">
        <f t="shared" si="7"/>
        <v>81742.119978905175</v>
      </c>
      <c r="Q13" s="14">
        <f t="shared" si="8"/>
        <v>15326.647496044719</v>
      </c>
      <c r="R13" s="14">
        <f t="shared" si="2"/>
        <v>97068.767474949898</v>
      </c>
      <c r="T13" s="10">
        <f t="shared" si="9"/>
        <v>2.6116462734054477E-2</v>
      </c>
      <c r="U13" s="10">
        <f t="shared" si="10"/>
        <v>3.0964263257878917E-3</v>
      </c>
      <c r="V13" s="10">
        <f t="shared" si="11"/>
        <v>0.14799328882630872</v>
      </c>
      <c r="W13" s="10"/>
      <c r="X13" s="10">
        <f t="shared" si="3"/>
        <v>1985.806907382447</v>
      </c>
      <c r="Y13" s="10">
        <f t="shared" si="4"/>
        <v>242.60144823366778</v>
      </c>
      <c r="Z13" s="10"/>
      <c r="AA13" s="14">
        <f t="shared" si="14"/>
        <v>60.949720999737863</v>
      </c>
      <c r="AC13" s="10">
        <f t="shared" si="5"/>
        <v>1985.806907382447</v>
      </c>
      <c r="AD13" s="10">
        <f t="shared" si="6"/>
        <v>242.60144823366778</v>
      </c>
      <c r="AE13" s="10">
        <f t="shared" si="12"/>
        <v>192.92130568458484</v>
      </c>
      <c r="AF13" s="10">
        <f t="shared" si="13"/>
        <v>8.4621986930980384</v>
      </c>
      <c r="AG13" s="10">
        <f t="shared" si="0"/>
        <v>2429.7918599937975</v>
      </c>
      <c r="AH13" s="10">
        <f t="shared" si="1"/>
        <v>24297.918599937977</v>
      </c>
    </row>
    <row r="14" spans="1:38" x14ac:dyDescent="0.35">
      <c r="A14">
        <v>11</v>
      </c>
      <c r="B14" s="4">
        <f>RATES!B15</f>
        <v>2.487E-2</v>
      </c>
      <c r="C14" s="4">
        <f>RATES!C15</f>
        <v>2.4565775278567011E-2</v>
      </c>
      <c r="D14" s="3">
        <f>RATES!D15</f>
        <v>0.76320887666583503</v>
      </c>
      <c r="E14" s="3">
        <f>RATES!E15</f>
        <v>1.0265715519580045</v>
      </c>
      <c r="G14" s="6">
        <f>'LIFE TABLES'!A14</f>
        <v>71</v>
      </c>
      <c r="H14" s="3">
        <f>'LIFE TABLES'!B14</f>
        <v>19.737480000000001</v>
      </c>
      <c r="I14" s="3">
        <f>'LIFE TABLES'!C14</f>
        <v>1.9737480000000002E-2</v>
      </c>
      <c r="J14" s="3">
        <f>'LIFE TABLES'!D14</f>
        <v>0.98026252000000003</v>
      </c>
      <c r="K14" s="10">
        <f>'LIFE TABLES'!E14</f>
        <v>0.86691443914546784</v>
      </c>
      <c r="P14" s="14">
        <f t="shared" si="7"/>
        <v>82068.023997806289</v>
      </c>
      <c r="Q14" s="14">
        <f t="shared" si="8"/>
        <v>15387.754499588678</v>
      </c>
      <c r="R14" s="14">
        <f t="shared" si="2"/>
        <v>97455.77849739496</v>
      </c>
      <c r="T14" s="10">
        <f t="shared" si="9"/>
        <v>2.1760841137194783E-2</v>
      </c>
      <c r="U14" s="10">
        <f t="shared" si="10"/>
        <v>2.921014578343492E-3</v>
      </c>
      <c r="V14" s="10">
        <f t="shared" si="11"/>
        <v>0.12331143311077045</v>
      </c>
      <c r="W14" s="10"/>
      <c r="X14" s="10">
        <f t="shared" si="3"/>
        <v>1618.2199491373697</v>
      </c>
      <c r="Y14" s="10">
        <f t="shared" si="4"/>
        <v>222.93442550620642</v>
      </c>
      <c r="Z14" s="10"/>
      <c r="AA14" s="14">
        <f t="shared" si="14"/>
        <v>62.168715419732621</v>
      </c>
      <c r="AC14" s="10">
        <f t="shared" si="5"/>
        <v>1618.2199491373697</v>
      </c>
      <c r="AD14" s="10">
        <f t="shared" si="6"/>
        <v>222.93442550620642</v>
      </c>
      <c r="AE14" s="10">
        <f t="shared" si="12"/>
        <v>157.57314761104146</v>
      </c>
      <c r="AF14" s="10">
        <f t="shared" si="13"/>
        <v>7.021943458109611</v>
      </c>
      <c r="AG14" s="10">
        <f t="shared" si="0"/>
        <v>2005.7494657127274</v>
      </c>
      <c r="AH14" s="10">
        <f t="shared" si="1"/>
        <v>22063.244122840002</v>
      </c>
    </row>
    <row r="15" spans="1:38" x14ac:dyDescent="0.35">
      <c r="A15">
        <v>12</v>
      </c>
      <c r="B15" s="4">
        <f>RATES!B16</f>
        <v>2.487E-2</v>
      </c>
      <c r="C15" s="4">
        <f>RATES!C16</f>
        <v>2.4565775278567011E-2</v>
      </c>
      <c r="D15" s="3">
        <f>RATES!D16</f>
        <v>0.7446884743097516</v>
      </c>
      <c r="E15" s="3">
        <f>RATES!E16</f>
        <v>1.0248699999999999</v>
      </c>
      <c r="G15" s="6">
        <f>'LIFE TABLES'!A15</f>
        <v>72</v>
      </c>
      <c r="H15" s="3">
        <f>'LIFE TABLES'!B15</f>
        <v>21.721769999999999</v>
      </c>
      <c r="I15" s="3">
        <f>'LIFE TABLES'!C15</f>
        <v>2.1721769999999998E-2</v>
      </c>
      <c r="J15" s="3">
        <f>'LIFE TABLES'!D15</f>
        <v>0.97827823000000003</v>
      </c>
      <c r="K15" s="10">
        <f>'LIFE TABLES'!E15</f>
        <v>0.84808352308867097</v>
      </c>
      <c r="P15" s="14">
        <f t="shared" si="7"/>
        <v>82258.656528029824</v>
      </c>
      <c r="Q15" s="14">
        <f t="shared" si="8"/>
        <v>15423.498099005592</v>
      </c>
      <c r="R15" s="14">
        <f t="shared" si="2"/>
        <v>97682.154627035416</v>
      </c>
      <c r="T15" s="10">
        <f t="shared" si="9"/>
        <v>1.8094933578355184E-2</v>
      </c>
      <c r="U15" s="10">
        <f t="shared" si="10"/>
        <v>2.6785425884025397E-3</v>
      </c>
      <c r="V15" s="10">
        <f t="shared" si="11"/>
        <v>0.10253795694401271</v>
      </c>
      <c r="W15" s="10"/>
      <c r="X15" s="10">
        <f t="shared" si="3"/>
        <v>1316.0061746687718</v>
      </c>
      <c r="Y15" s="10">
        <f t="shared" si="4"/>
        <v>199.46797935311804</v>
      </c>
      <c r="Z15" s="10"/>
      <c r="AA15" s="14">
        <f t="shared" si="14"/>
        <v>63.412089728127278</v>
      </c>
      <c r="AC15" s="10">
        <f t="shared" si="5"/>
        <v>1316.0061746687718</v>
      </c>
      <c r="AD15" s="10">
        <f t="shared" si="6"/>
        <v>199.46797935311804</v>
      </c>
      <c r="AE15" s="10">
        <f t="shared" si="12"/>
        <v>128.40513409806113</v>
      </c>
      <c r="AF15" s="10">
        <f t="shared" si="13"/>
        <v>5.8230436122968623</v>
      </c>
      <c r="AG15" s="10">
        <f t="shared" si="0"/>
        <v>1649.7023317322478</v>
      </c>
      <c r="AH15" s="10">
        <f t="shared" si="1"/>
        <v>19796.427980786975</v>
      </c>
    </row>
    <row r="16" spans="1:38" x14ac:dyDescent="0.35">
      <c r="A16">
        <v>13</v>
      </c>
      <c r="B16" s="4">
        <f>RATES!B17</f>
        <v>2.4920000000000001E-2</v>
      </c>
      <c r="C16" s="4">
        <f>RATES!C17</f>
        <v>2.4614560763919189E-2</v>
      </c>
      <c r="D16" s="3">
        <f>RATES!D17</f>
        <v>0.72615681422166578</v>
      </c>
      <c r="E16" s="3">
        <f>RATES!E17</f>
        <v>1.0255201903020756</v>
      </c>
      <c r="G16" s="6">
        <f>'LIFE TABLES'!A16</f>
        <v>73</v>
      </c>
      <c r="H16" s="3">
        <f>'LIFE TABLES'!B16</f>
        <v>23.921029999999998</v>
      </c>
      <c r="I16" s="3">
        <f>'LIFE TABLES'!C16</f>
        <v>2.3921029999999999E-2</v>
      </c>
      <c r="J16" s="3">
        <f>'LIFE TABLES'!D16</f>
        <v>0.97607896999999999</v>
      </c>
      <c r="K16" s="10">
        <f>'LIFE TABLES'!E16</f>
        <v>0.82779649169036118</v>
      </c>
      <c r="P16" s="14">
        <f t="shared" si="7"/>
        <v>82502.039008492618</v>
      </c>
      <c r="Q16" s="14">
        <f t="shared" si="8"/>
        <v>15469.132314092365</v>
      </c>
      <c r="R16" s="14">
        <f t="shared" si="2"/>
        <v>97971.171322584982</v>
      </c>
      <c r="T16" s="10">
        <f t="shared" si="9"/>
        <v>1.5012771509972439E-2</v>
      </c>
      <c r="U16" s="10">
        <f t="shared" si="10"/>
        <v>2.4528135441964365E-3</v>
      </c>
      <c r="V16" s="10">
        <f t="shared" si="11"/>
        <v>8.5072371889843831E-2</v>
      </c>
      <c r="W16" s="10"/>
      <c r="X16" s="10">
        <f t="shared" si="3"/>
        <v>1067.8270685718187</v>
      </c>
      <c r="Y16" s="10">
        <f t="shared" si="4"/>
        <v>178.11272691334375</v>
      </c>
      <c r="Z16" s="10"/>
      <c r="AA16" s="14">
        <f t="shared" si="14"/>
        <v>64.680331522689826</v>
      </c>
      <c r="AC16" s="10">
        <f t="shared" si="5"/>
        <v>1067.8270685718187</v>
      </c>
      <c r="AD16" s="10">
        <f t="shared" si="6"/>
        <v>178.11272691334375</v>
      </c>
      <c r="AE16" s="10">
        <f t="shared" si="12"/>
        <v>104.4245369974429</v>
      </c>
      <c r="AF16" s="10">
        <f t="shared" si="13"/>
        <v>4.8160092709910032</v>
      </c>
      <c r="AG16" s="10">
        <f t="shared" si="0"/>
        <v>1355.1803417535962</v>
      </c>
      <c r="AH16" s="10">
        <f t="shared" si="1"/>
        <v>17617.344442796752</v>
      </c>
    </row>
    <row r="17" spans="1:34" x14ac:dyDescent="0.35">
      <c r="A17">
        <v>14</v>
      </c>
      <c r="B17" s="4">
        <f>RATES!B18</f>
        <v>2.4989999999999998E-2</v>
      </c>
      <c r="C17" s="4">
        <f>RATES!C18</f>
        <v>2.4682856445219562E-2</v>
      </c>
      <c r="D17" s="3">
        <f>RATES!D18</f>
        <v>0.70782386801134656</v>
      </c>
      <c r="E17" s="3">
        <f>RATES!E18</f>
        <v>1.0259004351772232</v>
      </c>
      <c r="G17" s="6">
        <f>'LIFE TABLES'!A17</f>
        <v>74</v>
      </c>
      <c r="H17" s="3">
        <f>'LIFE TABLES'!B17</f>
        <v>25.97889</v>
      </c>
      <c r="I17" s="3">
        <f>'LIFE TABLES'!C17</f>
        <v>2.5978890000000001E-2</v>
      </c>
      <c r="J17" s="3">
        <f>'LIFE TABLES'!D17</f>
        <v>0.97402111000000002</v>
      </c>
      <c r="K17" s="10">
        <f>'LIFE TABLES'!E17</f>
        <v>0.80629125769035137</v>
      </c>
      <c r="P17" s="14">
        <f t="shared" si="7"/>
        <v>82776.822411940753</v>
      </c>
      <c r="Q17" s="14">
        <f t="shared" si="8"/>
        <v>15520.654202238891</v>
      </c>
      <c r="R17" s="14">
        <f t="shared" si="2"/>
        <v>98297.476614179643</v>
      </c>
      <c r="T17" s="10">
        <f t="shared" si="9"/>
        <v>1.2429342914771772E-2</v>
      </c>
      <c r="U17" s="10">
        <f t="shared" si="10"/>
        <v>2.2100857913653449E-3</v>
      </c>
      <c r="V17" s="10">
        <f t="shared" si="11"/>
        <v>7.0432943183706714E-2</v>
      </c>
      <c r="W17" s="10"/>
      <c r="X17" s="10">
        <f t="shared" si="3"/>
        <v>864.62416647444809</v>
      </c>
      <c r="Y17" s="10">
        <f t="shared" si="4"/>
        <v>156.43514734811362</v>
      </c>
      <c r="Z17" s="10"/>
      <c r="AA17" s="14">
        <f t="shared" si="14"/>
        <v>65.973938153143621</v>
      </c>
      <c r="AC17" s="10">
        <f t="shared" si="5"/>
        <v>864.62416647444809</v>
      </c>
      <c r="AD17" s="10">
        <f t="shared" si="6"/>
        <v>156.43514734811362</v>
      </c>
      <c r="AE17" s="10">
        <f t="shared" si="12"/>
        <v>84.731578020478238</v>
      </c>
      <c r="AF17" s="10">
        <f t="shared" si="13"/>
        <v>3.9727035050852284</v>
      </c>
      <c r="AG17" s="10">
        <f t="shared" si="0"/>
        <v>1109.7635953481254</v>
      </c>
      <c r="AH17" s="10">
        <f t="shared" si="1"/>
        <v>15536.690334873754</v>
      </c>
    </row>
    <row r="18" spans="1:34" x14ac:dyDescent="0.35">
      <c r="A18">
        <v>15</v>
      </c>
      <c r="B18" s="4">
        <f>RATES!B19</f>
        <v>2.4979999999999999E-2</v>
      </c>
      <c r="C18" s="4">
        <f>RATES!C19</f>
        <v>2.4673100204884196E-2</v>
      </c>
      <c r="D18" s="3">
        <f>RATES!D19</f>
        <v>0.69066767586788669</v>
      </c>
      <c r="E18" s="3">
        <f>RATES!E19</f>
        <v>1.0248400102435684</v>
      </c>
      <c r="G18" s="6">
        <f>'LIFE TABLES'!A18</f>
        <v>75</v>
      </c>
      <c r="H18" s="3">
        <f>'LIFE TABLES'!B18</f>
        <v>29.22232</v>
      </c>
      <c r="I18" s="3">
        <f>'LIFE TABLES'!C18</f>
        <v>2.922232E-2</v>
      </c>
      <c r="J18" s="3">
        <f>'LIFE TABLES'!D18</f>
        <v>0.97077767999999998</v>
      </c>
      <c r="K18" s="10">
        <f>'LIFE TABLES'!E18</f>
        <v>0.78272955654492149</v>
      </c>
      <c r="P18" s="14">
        <f t="shared" si="7"/>
        <v>82966.673538954565</v>
      </c>
      <c r="Q18" s="14">
        <f t="shared" si="8"/>
        <v>15556.25128855398</v>
      </c>
      <c r="R18" s="14">
        <f t="shared" si="2"/>
        <v>98522.924827508541</v>
      </c>
      <c r="T18" s="10">
        <f t="shared" si="9"/>
        <v>1.025620937691759E-2</v>
      </c>
      <c r="U18" s="10">
        <f t="shared" si="10"/>
        <v>2.0582140042560955E-3</v>
      </c>
      <c r="V18" s="10">
        <f t="shared" si="11"/>
        <v>5.811851980253302E-2</v>
      </c>
      <c r="W18" s="10"/>
      <c r="X18" s="10">
        <f t="shared" si="3"/>
        <v>697.75849931924722</v>
      </c>
      <c r="Y18" s="10">
        <f t="shared" si="4"/>
        <v>142.15418827582943</v>
      </c>
      <c r="Z18" s="10"/>
      <c r="AA18" s="14">
        <f t="shared" si="14"/>
        <v>67.293416916206496</v>
      </c>
      <c r="AC18" s="10">
        <f t="shared" si="5"/>
        <v>697.75849931924722</v>
      </c>
      <c r="AD18" s="10">
        <f t="shared" si="6"/>
        <v>142.15418827582943</v>
      </c>
      <c r="AE18" s="10">
        <f t="shared" si="12"/>
        <v>68.607476360091212</v>
      </c>
      <c r="AF18" s="10">
        <f t="shared" si="13"/>
        <v>3.2735392186624148</v>
      </c>
      <c r="AG18" s="10">
        <f t="shared" si="0"/>
        <v>911.79370317383041</v>
      </c>
      <c r="AH18" s="10">
        <f t="shared" si="1"/>
        <v>13676.905547607455</v>
      </c>
    </row>
    <row r="19" spans="1:34" x14ac:dyDescent="0.35">
      <c r="A19">
        <v>16</v>
      </c>
      <c r="B19" s="4">
        <f>RATES!B20</f>
        <v>2.486E-2</v>
      </c>
      <c r="C19" s="4">
        <f>RATES!C20</f>
        <v>2.4556017895887416E-2</v>
      </c>
      <c r="D19" s="3">
        <f>RATES!D20</f>
        <v>0.67509876092267385</v>
      </c>
      <c r="E19" s="3">
        <f>RATES!E20</f>
        <v>1.0230616849658181</v>
      </c>
      <c r="G19" s="6">
        <f>'LIFE TABLES'!A19</f>
        <v>76</v>
      </c>
      <c r="H19" s="3">
        <f>'LIFE TABLES'!B19</f>
        <v>32.869430000000001</v>
      </c>
      <c r="I19" s="3">
        <f>'LIFE TABLES'!C19</f>
        <v>3.2869429999999998E-2</v>
      </c>
      <c r="J19" s="3">
        <f>'LIFE TABLES'!D19</f>
        <v>0.96713057000000002</v>
      </c>
      <c r="K19" s="10">
        <f>'LIFE TABLES'!E19</f>
        <v>0.75700168217713715</v>
      </c>
      <c r="P19" s="14">
        <f t="shared" si="7"/>
        <v>83012.664280582831</v>
      </c>
      <c r="Q19" s="14">
        <f t="shared" si="8"/>
        <v>15564.874552609279</v>
      </c>
      <c r="R19" s="14">
        <f t="shared" si="2"/>
        <v>98577.538833192113</v>
      </c>
      <c r="T19" s="10">
        <f t="shared" si="9"/>
        <v>8.4312295776270071E-3</v>
      </c>
      <c r="U19" s="10">
        <f t="shared" si="10"/>
        <v>1.9103226183529729E-3</v>
      </c>
      <c r="V19" s="10">
        <f t="shared" si="11"/>
        <v>4.777696760655304E-2</v>
      </c>
      <c r="W19" s="10"/>
      <c r="X19" s="10">
        <f t="shared" si="3"/>
        <v>560.98090114168269</v>
      </c>
      <c r="Y19" s="10">
        <f t="shared" si="4"/>
        <v>128.965643261265</v>
      </c>
      <c r="Z19" s="10"/>
      <c r="AA19" s="14">
        <f t="shared" si="14"/>
        <v>68.639285254530634</v>
      </c>
      <c r="AC19" s="10">
        <f t="shared" si="5"/>
        <v>560.98090114168269</v>
      </c>
      <c r="AD19" s="10">
        <f t="shared" si="6"/>
        <v>128.965643261265</v>
      </c>
      <c r="AE19" s="10">
        <f t="shared" si="12"/>
        <v>55.366746975899432</v>
      </c>
      <c r="AF19" s="10">
        <f t="shared" si="13"/>
        <v>2.6931131984473127</v>
      </c>
      <c r="AG19" s="10">
        <f t="shared" si="0"/>
        <v>748.00640457729446</v>
      </c>
      <c r="AH19" s="10">
        <f t="shared" si="1"/>
        <v>11968.102473236711</v>
      </c>
    </row>
    <row r="20" spans="1:34" x14ac:dyDescent="0.35">
      <c r="A20">
        <v>17</v>
      </c>
      <c r="B20" s="4">
        <f>RATES!B21</f>
        <v>2.4660000000000001E-2</v>
      </c>
      <c r="C20" s="4">
        <f>RATES!C21</f>
        <v>2.4360850246257219E-2</v>
      </c>
      <c r="D20" s="3">
        <f>RATES!D21</f>
        <v>0.66091208289531456</v>
      </c>
      <c r="E20" s="3">
        <f>RATES!E21</f>
        <v>1.0214653028663214</v>
      </c>
      <c r="G20" s="6">
        <f>'LIFE TABLES'!A20</f>
        <v>77</v>
      </c>
      <c r="H20" s="3">
        <f>'LIFE TABLES'!B20</f>
        <v>37.547710000000002</v>
      </c>
      <c r="I20" s="3">
        <f>'LIFE TABLES'!C20</f>
        <v>3.7547710000000005E-2</v>
      </c>
      <c r="J20" s="3">
        <f>'LIFE TABLES'!D20</f>
        <v>0.96245228999999999</v>
      </c>
      <c r="K20" s="10">
        <f>'LIFE TABLES'!E20</f>
        <v>0.72857800254523786</v>
      </c>
      <c r="P20" s="14">
        <f t="shared" si="7"/>
        <v>82929.076023361471</v>
      </c>
      <c r="Q20" s="14">
        <f t="shared" si="8"/>
        <v>15549.201754380274</v>
      </c>
      <c r="R20" s="14">
        <f t="shared" si="2"/>
        <v>98478.27777774175</v>
      </c>
      <c r="T20" s="10">
        <f t="shared" si="9"/>
        <v>6.8974577823274182E-3</v>
      </c>
      <c r="U20" s="10">
        <f t="shared" si="10"/>
        <v>1.7939157243702477E-3</v>
      </c>
      <c r="V20" s="10">
        <f t="shared" si="11"/>
        <v>3.9085594099855368E-2</v>
      </c>
      <c r="W20" s="10"/>
      <c r="X20" s="10">
        <f t="shared" si="3"/>
        <v>448.83320370296445</v>
      </c>
      <c r="Y20" s="10">
        <f t="shared" si="4"/>
        <v>118.56205779321974</v>
      </c>
      <c r="Z20" s="10"/>
      <c r="AA20" s="14">
        <f t="shared" si="14"/>
        <v>70.012070959621255</v>
      </c>
      <c r="AC20" s="10">
        <f t="shared" si="5"/>
        <v>448.83320370296445</v>
      </c>
      <c r="AD20" s="10">
        <f t="shared" si="6"/>
        <v>118.56205779321974</v>
      </c>
      <c r="AE20" s="10">
        <f t="shared" si="12"/>
        <v>44.513515991963736</v>
      </c>
      <c r="AF20" s="10">
        <f t="shared" si="13"/>
        <v>2.2107274194185522</v>
      </c>
      <c r="AG20" s="10">
        <f t="shared" si="0"/>
        <v>614.11950490756635</v>
      </c>
      <c r="AH20" s="10">
        <f t="shared" si="1"/>
        <v>10440.031583428628</v>
      </c>
    </row>
    <row r="21" spans="1:34" x14ac:dyDescent="0.35">
      <c r="A21">
        <v>18</v>
      </c>
      <c r="B21" s="4">
        <f>RATES!B22</f>
        <v>2.4459999999999999E-2</v>
      </c>
      <c r="C21" s="4">
        <f>RATES!C22</f>
        <v>2.4165644498780187E-2</v>
      </c>
      <c r="D21" s="3">
        <f>RATES!D22</f>
        <v>0.64727657622441392</v>
      </c>
      <c r="E21" s="3">
        <f>RATES!E22</f>
        <v>1.0210659664998802</v>
      </c>
      <c r="G21" s="6">
        <f>'LIFE TABLES'!A21</f>
        <v>78</v>
      </c>
      <c r="H21" s="3">
        <f>'LIFE TABLES'!B21</f>
        <v>41.500149999999998</v>
      </c>
      <c r="I21" s="3">
        <f>'LIFE TABLES'!C21</f>
        <v>4.150015E-2</v>
      </c>
      <c r="J21" s="3">
        <f>'LIFE TABLES'!D21</f>
        <v>0.95849985000000004</v>
      </c>
      <c r="K21" s="10">
        <f>'LIFE TABLES'!E21</f>
        <v>0.69834190615291014</v>
      </c>
      <c r="P21" s="14">
        <f t="shared" si="7"/>
        <v>82813.183903199446</v>
      </c>
      <c r="Q21" s="14">
        <f t="shared" si="8"/>
        <v>15527.471981849892</v>
      </c>
      <c r="R21" s="14">
        <f t="shared" si="2"/>
        <v>98340.655885049346</v>
      </c>
      <c r="T21" s="10">
        <f t="shared" si="9"/>
        <v>5.6195304122808381E-3</v>
      </c>
      <c r="U21" s="10">
        <f t="shared" si="10"/>
        <v>1.6220580179831128E-3</v>
      </c>
      <c r="V21" s="10">
        <f t="shared" si="11"/>
        <v>3.1844005669591419E-2</v>
      </c>
      <c r="W21" s="10"/>
      <c r="X21" s="10">
        <f t="shared" si="3"/>
        <v>357.63061035417627</v>
      </c>
      <c r="Y21" s="10">
        <f t="shared" si="4"/>
        <v>104.99201603174681</v>
      </c>
      <c r="Z21" s="10"/>
      <c r="AA21" s="14">
        <f t="shared" si="14"/>
        <v>71.412312378813681</v>
      </c>
      <c r="AC21" s="10">
        <f t="shared" si="5"/>
        <v>357.63061035417627</v>
      </c>
      <c r="AD21" s="10">
        <f t="shared" si="6"/>
        <v>104.99201603174681</v>
      </c>
      <c r="AE21" s="10">
        <f t="shared" si="12"/>
        <v>35.614667160029349</v>
      </c>
      <c r="AF21" s="10">
        <f t="shared" si="13"/>
        <v>1.8066736255508755</v>
      </c>
      <c r="AG21" s="10">
        <f t="shared" si="0"/>
        <v>500.04396717150331</v>
      </c>
      <c r="AH21" s="10">
        <f t="shared" si="1"/>
        <v>9000.7914090870599</v>
      </c>
    </row>
    <row r="22" spans="1:34" x14ac:dyDescent="0.35">
      <c r="A22">
        <v>19</v>
      </c>
      <c r="B22" s="4">
        <f>RATES!B23</f>
        <v>2.427E-2</v>
      </c>
      <c r="C22" s="4">
        <f>RATES!C23</f>
        <v>2.3980163736996421E-2</v>
      </c>
      <c r="D22" s="3">
        <f>RATES!D23</f>
        <v>0.63405275958074014</v>
      </c>
      <c r="E22" s="3">
        <f>RATES!E23</f>
        <v>1.020856019383021</v>
      </c>
      <c r="G22" s="6">
        <f>'LIFE TABLES'!A22</f>
        <v>79</v>
      </c>
      <c r="H22" s="3">
        <f>'LIFE TABLES'!B22</f>
        <v>47.043030000000002</v>
      </c>
      <c r="I22" s="3">
        <f>'LIFE TABLES'!C22</f>
        <v>4.704303E-2</v>
      </c>
      <c r="J22" s="3">
        <f>'LIFE TABLES'!D22</f>
        <v>0.95295697000000001</v>
      </c>
      <c r="K22" s="10">
        <f>'LIFE TABLES'!E22</f>
        <v>0.66548978691150162</v>
      </c>
      <c r="P22" s="14">
        <f t="shared" si="7"/>
        <v>82680.449851873462</v>
      </c>
      <c r="Q22" s="14">
        <f t="shared" si="8"/>
        <v>15502.58434722627</v>
      </c>
      <c r="R22" s="14">
        <f t="shared" si="2"/>
        <v>98183.034199099726</v>
      </c>
      <c r="T22" s="10">
        <f t="shared" si="9"/>
        <v>4.5518950733334992E-3</v>
      </c>
      <c r="U22" s="10">
        <f t="shared" si="10"/>
        <v>1.4980385140347593E-3</v>
      </c>
      <c r="V22" s="10">
        <f t="shared" si="11"/>
        <v>2.579407208222316E-2</v>
      </c>
      <c r="W22" s="10"/>
      <c r="X22" s="10">
        <f t="shared" si="3"/>
        <v>283.31241978132419</v>
      </c>
      <c r="Y22" s="10">
        <f t="shared" si="4"/>
        <v>94.98354537819705</v>
      </c>
      <c r="Z22" s="10"/>
      <c r="AA22" s="14">
        <f t="shared" si="14"/>
        <v>72.840558626389949</v>
      </c>
      <c r="AC22" s="10">
        <f t="shared" si="5"/>
        <v>283.31241978132419</v>
      </c>
      <c r="AD22" s="10">
        <f t="shared" si="6"/>
        <v>94.98354537819705</v>
      </c>
      <c r="AE22" s="10">
        <f t="shared" si="12"/>
        <v>28.377799747540983</v>
      </c>
      <c r="AF22" s="10">
        <f t="shared" si="13"/>
        <v>1.4707076703313822</v>
      </c>
      <c r="AG22" s="10">
        <f t="shared" si="0"/>
        <v>408.14447257739357</v>
      </c>
      <c r="AH22" s="10">
        <f t="shared" si="1"/>
        <v>7754.7449789704779</v>
      </c>
    </row>
    <row r="23" spans="1:34" x14ac:dyDescent="0.35">
      <c r="A23">
        <v>20</v>
      </c>
      <c r="B23" s="4">
        <f>RATES!B24</f>
        <v>2.4150000000000001E-2</v>
      </c>
      <c r="C23" s="4">
        <f>RATES!C24</f>
        <v>2.3863000264527503E-2</v>
      </c>
      <c r="D23" s="3">
        <f>RATES!D24</f>
        <v>0.62048117992903384</v>
      </c>
      <c r="E23" s="3">
        <f>RATES!E24</f>
        <v>1.0218726692939479</v>
      </c>
      <c r="G23" s="6">
        <f>'LIFE TABLES'!A23</f>
        <v>80</v>
      </c>
      <c r="H23" s="3">
        <f>'LIFE TABLES'!B23</f>
        <v>52.770629999999997</v>
      </c>
      <c r="I23" s="3">
        <f>'LIFE TABLES'!C23</f>
        <v>5.2770629999999999E-2</v>
      </c>
      <c r="J23" s="3">
        <f>'LIFE TABLES'!D23</f>
        <v>0.94722936999999996</v>
      </c>
      <c r="K23" s="10">
        <f>'LIFE TABLES'!E23</f>
        <v>0.63037147159761586</v>
      </c>
      <c r="P23" s="14">
        <f t="shared" si="7"/>
        <v>82630.136364810052</v>
      </c>
      <c r="Q23" s="14">
        <f t="shared" si="8"/>
        <v>15493.150568401881</v>
      </c>
      <c r="R23" s="14">
        <f t="shared" si="2"/>
        <v>98123.28693321193</v>
      </c>
      <c r="T23" s="10">
        <f t="shared" si="9"/>
        <v>3.6649353972268246E-3</v>
      </c>
      <c r="U23" s="10">
        <f t="shared" si="10"/>
        <v>1.361169434044328E-3</v>
      </c>
      <c r="V23" s="10">
        <f t="shared" si="11"/>
        <v>2.0767967250952004E-2</v>
      </c>
      <c r="W23" s="10"/>
      <c r="X23" s="10">
        <f t="shared" si="3"/>
        <v>223.08917399136024</v>
      </c>
      <c r="Y23" s="10">
        <f t="shared" si="4"/>
        <v>84.458001651915978</v>
      </c>
      <c r="Z23" s="10"/>
      <c r="AA23" s="14">
        <f t="shared" si="14"/>
        <v>74.297369798917757</v>
      </c>
      <c r="AC23" s="10">
        <f t="shared" si="5"/>
        <v>223.08917399136024</v>
      </c>
      <c r="AD23" s="10">
        <f t="shared" si="6"/>
        <v>84.458001651915978</v>
      </c>
      <c r="AE23" s="10">
        <f t="shared" si="12"/>
        <v>22.480697980708729</v>
      </c>
      <c r="AF23" s="10">
        <f t="shared" si="13"/>
        <v>1.1891098099852149</v>
      </c>
      <c r="AG23" s="10">
        <f t="shared" si="0"/>
        <v>331.21698343397014</v>
      </c>
      <c r="AH23" s="10">
        <f t="shared" si="1"/>
        <v>6624.3396686794031</v>
      </c>
    </row>
    <row r="24" spans="1:34" x14ac:dyDescent="0.35">
      <c r="A24">
        <v>21</v>
      </c>
      <c r="B24" s="4">
        <f>RATES!B25</f>
        <v>2.409E-2</v>
      </c>
      <c r="C24" s="4">
        <f>RATES!C25</f>
        <v>2.3804413380161302E-2</v>
      </c>
      <c r="D24" s="3">
        <f>RATES!D25</f>
        <v>0.6065957554795236</v>
      </c>
      <c r="E24" s="3">
        <f>RATES!E25</f>
        <v>1.0228907378993011</v>
      </c>
      <c r="G24" s="6">
        <f>'LIFE TABLES'!A24</f>
        <v>81</v>
      </c>
      <c r="H24" s="3">
        <f>'LIFE TABLES'!B24</f>
        <v>58.951180000000001</v>
      </c>
      <c r="I24" s="3">
        <f>'LIFE TABLES'!C24</f>
        <v>5.8951179999999999E-2</v>
      </c>
      <c r="J24" s="3">
        <f>'LIFE TABLES'!D24</f>
        <v>0.94104882000000001</v>
      </c>
      <c r="K24" s="10">
        <f>'LIFE TABLES'!E24</f>
        <v>0.59321032950859998</v>
      </c>
      <c r="P24" s="14">
        <f t="shared" si="7"/>
        <v>82662.125933424177</v>
      </c>
      <c r="Q24" s="14">
        <f t="shared" si="8"/>
        <v>15499.148612517029</v>
      </c>
      <c r="R24" s="14">
        <f t="shared" si="2"/>
        <v>98161.274545941211</v>
      </c>
      <c r="T24" s="10">
        <f t="shared" si="9"/>
        <v>2.9315506612960546E-3</v>
      </c>
      <c r="U24" s="10">
        <f t="shared" si="10"/>
        <v>1.2242961756449768E-3</v>
      </c>
      <c r="V24" s="10">
        <f t="shared" si="11"/>
        <v>1.6612120414010972E-2</v>
      </c>
      <c r="W24" s="10"/>
      <c r="X24" s="10">
        <f t="shared" si="3"/>
        <v>174.52131018359557</v>
      </c>
      <c r="Y24" s="10">
        <f t="shared" si="4"/>
        <v>74.265286359605625</v>
      </c>
      <c r="Z24" s="10"/>
      <c r="AA24" s="14">
        <f t="shared" si="14"/>
        <v>75.783317194896114</v>
      </c>
      <c r="AC24" s="10">
        <f t="shared" si="5"/>
        <v>174.52131018359557</v>
      </c>
      <c r="AD24" s="10">
        <f t="shared" si="6"/>
        <v>74.265286359605625</v>
      </c>
      <c r="AE24" s="10">
        <f t="shared" si="12"/>
        <v>17.702015920505467</v>
      </c>
      <c r="AF24" s="10">
        <f t="shared" si="13"/>
        <v>0.95470010146697382</v>
      </c>
      <c r="AG24" s="10">
        <f t="shared" si="0"/>
        <v>267.44331256517364</v>
      </c>
      <c r="AH24" s="10">
        <f t="shared" si="1"/>
        <v>5616.3095638686464</v>
      </c>
    </row>
    <row r="25" spans="1:34" x14ac:dyDescent="0.35">
      <c r="A25">
        <v>22</v>
      </c>
      <c r="B25" s="4">
        <f>RATES!B26</f>
        <v>2.409E-2</v>
      </c>
      <c r="C25" s="4">
        <f>RATES!C26</f>
        <v>2.3804413380161302E-2</v>
      </c>
      <c r="D25" s="3">
        <f>RATES!D26</f>
        <v>0.59232660750473454</v>
      </c>
      <c r="E25" s="3">
        <f>RATES!E26</f>
        <v>1.0240899999999999</v>
      </c>
      <c r="G25" s="6">
        <f>'LIFE TABLES'!A25</f>
        <v>82</v>
      </c>
      <c r="H25" s="3">
        <f>'LIFE TABLES'!B25</f>
        <v>65.736419999999995</v>
      </c>
      <c r="I25" s="3">
        <f>'LIFE TABLES'!C25</f>
        <v>6.573641999999999E-2</v>
      </c>
      <c r="J25" s="3">
        <f>'LIFE TABLES'!D25</f>
        <v>0.93426357999999998</v>
      </c>
      <c r="K25" s="10">
        <f>'LIFE TABLES'!E25</f>
        <v>0.55421480613968421</v>
      </c>
      <c r="P25" s="14">
        <f t="shared" si="7"/>
        <v>82791.080503122823</v>
      </c>
      <c r="Q25" s="14">
        <f t="shared" si="8"/>
        <v>15523.327594335526</v>
      </c>
      <c r="R25" s="14">
        <f t="shared" si="2"/>
        <v>98314.408097458348</v>
      </c>
      <c r="T25" s="10">
        <f t="shared" si="9"/>
        <v>2.3280148634077457E-3</v>
      </c>
      <c r="U25" s="10">
        <f t="shared" si="10"/>
        <v>1.0920213246259989E-3</v>
      </c>
      <c r="V25" s="10">
        <f t="shared" si="11"/>
        <v>1.3192084225977226E-2</v>
      </c>
      <c r="W25" s="10"/>
      <c r="X25" s="10">
        <f t="shared" si="3"/>
        <v>135.54259695077567</v>
      </c>
      <c r="Y25" s="10">
        <f t="shared" si="4"/>
        <v>64.683328653854446</v>
      </c>
      <c r="Z25" s="10"/>
      <c r="AA25" s="14">
        <f t="shared" si="14"/>
        <v>77.298983538794033</v>
      </c>
      <c r="AC25" s="10">
        <f t="shared" si="5"/>
        <v>135.54259695077567</v>
      </c>
      <c r="AD25" s="10">
        <f t="shared" si="6"/>
        <v>64.683328653854446</v>
      </c>
      <c r="AE25" s="10">
        <f t="shared" si="12"/>
        <v>13.848178790250385</v>
      </c>
      <c r="AF25" s="10">
        <f t="shared" si="13"/>
        <v>0.76060660998099672</v>
      </c>
      <c r="AG25" s="10">
        <f t="shared" si="0"/>
        <v>214.8347110048615</v>
      </c>
      <c r="AH25" s="10">
        <f t="shared" si="1"/>
        <v>4726.3636421069532</v>
      </c>
    </row>
    <row r="26" spans="1:34" x14ac:dyDescent="0.35">
      <c r="A26">
        <v>23</v>
      </c>
      <c r="B26" s="4">
        <f>RATES!B27</f>
        <v>2.4129999999999999E-2</v>
      </c>
      <c r="C26" s="4">
        <f>RATES!C27</f>
        <v>2.3843471684450026E-2</v>
      </c>
      <c r="D26" s="3">
        <f>RATES!D27</f>
        <v>0.57787375637469418</v>
      </c>
      <c r="E26" s="3">
        <f>RATES!E27</f>
        <v>1.0250103953858549</v>
      </c>
      <c r="G26" s="6">
        <f>'LIFE TABLES'!A26</f>
        <v>83</v>
      </c>
      <c r="H26" s="3">
        <f>'LIFE TABLES'!B26</f>
        <v>72.184380000000004</v>
      </c>
      <c r="I26" s="3">
        <f>'LIFE TABLES'!C26</f>
        <v>7.2184380000000006E-2</v>
      </c>
      <c r="J26" s="3">
        <f>'LIFE TABLES'!D26</f>
        <v>0.92781561999999995</v>
      </c>
      <c r="K26" s="10">
        <f>'LIFE TABLES'!E26</f>
        <v>0.51420915397167088</v>
      </c>
      <c r="P26" s="14">
        <f t="shared" si="7"/>
        <v>82994.760361387642</v>
      </c>
      <c r="Q26" s="14">
        <f t="shared" si="8"/>
        <v>15561.517567760182</v>
      </c>
      <c r="R26" s="14">
        <f t="shared" si="2"/>
        <v>98556.277929147822</v>
      </c>
      <c r="T26" s="10">
        <f t="shared" si="9"/>
        <v>1.8359732707825915E-3</v>
      </c>
      <c r="U26" s="10">
        <f t="shared" si="10"/>
        <v>9.5226242075994593E-4</v>
      </c>
      <c r="V26" s="10">
        <f t="shared" si="11"/>
        <v>1.0403848534434688E-2</v>
      </c>
      <c r="W26" s="10"/>
      <c r="X26" s="10">
        <f t="shared" si="3"/>
        <v>104.54312536284507</v>
      </c>
      <c r="Y26" s="10">
        <f t="shared" si="4"/>
        <v>55.028746213900952</v>
      </c>
      <c r="Z26" s="10"/>
      <c r="AA26" s="14">
        <f t="shared" si="14"/>
        <v>78.844963209569912</v>
      </c>
      <c r="AC26" s="10">
        <f t="shared" si="5"/>
        <v>104.54312536284507</v>
      </c>
      <c r="AD26" s="10">
        <f t="shared" si="6"/>
        <v>55.028746213900952</v>
      </c>
      <c r="AE26" s="10">
        <f t="shared" si="12"/>
        <v>10.755233951060271</v>
      </c>
      <c r="AF26" s="10">
        <f t="shared" si="13"/>
        <v>0.60106348086715988</v>
      </c>
      <c r="AG26" s="10">
        <f t="shared" si="0"/>
        <v>170.92816900867345</v>
      </c>
      <c r="AH26" s="10">
        <f t="shared" si="1"/>
        <v>3931.3478871994894</v>
      </c>
    </row>
    <row r="27" spans="1:34" x14ac:dyDescent="0.35">
      <c r="A27">
        <v>24</v>
      </c>
      <c r="B27" s="4">
        <f>RATES!B28</f>
        <v>2.4209999999999999E-2</v>
      </c>
      <c r="C27" s="4">
        <f>RATES!C28</f>
        <v>2.3921583716671978E-2</v>
      </c>
      <c r="D27" s="3">
        <f>RATES!D28</f>
        <v>0.56320138825489219</v>
      </c>
      <c r="E27" s="3">
        <f>RATES!E28</f>
        <v>1.0260517257694712</v>
      </c>
      <c r="G27" s="6">
        <f>'LIFE TABLES'!A27</f>
        <v>84</v>
      </c>
      <c r="H27" s="3">
        <f>'LIFE TABLES'!B27</f>
        <v>81.257310000000004</v>
      </c>
      <c r="I27" s="3">
        <f>'LIFE TABLES'!C27</f>
        <v>8.1257309999999999E-2</v>
      </c>
      <c r="J27" s="3">
        <f>'LIFE TABLES'!D27</f>
        <v>0.91874268999999997</v>
      </c>
      <c r="K27" s="10">
        <f>'LIFE TABLES'!E27</f>
        <v>0.47242590134255708</v>
      </c>
      <c r="P27" s="14">
        <f t="shared" si="7"/>
        <v>83283.464922455722</v>
      </c>
      <c r="Q27" s="14">
        <f t="shared" si="8"/>
        <v>15615.649672960448</v>
      </c>
      <c r="R27" s="14">
        <f t="shared" si="2"/>
        <v>98899.114595416177</v>
      </c>
      <c r="T27" s="10">
        <f t="shared" si="9"/>
        <v>1.4337689683318622E-3</v>
      </c>
      <c r="U27" s="10">
        <f t="shared" si="10"/>
        <v>8.4538874555560508E-4</v>
      </c>
      <c r="V27" s="10">
        <f t="shared" si="11"/>
        <v>8.1246908205472191E-3</v>
      </c>
      <c r="W27" s="10"/>
      <c r="X27" s="10">
        <f t="shared" si="3"/>
        <v>79.844951621121822</v>
      </c>
      <c r="Y27" s="10">
        <f t="shared" si="4"/>
        <v>47.612411511197855</v>
      </c>
      <c r="Z27" s="10"/>
      <c r="AA27" s="14">
        <f t="shared" si="14"/>
        <v>80.421862473761308</v>
      </c>
      <c r="AC27" s="10">
        <f t="shared" si="5"/>
        <v>79.844951621121822</v>
      </c>
      <c r="AD27" s="10">
        <f t="shared" si="6"/>
        <v>47.612411511197855</v>
      </c>
      <c r="AE27" s="10">
        <f t="shared" si="12"/>
        <v>8.2954380032083801</v>
      </c>
      <c r="AF27" s="10">
        <f t="shared" si="13"/>
        <v>0.47122884213096444</v>
      </c>
      <c r="AG27" s="10">
        <f t="shared" si="0"/>
        <v>136.224029977659</v>
      </c>
      <c r="AH27" s="10">
        <f t="shared" si="1"/>
        <v>3269.3767194638158</v>
      </c>
    </row>
    <row r="28" spans="1:34" x14ac:dyDescent="0.35">
      <c r="A28">
        <v>25</v>
      </c>
      <c r="B28" s="4">
        <f>RATES!B29</f>
        <v>2.4309999999999998E-2</v>
      </c>
      <c r="C28" s="4">
        <f>RATES!C29</f>
        <v>2.4019215177511436E-2</v>
      </c>
      <c r="D28" s="3">
        <f>RATES!D29</f>
        <v>0.54854806158178593</v>
      </c>
      <c r="E28" s="3">
        <f>RATES!E29</f>
        <v>1.0267129312805374</v>
      </c>
      <c r="G28" s="6">
        <f>'LIFE TABLES'!A28</f>
        <v>85</v>
      </c>
      <c r="H28" s="3">
        <f>'LIFE TABLES'!B28</f>
        <v>92.639579999999995</v>
      </c>
      <c r="I28" s="3">
        <f>'LIFE TABLES'!C28</f>
        <v>9.2639579999999999E-2</v>
      </c>
      <c r="J28" s="3">
        <f>'LIFE TABLES'!D28</f>
        <v>0.90736042000000006</v>
      </c>
      <c r="K28" s="10">
        <f>'LIFE TABLES'!E28</f>
        <v>0.42866056426106119</v>
      </c>
      <c r="P28" s="14">
        <f t="shared" si="7"/>
        <v>83627.029768984183</v>
      </c>
      <c r="Q28" s="14">
        <f t="shared" si="8"/>
        <v>15680.068081684532</v>
      </c>
      <c r="R28" s="14">
        <f t="shared" si="2"/>
        <v>99307.09785066871</v>
      </c>
      <c r="T28" s="10">
        <f t="shared" si="9"/>
        <v>1.1058034312952806E-3</v>
      </c>
      <c r="U28" s="10">
        <f t="shared" si="10"/>
        <v>7.5266794524534982E-4</v>
      </c>
      <c r="V28" s="10">
        <f t="shared" si="11"/>
        <v>6.2662194440065893E-3</v>
      </c>
      <c r="W28" s="10"/>
      <c r="X28" s="10">
        <f t="shared" si="3"/>
        <v>60.226196175246557</v>
      </c>
      <c r="Y28" s="10">
        <f t="shared" si="4"/>
        <v>41.287454237908243</v>
      </c>
      <c r="Z28" s="10"/>
      <c r="AA28" s="14">
        <f t="shared" si="14"/>
        <v>82.030299723236539</v>
      </c>
      <c r="AC28" s="10">
        <f t="shared" si="5"/>
        <v>60.226196175246557</v>
      </c>
      <c r="AD28" s="10">
        <f t="shared" si="6"/>
        <v>41.287454237908243</v>
      </c>
      <c r="AE28" s="10">
        <f t="shared" si="12"/>
        <v>6.3356473963441271</v>
      </c>
      <c r="AF28" s="10">
        <f t="shared" si="13"/>
        <v>0.36559127814968784</v>
      </c>
      <c r="AG28" s="10">
        <f t="shared" si="0"/>
        <v>108.21488908764863</v>
      </c>
      <c r="AH28" s="10">
        <f t="shared" si="1"/>
        <v>2705.3722271912156</v>
      </c>
    </row>
    <row r="29" spans="1:34" x14ac:dyDescent="0.35">
      <c r="A29">
        <v>26</v>
      </c>
      <c r="B29" s="4">
        <f>RATES!B30</f>
        <v>2.443E-2</v>
      </c>
      <c r="C29" s="4">
        <f>RATES!C30</f>
        <v>2.4136360349799893E-2</v>
      </c>
      <c r="D29" s="3">
        <f>RATES!D30</f>
        <v>0.53390072310461201</v>
      </c>
      <c r="E29" s="3">
        <f>RATES!E30</f>
        <v>1.0274345732142864</v>
      </c>
      <c r="G29" s="6">
        <f>'LIFE TABLES'!A29</f>
        <v>86</v>
      </c>
      <c r="H29" s="3">
        <f>'LIFE TABLES'!B29</f>
        <v>107.0014</v>
      </c>
      <c r="I29" s="3">
        <f>'LIFE TABLES'!C29</f>
        <v>0.10700140000000001</v>
      </c>
      <c r="J29" s="3">
        <f>'LIFE TABLES'!D29</f>
        <v>0.89299859999999998</v>
      </c>
      <c r="K29" s="10">
        <f>'LIFE TABLES'!E29</f>
        <v>0.38279328376033767</v>
      </c>
      <c r="P29" s="14">
        <f t="shared" si="7"/>
        <v>84031.033003797435</v>
      </c>
      <c r="Q29" s="14">
        <f t="shared" si="8"/>
        <v>15755.818688212019</v>
      </c>
      <c r="R29" s="14">
        <f t="shared" si="2"/>
        <v>99786.851692009455</v>
      </c>
      <c r="T29" s="10">
        <f t="shared" si="9"/>
        <v>8.393587786185994E-4</v>
      </c>
      <c r="U29" s="10">
        <f t="shared" si="10"/>
        <v>6.7049425321592674E-4</v>
      </c>
      <c r="V29" s="10">
        <f t="shared" si="11"/>
        <v>4.7563664121720627E-3</v>
      </c>
      <c r="W29" s="10"/>
      <c r="X29" s="10">
        <f t="shared" si="3"/>
        <v>44.708944140664251</v>
      </c>
      <c r="Y29" s="10">
        <f t="shared" si="4"/>
        <v>35.797736662947017</v>
      </c>
      <c r="Z29" s="10"/>
      <c r="AA29" s="14">
        <f t="shared" si="14"/>
        <v>83.670905717701274</v>
      </c>
      <c r="AC29" s="10">
        <f t="shared" si="5"/>
        <v>44.708944140664251</v>
      </c>
      <c r="AD29" s="10">
        <f t="shared" si="6"/>
        <v>35.797736662947017</v>
      </c>
      <c r="AE29" s="10">
        <f t="shared" si="12"/>
        <v>4.7789073468778085</v>
      </c>
      <c r="AF29" s="10">
        <f t="shared" si="13"/>
        <v>0.27992428596565438</v>
      </c>
      <c r="AG29" s="10">
        <f t="shared" si="0"/>
        <v>85.565512436454725</v>
      </c>
      <c r="AH29" s="10">
        <f t="shared" si="1"/>
        <v>2224.7033233478228</v>
      </c>
    </row>
    <row r="30" spans="1:34" x14ac:dyDescent="0.35">
      <c r="A30">
        <v>27</v>
      </c>
      <c r="B30" s="4">
        <f>RATES!B31</f>
        <v>2.4570000000000002E-2</v>
      </c>
      <c r="C30" s="4">
        <f>RATES!C31</f>
        <v>2.4273012375390805E-2</v>
      </c>
      <c r="D30" s="3">
        <f>RATES!D31</f>
        <v>0.51924921182601946</v>
      </c>
      <c r="E30" s="3">
        <f>RATES!E31</f>
        <v>1.0282167231936055</v>
      </c>
      <c r="G30" s="6">
        <f>'LIFE TABLES'!A30</f>
        <v>87</v>
      </c>
      <c r="H30" s="3">
        <f>'LIFE TABLES'!B30</f>
        <v>122.26466000000001</v>
      </c>
      <c r="I30" s="3">
        <f>'LIFE TABLES'!C30</f>
        <v>0.12226466000000001</v>
      </c>
      <c r="J30" s="3">
        <f>'LIFE TABLES'!D30</f>
        <v>0.87773533999999998</v>
      </c>
      <c r="K30" s="10">
        <f>'LIFE TABLES'!E30</f>
        <v>0.33599119307109643</v>
      </c>
      <c r="P30" s="14">
        <f t="shared" si="7"/>
        <v>84501.266906900069</v>
      </c>
      <c r="Q30" s="14">
        <f t="shared" si="8"/>
        <v>15843.987545043763</v>
      </c>
      <c r="R30" s="14">
        <f t="shared" si="2"/>
        <v>100345.25445194384</v>
      </c>
      <c r="T30" s="10">
        <f t="shared" si="9"/>
        <v>6.2622463349286384E-4</v>
      </c>
      <c r="U30" s="10">
        <f t="shared" si="10"/>
        <v>5.8153552221963721E-4</v>
      </c>
      <c r="V30" s="10">
        <f t="shared" si="11"/>
        <v>3.5486062564595612E-3</v>
      </c>
      <c r="W30" s="10"/>
      <c r="X30" s="10">
        <f t="shared" si="3"/>
        <v>32.622426636400583</v>
      </c>
      <c r="Y30" s="10">
        <f t="shared" si="4"/>
        <v>30.300439833159242</v>
      </c>
      <c r="Z30" s="10"/>
      <c r="AA30" s="14">
        <f t="shared" si="14"/>
        <v>85.344323832055295</v>
      </c>
      <c r="AC30" s="10">
        <f t="shared" si="5"/>
        <v>32.622426636400583</v>
      </c>
      <c r="AD30" s="10">
        <f t="shared" si="6"/>
        <v>30.300439833159242</v>
      </c>
      <c r="AE30" s="10">
        <f t="shared" si="12"/>
        <v>3.5476206081834034</v>
      </c>
      <c r="AF30" s="10">
        <f t="shared" si="13"/>
        <v>0.21077824857996247</v>
      </c>
      <c r="AG30" s="10">
        <f t="shared" si="0"/>
        <v>66.681265326323185</v>
      </c>
      <c r="AH30" s="10">
        <f t="shared" si="1"/>
        <v>1800.394163810726</v>
      </c>
    </row>
    <row r="31" spans="1:34" x14ac:dyDescent="0.35">
      <c r="A31">
        <v>28</v>
      </c>
      <c r="B31" s="4">
        <f>RATES!B32</f>
        <v>2.4719999999999999E-2</v>
      </c>
      <c r="C31" s="4">
        <f>RATES!C32</f>
        <v>2.4419404540743664E-2</v>
      </c>
      <c r="D31" s="3">
        <f>RATES!D32</f>
        <v>0.50472410428806347</v>
      </c>
      <c r="E31" s="3">
        <f>RATES!E32</f>
        <v>1.0287783115855826</v>
      </c>
      <c r="G31" s="6">
        <f>'LIFE TABLES'!A31</f>
        <v>88</v>
      </c>
      <c r="H31" s="3">
        <f>'LIFE TABLES'!B31</f>
        <v>139.87939</v>
      </c>
      <c r="I31" s="3">
        <f>'LIFE TABLES'!C31</f>
        <v>0.13987938999999999</v>
      </c>
      <c r="J31" s="3">
        <f>'LIFE TABLES'!D31</f>
        <v>0.86012061000000006</v>
      </c>
      <c r="K31" s="10">
        <f>'LIFE TABLES'!E31</f>
        <v>0.28899294993893926</v>
      </c>
      <c r="P31" s="14">
        <f t="shared" si="7"/>
        <v>85020.543140026202</v>
      </c>
      <c r="Q31" s="14">
        <f t="shared" si="8"/>
        <v>15941.351838754914</v>
      </c>
      <c r="R31" s="14">
        <f t="shared" si="2"/>
        <v>100961.89497878111</v>
      </c>
      <c r="T31" s="10">
        <f t="shared" si="9"/>
        <v>4.5783440669337218E-4</v>
      </c>
      <c r="U31" s="10">
        <f t="shared" si="10"/>
        <v>4.9637687850374694E-4</v>
      </c>
      <c r="V31" s="10">
        <f t="shared" si="11"/>
        <v>2.5943949712624419E-3</v>
      </c>
      <c r="W31" s="10"/>
      <c r="X31" s="10">
        <f t="shared" si="3"/>
        <v>23.325659232049674</v>
      </c>
      <c r="Y31" s="10">
        <f t="shared" si="4"/>
        <v>25.294324335017613</v>
      </c>
      <c r="Z31" s="10"/>
      <c r="AA31" s="14">
        <f t="shared" si="14"/>
        <v>87.051210308696398</v>
      </c>
      <c r="AC31" s="10">
        <f t="shared" si="5"/>
        <v>23.325659232049674</v>
      </c>
      <c r="AD31" s="10">
        <f t="shared" si="6"/>
        <v>25.294324335017613</v>
      </c>
      <c r="AE31" s="10">
        <f t="shared" si="12"/>
        <v>2.5885617775682683</v>
      </c>
      <c r="AF31" s="10">
        <f t="shared" si="13"/>
        <v>0.15591456004066093</v>
      </c>
      <c r="AG31" s="10">
        <f t="shared" si="0"/>
        <v>51.364459904676217</v>
      </c>
      <c r="AH31" s="10">
        <f t="shared" si="1"/>
        <v>1438.2048773309341</v>
      </c>
    </row>
    <row r="32" spans="1:34" x14ac:dyDescent="0.35">
      <c r="A32">
        <v>29</v>
      </c>
      <c r="B32" s="4">
        <f>RATES!B33</f>
        <v>2.487E-2</v>
      </c>
      <c r="C32" s="4">
        <f>RATES!C33</f>
        <v>2.4565775278567011E-2</v>
      </c>
      <c r="D32" s="3">
        <f>RATES!D33</f>
        <v>0.4904619960109568</v>
      </c>
      <c r="E32" s="3">
        <f>RATES!E33</f>
        <v>1.0290789263859459</v>
      </c>
      <c r="G32" s="6">
        <f>'LIFE TABLES'!A32</f>
        <v>89</v>
      </c>
      <c r="H32" s="3">
        <f>'LIFE TABLES'!B32</f>
        <v>160.03310999999999</v>
      </c>
      <c r="I32" s="3">
        <f>'LIFE TABLES'!C32</f>
        <v>0.16003311000000001</v>
      </c>
      <c r="J32" s="3">
        <f>'LIFE TABLES'!D32</f>
        <v>0.83996689000000002</v>
      </c>
      <c r="K32" s="10">
        <f>'LIFE TABLES'!E32</f>
        <v>0.24274450939213651</v>
      </c>
      <c r="P32" s="14">
        <f t="shared" si="7"/>
        <v>85568.006571671824</v>
      </c>
      <c r="Q32" s="14">
        <f t="shared" si="8"/>
        <v>16044.00123218847</v>
      </c>
      <c r="R32" s="14">
        <f t="shared" si="2"/>
        <v>101612.0078038603</v>
      </c>
      <c r="T32" s="10">
        <f t="shared" si="9"/>
        <v>3.2688088131644299E-4</v>
      </c>
      <c r="U32" s="10">
        <f t="shared" si="10"/>
        <v>4.1518909581948933E-4</v>
      </c>
      <c r="V32" s="10">
        <f t="shared" si="11"/>
        <v>1.8523249941265097E-3</v>
      </c>
      <c r="W32" s="10"/>
      <c r="X32" s="10">
        <f t="shared" si="3"/>
        <v>16.287499859981075</v>
      </c>
      <c r="Y32" s="10">
        <f t="shared" si="4"/>
        <v>20.691707624820157</v>
      </c>
      <c r="Z32" s="10"/>
      <c r="AA32" s="14">
        <f t="shared" si="14"/>
        <v>88.79223451487033</v>
      </c>
      <c r="AC32" s="10">
        <f t="shared" si="5"/>
        <v>16.287499859981075</v>
      </c>
      <c r="AD32" s="10">
        <f t="shared" si="6"/>
        <v>20.691707624820157</v>
      </c>
      <c r="AE32" s="10">
        <f t="shared" si="12"/>
        <v>1.8508689461057919</v>
      </c>
      <c r="AF32" s="10">
        <f t="shared" si="13"/>
        <v>0.11298386847275887</v>
      </c>
      <c r="AG32" s="10">
        <f t="shared" si="0"/>
        <v>38.943060299379788</v>
      </c>
      <c r="AH32" s="10">
        <f t="shared" si="1"/>
        <v>1129.3487486820138</v>
      </c>
    </row>
    <row r="33" spans="1:34" x14ac:dyDescent="0.35">
      <c r="A33">
        <v>30</v>
      </c>
      <c r="B33" s="4">
        <f>RATES!B34</f>
        <v>2.5020000000000001E-2</v>
      </c>
      <c r="C33" s="4">
        <f>RATES!C34</f>
        <v>2.4712124595133091E-2</v>
      </c>
      <c r="D33" s="3">
        <f>RATES!D34</f>
        <v>0.47646370067584193</v>
      </c>
      <c r="E33" s="3">
        <f>RATES!E34</f>
        <v>1.0293795630501525</v>
      </c>
      <c r="G33" s="6">
        <f>'LIFE TABLES'!A33</f>
        <v>90</v>
      </c>
      <c r="H33" s="3">
        <f>'LIFE TABLES'!B33</f>
        <v>180.75868</v>
      </c>
      <c r="I33" s="3">
        <f>'LIFE TABLES'!C33</f>
        <v>0.18075868</v>
      </c>
      <c r="J33" s="3">
        <f>'LIFE TABLES'!D33</f>
        <v>0.81924131999999994</v>
      </c>
      <c r="K33" s="10">
        <f>'LIFE TABLES'!E33</f>
        <v>0.1988663322971663</v>
      </c>
      <c r="P33" s="14">
        <f t="shared" si="7"/>
        <v>86144.154157072073</v>
      </c>
      <c r="Q33" s="14">
        <f t="shared" si="8"/>
        <v>16152.028904451015</v>
      </c>
      <c r="R33" s="14">
        <f t="shared" si="2"/>
        <v>102296.18306152309</v>
      </c>
      <c r="T33" s="10">
        <f t="shared" si="9"/>
        <v>2.2762517598857917E-4</v>
      </c>
      <c r="U33" s="10">
        <f t="shared" si="10"/>
        <v>3.3482382086931576E-4</v>
      </c>
      <c r="V33" s="10">
        <f t="shared" si="11"/>
        <v>1.2898759972686147E-3</v>
      </c>
      <c r="W33" s="10"/>
      <c r="X33" s="10">
        <f t="shared" si="3"/>
        <v>11.092377110156113</v>
      </c>
      <c r="Y33" s="10">
        <f t="shared" si="4"/>
        <v>16.319452967616733</v>
      </c>
      <c r="Z33" s="10"/>
      <c r="AA33" s="14">
        <f t="shared" si="14"/>
        <v>90.568079205167734</v>
      </c>
      <c r="AC33" s="10">
        <f t="shared" si="5"/>
        <v>11.092377110156113</v>
      </c>
      <c r="AD33" s="10">
        <f t="shared" si="6"/>
        <v>16.319452967616733</v>
      </c>
      <c r="AE33" s="10">
        <f t="shared" si="12"/>
        <v>1.2923960341623848</v>
      </c>
      <c r="AF33" s="10">
        <f t="shared" si="13"/>
        <v>7.9932273116830474E-2</v>
      </c>
      <c r="AG33" s="10">
        <f t="shared" si="0"/>
        <v>28.784158385052063</v>
      </c>
      <c r="AH33" s="10">
        <f t="shared" si="1"/>
        <v>863.52475155156185</v>
      </c>
    </row>
    <row r="34" spans="1:34" x14ac:dyDescent="0.35">
      <c r="A34">
        <v>31</v>
      </c>
      <c r="B34" s="4">
        <f>RATES!B35</f>
        <v>2.5180000000000001E-2</v>
      </c>
      <c r="C34" s="4">
        <f>RATES!C35</f>
        <v>2.4868206928880785E-2</v>
      </c>
      <c r="D34" s="3">
        <f>RATES!D35</f>
        <v>0.46258987582736716</v>
      </c>
      <c r="E34" s="3">
        <f>RATES!E35</f>
        <v>1.0299916309747608</v>
      </c>
      <c r="G34" s="6">
        <f>'LIFE TABLES'!A34</f>
        <v>91</v>
      </c>
      <c r="H34" s="3">
        <f>'LIFE TABLES'!B34</f>
        <v>200.19364999999999</v>
      </c>
      <c r="I34" s="3">
        <f>'LIFE TABLES'!C34</f>
        <v>0.20019365</v>
      </c>
      <c r="J34" s="3">
        <f>'LIFE TABLES'!D34</f>
        <v>0.79980635</v>
      </c>
      <c r="K34" s="10">
        <f>'LIFE TABLES'!E34</f>
        <v>0.1590545553724837</v>
      </c>
      <c r="P34" s="14">
        <f t="shared" si="7"/>
        <v>86775.747166721834</v>
      </c>
      <c r="Q34" s="14">
        <f t="shared" si="8"/>
        <v>16270.452593760345</v>
      </c>
      <c r="R34" s="14">
        <f t="shared" si="2"/>
        <v>103046.19976048218</v>
      </c>
      <c r="T34" s="10">
        <f t="shared" si="9"/>
        <v>1.5474765199920314E-4</v>
      </c>
      <c r="U34" s="10">
        <f t="shared" si="10"/>
        <v>2.5822498394059408E-4</v>
      </c>
      <c r="V34" s="10">
        <f t="shared" si="11"/>
        <v>8.7690336132881762E-4</v>
      </c>
      <c r="W34" s="10"/>
      <c r="X34" s="10">
        <f t="shared" si="3"/>
        <v>7.3750993055762732</v>
      </c>
      <c r="Y34" s="10">
        <f t="shared" si="4"/>
        <v>12.309101781381649</v>
      </c>
      <c r="Z34" s="10"/>
      <c r="AA34" s="14">
        <f t="shared" si="14"/>
        <v>92.379440789271086</v>
      </c>
      <c r="AC34" s="10">
        <f t="shared" si="5"/>
        <v>7.3750993055762732</v>
      </c>
      <c r="AD34" s="10">
        <f t="shared" si="6"/>
        <v>12.309101781381649</v>
      </c>
      <c r="AE34" s="10">
        <f t="shared" si="12"/>
        <v>0.88016733288455129</v>
      </c>
      <c r="AF34" s="10">
        <f t="shared" si="13"/>
        <v>5.5121295209202704E-2</v>
      </c>
      <c r="AG34" s="10">
        <f t="shared" si="0"/>
        <v>20.619489715051678</v>
      </c>
      <c r="AH34" s="10">
        <f t="shared" si="1"/>
        <v>639.20418116660198</v>
      </c>
    </row>
    <row r="35" spans="1:34" x14ac:dyDescent="0.35">
      <c r="A35">
        <v>32</v>
      </c>
      <c r="B35" s="4">
        <f>RATES!B36</f>
        <v>2.5340000000000001E-2</v>
      </c>
      <c r="C35" s="4">
        <f>RATES!C36</f>
        <v>2.5024264904735357E-2</v>
      </c>
      <c r="D35" s="3">
        <f>RATES!D36</f>
        <v>0.44898020595179028</v>
      </c>
      <c r="E35" s="3">
        <f>RATES!E36</f>
        <v>1.0303124050796979</v>
      </c>
      <c r="G35" s="6">
        <f>'LIFE TABLES'!A35</f>
        <v>92</v>
      </c>
      <c r="H35" s="3">
        <f>'LIFE TABLES'!B35</f>
        <v>224.69547</v>
      </c>
      <c r="I35" s="3">
        <f>'LIFE TABLES'!C35</f>
        <v>0.22469547000000001</v>
      </c>
      <c r="J35" s="3">
        <f>'LIFE TABLES'!D35</f>
        <v>0.77530452999999999</v>
      </c>
      <c r="K35" s="10">
        <f>'LIFE TABLES'!E35</f>
        <v>0.12331571729742245</v>
      </c>
      <c r="P35" s="14">
        <f t="shared" si="7"/>
        <v>87439.193933082424</v>
      </c>
      <c r="Q35" s="14">
        <f t="shared" si="8"/>
        <v>16394.848862452956</v>
      </c>
      <c r="R35" s="14">
        <f t="shared" si="2"/>
        <v>103834.04279553538</v>
      </c>
      <c r="T35" s="10">
        <f t="shared" si="9"/>
        <v>1.019800722615689E-4</v>
      </c>
      <c r="U35" s="10">
        <f t="shared" si="10"/>
        <v>1.9703621291835858E-4</v>
      </c>
      <c r="V35" s="10">
        <f t="shared" si="11"/>
        <v>5.7788707614889016E-4</v>
      </c>
      <c r="W35" s="10"/>
      <c r="X35" s="10">
        <f t="shared" si="3"/>
        <v>4.7533370912707662</v>
      </c>
      <c r="Y35" s="10">
        <f t="shared" si="4"/>
        <v>9.1857159196814422</v>
      </c>
      <c r="Z35" s="10"/>
      <c r="AA35" s="14">
        <f t="shared" si="14"/>
        <v>94.227029605056515</v>
      </c>
      <c r="AC35" s="10">
        <f t="shared" si="5"/>
        <v>4.7533370912707662</v>
      </c>
      <c r="AD35" s="10">
        <f t="shared" si="6"/>
        <v>9.1857159196814422</v>
      </c>
      <c r="AE35" s="10">
        <f t="shared" si="12"/>
        <v>0.5852047926284859</v>
      </c>
      <c r="AF35" s="10">
        <f t="shared" si="13"/>
        <v>3.709833600333267E-2</v>
      </c>
      <c r="AG35" s="10">
        <f t="shared" ref="AG35:AG53" si="15">SUM(AC35:AF35)</f>
        <v>14.561356139584026</v>
      </c>
      <c r="AH35" s="10">
        <f t="shared" ref="AH35:AH53" si="16">AG35*A35</f>
        <v>465.96339646668883</v>
      </c>
    </row>
    <row r="36" spans="1:34" x14ac:dyDescent="0.35">
      <c r="A36">
        <v>33</v>
      </c>
      <c r="B36" s="4">
        <f>RATES!B37</f>
        <v>2.5499999999999998E-2</v>
      </c>
      <c r="C36" s="4">
        <f>RATES!C37</f>
        <v>2.5180298530298326E-2</v>
      </c>
      <c r="D36" s="3">
        <f>RATES!D37</f>
        <v>0.43563530089638075</v>
      </c>
      <c r="E36" s="3">
        <f>RATES!E37</f>
        <v>1.0306332040308728</v>
      </c>
      <c r="G36" s="6">
        <f>'LIFE TABLES'!A36</f>
        <v>93</v>
      </c>
      <c r="H36" s="3">
        <f>'LIFE TABLES'!B36</f>
        <v>245.99945</v>
      </c>
      <c r="I36" s="3">
        <f>'LIFE TABLES'!C36</f>
        <v>0.24599945000000001</v>
      </c>
      <c r="J36" s="3">
        <f>'LIFE TABLES'!D36</f>
        <v>0.75400054999999999</v>
      </c>
      <c r="K36" s="10">
        <f>'LIFE TABLES'!E36</f>
        <v>9.2980118665901043E-2</v>
      </c>
      <c r="P36" s="14">
        <f t="shared" si="7"/>
        <v>88135.14639590474</v>
      </c>
      <c r="Q36" s="14">
        <f t="shared" si="8"/>
        <v>16525.33994923214</v>
      </c>
      <c r="R36" s="14">
        <f t="shared" si="2"/>
        <v>104660.48634513689</v>
      </c>
      <c r="T36" s="10">
        <f t="shared" si="9"/>
        <v>6.5359075988123287E-5</v>
      </c>
      <c r="U36" s="10">
        <f t="shared" si="10"/>
        <v>1.4215990289473518E-4</v>
      </c>
      <c r="V36" s="10">
        <f t="shared" si="11"/>
        <v>3.7036809726603181E-4</v>
      </c>
      <c r="W36" s="10"/>
      <c r="X36" s="10">
        <f t="shared" si="3"/>
        <v>2.9793993452164087</v>
      </c>
      <c r="Y36" s="10">
        <f t="shared" si="4"/>
        <v>6.4816105304468721</v>
      </c>
      <c r="Z36" s="10"/>
      <c r="AA36" s="14">
        <f t="shared" si="14"/>
        <v>96.111570197157647</v>
      </c>
      <c r="AC36" s="10">
        <f t="shared" si="5"/>
        <v>2.9793993452164087</v>
      </c>
      <c r="AD36" s="10">
        <f t="shared" si="6"/>
        <v>6.4816105304468721</v>
      </c>
      <c r="AE36" s="10">
        <f t="shared" si="12"/>
        <v>0.37717072466785112</v>
      </c>
      <c r="AF36" s="10">
        <f t="shared" si="13"/>
        <v>2.4195896564159609E-2</v>
      </c>
      <c r="AG36" s="10">
        <f t="shared" si="15"/>
        <v>9.8623764968952923</v>
      </c>
      <c r="AH36" s="10">
        <f t="shared" si="16"/>
        <v>325.45842439754466</v>
      </c>
    </row>
    <row r="37" spans="1:34" x14ac:dyDescent="0.35">
      <c r="A37">
        <v>34</v>
      </c>
      <c r="B37" s="4">
        <f>RATES!B38</f>
        <v>2.5659999999999999E-2</v>
      </c>
      <c r="C37" s="4">
        <f>RATES!C38</f>
        <v>2.5336307813167001E-2</v>
      </c>
      <c r="D37" s="3">
        <f>RATES!D38</f>
        <v>0.42255550600771608</v>
      </c>
      <c r="E37" s="3">
        <f>RATES!E38</f>
        <v>1.0309540278204914</v>
      </c>
      <c r="G37" s="6">
        <f>'LIFE TABLES'!A37</f>
        <v>94</v>
      </c>
      <c r="H37" s="3">
        <f>'LIFE TABLES'!B37</f>
        <v>275.61788000000001</v>
      </c>
      <c r="I37" s="3">
        <f>'LIFE TABLES'!C37</f>
        <v>0.27561788000000004</v>
      </c>
      <c r="J37" s="3">
        <f>'LIFE TABLES'!D37</f>
        <v>0.72438212000000002</v>
      </c>
      <c r="K37" s="10">
        <f>'LIFE TABLES'!E37</f>
        <v>6.7353135477056972E-2</v>
      </c>
      <c r="P37" s="14">
        <f t="shared" si="7"/>
        <v>88864.291917679715</v>
      </c>
      <c r="Q37" s="14">
        <f t="shared" si="8"/>
        <v>16662.054734564947</v>
      </c>
      <c r="R37" s="14">
        <f t="shared" si="2"/>
        <v>105526.34665224465</v>
      </c>
      <c r="T37" s="10">
        <f t="shared" si="9"/>
        <v>4.0243204121690166E-5</v>
      </c>
      <c r="U37" s="10">
        <f t="shared" si="10"/>
        <v>1.0208006978809754E-4</v>
      </c>
      <c r="V37" s="10">
        <f t="shared" si="11"/>
        <v>2.2804482335624416E-4</v>
      </c>
      <c r="W37" s="10"/>
      <c r="X37" s="10">
        <f t="shared" si="3"/>
        <v>1.7941341039887952</v>
      </c>
      <c r="Y37" s="10">
        <f t="shared" si="4"/>
        <v>4.5518257292994315</v>
      </c>
      <c r="Z37" s="10"/>
      <c r="AA37" s="14">
        <f t="shared" si="14"/>
        <v>98.033801601100805</v>
      </c>
      <c r="AC37" s="10">
        <f t="shared" si="5"/>
        <v>1.7941341039887952</v>
      </c>
      <c r="AD37" s="10">
        <f t="shared" si="6"/>
        <v>4.5518257292994315</v>
      </c>
      <c r="AE37" s="10">
        <f t="shared" si="12"/>
        <v>0.23641085810406687</v>
      </c>
      <c r="AF37" s="10">
        <f t="shared" si="13"/>
        <v>1.5342395704473311E-2</v>
      </c>
      <c r="AG37" s="10">
        <f t="shared" si="15"/>
        <v>6.5977130870967668</v>
      </c>
      <c r="AH37" s="10">
        <f t="shared" si="16"/>
        <v>224.32224496129007</v>
      </c>
    </row>
    <row r="38" spans="1:34" x14ac:dyDescent="0.35">
      <c r="A38">
        <v>35</v>
      </c>
      <c r="B38" s="4">
        <f>RATES!B39</f>
        <v>2.581E-2</v>
      </c>
      <c r="C38" s="4">
        <f>RATES!C39</f>
        <v>2.548254441449891E-2</v>
      </c>
      <c r="D38" s="3">
        <f>RATES!D39</f>
        <v>0.40988073390848667</v>
      </c>
      <c r="E38" s="3">
        <f>RATES!E39</f>
        <v>1.0309230735935475</v>
      </c>
      <c r="G38" s="6">
        <f>'LIFE TABLES'!A38</f>
        <v>95</v>
      </c>
      <c r="H38" s="3">
        <f>'LIFE TABLES'!B38</f>
        <v>305.56044000000003</v>
      </c>
      <c r="I38" s="3">
        <f>'LIFE TABLES'!C38</f>
        <v>0.30556044000000004</v>
      </c>
      <c r="J38" s="3">
        <f>'LIFE TABLES'!D38</f>
        <v>0.69443955999999996</v>
      </c>
      <c r="K38" s="10">
        <f>'LIFE TABLES'!E38</f>
        <v>4.6772681765307828E-2</v>
      </c>
      <c r="P38" s="14">
        <f t="shared" si="7"/>
        <v>89596.779479445875</v>
      </c>
      <c r="Q38" s="14">
        <f t="shared" si="8"/>
        <v>16799.396152396101</v>
      </c>
      <c r="R38" s="14">
        <f t="shared" si="2"/>
        <v>106396.17563184198</v>
      </c>
      <c r="T38" s="10">
        <f t="shared" si="9"/>
        <v>2.3754502018768197E-5</v>
      </c>
      <c r="U38" s="10">
        <f t="shared" si="10"/>
        <v>6.9681476564456286E-5</v>
      </c>
      <c r="V38" s="10">
        <f t="shared" si="11"/>
        <v>1.3460884477301972E-4</v>
      </c>
      <c r="W38" s="10"/>
      <c r="X38" s="10">
        <f t="shared" si="3"/>
        <v>1.0357329872596246</v>
      </c>
      <c r="Y38" s="10">
        <f t="shared" si="4"/>
        <v>3.0387912536913246</v>
      </c>
      <c r="Z38" s="10"/>
      <c r="AA38" s="14">
        <f t="shared" si="14"/>
        <v>99.994477633122827</v>
      </c>
      <c r="AC38" s="10">
        <f t="shared" si="5"/>
        <v>1.0357329872596246</v>
      </c>
      <c r="AD38" s="10">
        <f t="shared" si="6"/>
        <v>3.0387912536913246</v>
      </c>
      <c r="AE38" s="10">
        <f t="shared" si="12"/>
        <v>0.1423616201632476</v>
      </c>
      <c r="AF38" s="10">
        <f t="shared" si="13"/>
        <v>9.3466017739828773E-3</v>
      </c>
      <c r="AG38" s="10">
        <f t="shared" si="15"/>
        <v>4.2262324628881789</v>
      </c>
      <c r="AH38" s="10">
        <f t="shared" si="16"/>
        <v>147.91813620108627</v>
      </c>
    </row>
    <row r="39" spans="1:34" x14ac:dyDescent="0.35">
      <c r="A39">
        <v>36</v>
      </c>
      <c r="B39" s="4">
        <f>RATES!B40</f>
        <v>2.596E-2</v>
      </c>
      <c r="C39" s="4">
        <f>RATES!C40</f>
        <v>2.5628759633814266E-2</v>
      </c>
      <c r="D39" s="3">
        <f>RATES!D40</f>
        <v>0.39747018785099697</v>
      </c>
      <c r="E39" s="3">
        <f>RATES!E40</f>
        <v>1.031223841276222</v>
      </c>
      <c r="G39" s="6">
        <f>'LIFE TABLES'!A39</f>
        <v>96</v>
      </c>
      <c r="H39" s="3">
        <f>'LIFE TABLES'!B39</f>
        <v>332.57691</v>
      </c>
      <c r="I39" s="3">
        <f>'LIFE TABLES'!C39</f>
        <v>0.33257691</v>
      </c>
      <c r="J39" s="3">
        <f>'LIFE TABLES'!D39</f>
        <v>0.66742309</v>
      </c>
      <c r="K39" s="10">
        <f>'LIFE TABLES'!E39</f>
        <v>3.1217167791388403E-2</v>
      </c>
      <c r="P39" s="14">
        <f t="shared" si="7"/>
        <v>90361.659728555765</v>
      </c>
      <c r="Q39" s="14">
        <f t="shared" si="8"/>
        <v>16942.811199104202</v>
      </c>
      <c r="R39" s="14">
        <f t="shared" si="2"/>
        <v>107304.47092765998</v>
      </c>
      <c r="T39" s="10">
        <f t="shared" si="9"/>
        <v>1.3476157667960882E-5</v>
      </c>
      <c r="U39" s="10">
        <f t="shared" si="10"/>
        <v>4.4767793653280574E-5</v>
      </c>
      <c r="V39" s="10">
        <f t="shared" si="11"/>
        <v>7.6364893451778303E-5</v>
      </c>
      <c r="W39" s="10"/>
      <c r="X39" s="10">
        <f t="shared" si="3"/>
        <v>0.57465542022240967</v>
      </c>
      <c r="Y39" s="10">
        <f t="shared" si="4"/>
        <v>1.9093610928574749</v>
      </c>
      <c r="Z39" s="10"/>
      <c r="AA39" s="14">
        <f t="shared" si="14"/>
        <v>101.99436718578528</v>
      </c>
      <c r="AC39" s="10">
        <f t="shared" si="5"/>
        <v>0.57465542022240967</v>
      </c>
      <c r="AD39" s="10">
        <f t="shared" si="6"/>
        <v>1.9093610928574749</v>
      </c>
      <c r="AE39" s="10">
        <f t="shared" si="12"/>
        <v>8.2183598922780973E-2</v>
      </c>
      <c r="AF39" s="10">
        <f t="shared" si="13"/>
        <v>5.4570049149956544E-3</v>
      </c>
      <c r="AG39" s="10">
        <f t="shared" si="15"/>
        <v>2.5716571169176614</v>
      </c>
      <c r="AH39" s="10">
        <f t="shared" si="16"/>
        <v>92.579656209035818</v>
      </c>
    </row>
    <row r="40" spans="1:34" x14ac:dyDescent="0.35">
      <c r="A40">
        <v>37</v>
      </c>
      <c r="B40" s="4">
        <f>RATES!B41</f>
        <v>2.6110000000000001E-2</v>
      </c>
      <c r="C40" s="4">
        <f>RATES!C41</f>
        <v>2.5774953477364682E-2</v>
      </c>
      <c r="D40" s="3">
        <f>RATES!D41</f>
        <v>0.38532302185706202</v>
      </c>
      <c r="E40" s="3">
        <f>RATES!E41</f>
        <v>1.0315246307770343</v>
      </c>
      <c r="G40" s="6">
        <f>'LIFE TABLES'!A40</f>
        <v>97</v>
      </c>
      <c r="H40" s="3">
        <f>'LIFE TABLES'!B40</f>
        <v>356.57767000000001</v>
      </c>
      <c r="I40" s="3">
        <f>'LIFE TABLES'!C40</f>
        <v>0.35657767000000001</v>
      </c>
      <c r="J40" s="3">
        <f>'LIFE TABLES'!D40</f>
        <v>0.64342232999999993</v>
      </c>
      <c r="K40" s="10">
        <f>'LIFE TABLES'!E40</f>
        <v>2.0085822836336076E-2</v>
      </c>
      <c r="P40" s="14">
        <f t="shared" si="7"/>
        <v>91159.651578764722</v>
      </c>
      <c r="Q40" s="14">
        <f t="shared" si="8"/>
        <v>17092.434671018382</v>
      </c>
      <c r="R40" s="14">
        <f t="shared" si="2"/>
        <v>108252.08624978311</v>
      </c>
      <c r="T40" s="10">
        <f t="shared" si="9"/>
        <v>7.3702316512417414E-6</v>
      </c>
      <c r="U40" s="10">
        <f t="shared" si="10"/>
        <v>2.7230015776833373E-5</v>
      </c>
      <c r="V40" s="10">
        <f t="shared" si="11"/>
        <v>4.1764646023703196E-5</v>
      </c>
      <c r="W40" s="10"/>
      <c r="X40" s="10">
        <f t="shared" si="3"/>
        <v>0.30737045898406679</v>
      </c>
      <c r="Y40" s="10">
        <f t="shared" si="4"/>
        <v>1.1358189898073463</v>
      </c>
      <c r="Z40" s="10"/>
      <c r="AA40" s="14">
        <f t="shared" si="14"/>
        <v>104.03425452950098</v>
      </c>
      <c r="AC40" s="10">
        <f t="shared" si="5"/>
        <v>0.30737045898406679</v>
      </c>
      <c r="AD40" s="10">
        <f t="shared" si="6"/>
        <v>1.1358189898073463</v>
      </c>
      <c r="AE40" s="10">
        <f t="shared" si="12"/>
        <v>4.5597828779503899E-2</v>
      </c>
      <c r="AF40" s="10">
        <f t="shared" si="13"/>
        <v>3.0612237016181287E-3</v>
      </c>
      <c r="AG40" s="10">
        <f t="shared" si="15"/>
        <v>1.4918485012725351</v>
      </c>
      <c r="AH40" s="10">
        <f t="shared" si="16"/>
        <v>55.198394547083801</v>
      </c>
    </row>
    <row r="41" spans="1:34" x14ac:dyDescent="0.35">
      <c r="A41">
        <v>38</v>
      </c>
      <c r="B41" s="4">
        <f>RATES!B42</f>
        <v>2.6259999999999999E-2</v>
      </c>
      <c r="C41" s="4">
        <f>RATES!C42</f>
        <v>2.5921125951399046E-2</v>
      </c>
      <c r="D41" s="3">
        <f>RATES!D42</f>
        <v>0.37343818647922677</v>
      </c>
      <c r="E41" s="3">
        <f>RATES!E42</f>
        <v>1.0318254420895876</v>
      </c>
      <c r="G41" s="6">
        <f>'LIFE TABLES'!A41</f>
        <v>98</v>
      </c>
      <c r="H41" s="3">
        <f>'LIFE TABLES'!B41</f>
        <v>379.08291000000003</v>
      </c>
      <c r="I41" s="3">
        <f>'LIFE TABLES'!C41</f>
        <v>0.37908291000000005</v>
      </c>
      <c r="J41" s="3">
        <f>'LIFE TABLES'!D41</f>
        <v>0.62091708999999995</v>
      </c>
      <c r="K41" s="10">
        <f>'LIFE TABLES'!E41</f>
        <v>1.2471630665793342E-2</v>
      </c>
      <c r="P41" s="14">
        <f t="shared" si="7"/>
        <v>91991.509139589863</v>
      </c>
      <c r="Q41" s="14">
        <f t="shared" si="8"/>
        <v>17248.407963673093</v>
      </c>
      <c r="R41" s="14">
        <f t="shared" si="2"/>
        <v>109239.91710326295</v>
      </c>
      <c r="T41" s="10">
        <f t="shared" si="9"/>
        <v>3.8898573710876784E-6</v>
      </c>
      <c r="U41" s="10">
        <f t="shared" si="10"/>
        <v>1.5832263549785338E-5</v>
      </c>
      <c r="V41" s="10">
        <f t="shared" si="11"/>
        <v>2.2042525102830179E-5</v>
      </c>
      <c r="W41" s="10"/>
      <c r="X41" s="10">
        <f t="shared" si="3"/>
        <v>0.15865517603762638</v>
      </c>
      <c r="Y41" s="10">
        <f t="shared" si="4"/>
        <v>0.64586700399310215</v>
      </c>
      <c r="Z41" s="10"/>
      <c r="AA41" s="14">
        <f t="shared" si="14"/>
        <v>106.11493962009101</v>
      </c>
      <c r="AC41" s="10">
        <f t="shared" si="5"/>
        <v>0.15865517603762638</v>
      </c>
      <c r="AD41" s="10">
        <f t="shared" si="6"/>
        <v>0.64586700399310215</v>
      </c>
      <c r="AE41" s="10">
        <f t="shared" si="12"/>
        <v>2.4389229085694169E-2</v>
      </c>
      <c r="AF41" s="10">
        <f t="shared" si="13"/>
        <v>1.6550231063800671E-3</v>
      </c>
      <c r="AG41" s="10">
        <f t="shared" si="15"/>
        <v>0.8305664322228028</v>
      </c>
      <c r="AH41" s="10">
        <f t="shared" si="16"/>
        <v>31.561524424466505</v>
      </c>
    </row>
    <row r="42" spans="1:34" x14ac:dyDescent="0.35">
      <c r="A42">
        <v>39</v>
      </c>
      <c r="B42" s="4">
        <f>RATES!B43</f>
        <v>2.64E-2</v>
      </c>
      <c r="C42" s="4">
        <f>RATES!C43</f>
        <v>2.6057534319289598E-2</v>
      </c>
      <c r="D42" s="3">
        <f>RATES!D43</f>
        <v>0.36195193998144004</v>
      </c>
      <c r="E42" s="3">
        <f>RATES!E43</f>
        <v>1.0317341758090197</v>
      </c>
      <c r="G42" s="6">
        <f>'LIFE TABLES'!A42</f>
        <v>99</v>
      </c>
      <c r="H42" s="3">
        <f>'LIFE TABLES'!B42</f>
        <v>402.51481999999999</v>
      </c>
      <c r="I42" s="3">
        <f>'LIFE TABLES'!C42</f>
        <v>0.40251482</v>
      </c>
      <c r="J42" s="3">
        <f>'LIFE TABLES'!D42</f>
        <v>0.59748518000000006</v>
      </c>
      <c r="K42" s="10">
        <f>'LIFE TABLES'!E42</f>
        <v>7.4516144932450555E-3</v>
      </c>
      <c r="P42" s="14">
        <f t="shared" si="7"/>
        <v>92822.74661856427</v>
      </c>
      <c r="Q42" s="14">
        <f t="shared" si="8"/>
        <v>17404.264990980795</v>
      </c>
      <c r="R42" s="14">
        <f t="shared" si="2"/>
        <v>110227.01160954506</v>
      </c>
      <c r="T42" s="10">
        <f t="shared" si="9"/>
        <v>1.9755123118078512E-6</v>
      </c>
      <c r="U42" s="10">
        <f t="shared" si="10"/>
        <v>8.8724430241111682E-6</v>
      </c>
      <c r="V42" s="10">
        <f t="shared" si="11"/>
        <v>1.1194569766911157E-5</v>
      </c>
      <c r="W42" s="10"/>
      <c r="X42" s="10">
        <f t="shared" si="3"/>
        <v>7.8802478196402126E-2</v>
      </c>
      <c r="Y42" s="10">
        <f t="shared" si="4"/>
        <v>0.35398280076561495</v>
      </c>
      <c r="Z42" s="10"/>
      <c r="AA42" s="14">
        <f t="shared" si="14"/>
        <v>108.23723841249283</v>
      </c>
      <c r="AC42" s="10">
        <f t="shared" si="5"/>
        <v>7.8802478196402126E-2</v>
      </c>
      <c r="AD42" s="10">
        <f t="shared" si="6"/>
        <v>0.35398280076561495</v>
      </c>
      <c r="AE42" s="10">
        <f t="shared" si="12"/>
        <v>1.2588948791419648E-2</v>
      </c>
      <c r="AF42" s="10">
        <f t="shared" si="13"/>
        <v>8.6355291755440405E-4</v>
      </c>
      <c r="AG42" s="10">
        <f t="shared" si="15"/>
        <v>0.44623778067099112</v>
      </c>
      <c r="AH42" s="10">
        <f t="shared" si="16"/>
        <v>17.403273446168654</v>
      </c>
    </row>
    <row r="43" spans="1:34" x14ac:dyDescent="0.35">
      <c r="A43">
        <v>40</v>
      </c>
      <c r="B43" s="4">
        <f>RATES!B44</f>
        <v>2.6540000000000001E-2</v>
      </c>
      <c r="C43" s="4">
        <f>RATES!C44</f>
        <v>2.6193924082475131E-2</v>
      </c>
      <c r="D43" s="3">
        <f>RATES!D44</f>
        <v>0.35072355328981913</v>
      </c>
      <c r="E43" s="3">
        <f>RATES!E44</f>
        <v>1.0320149205443934</v>
      </c>
      <c r="G43" s="6">
        <f>'LIFE TABLES'!A43</f>
        <v>100</v>
      </c>
      <c r="H43" s="3">
        <f>'LIFE TABLES'!B43</f>
        <v>434.19751000000002</v>
      </c>
      <c r="I43" s="3">
        <f>'LIFE TABLES'!C43</f>
        <v>0.43419751000000001</v>
      </c>
      <c r="J43" s="3">
        <f>'LIFE TABLES'!D43</f>
        <v>0.56580249000000005</v>
      </c>
      <c r="K43" s="10">
        <f>'LIFE TABLES'!E43</f>
        <v>4.2161420347981409E-3</v>
      </c>
      <c r="P43" s="14">
        <f t="shared" si="7"/>
        <v>93686.981367792017</v>
      </c>
      <c r="Q43" s="14">
        <f t="shared" si="8"/>
        <v>17566.309006461001</v>
      </c>
      <c r="R43" s="14">
        <f t="shared" si="2"/>
        <v>111253.29037425302</v>
      </c>
      <c r="T43" s="10">
        <f t="shared" si="9"/>
        <v>9.5008731728955786E-7</v>
      </c>
      <c r="U43" s="10">
        <f t="shared" si="10"/>
        <v>4.8606543183141056E-6</v>
      </c>
      <c r="V43" s="10">
        <f t="shared" si="11"/>
        <v>5.3838281313074947E-6</v>
      </c>
      <c r="W43" s="10"/>
      <c r="X43" s="10">
        <f t="shared" si="3"/>
        <v>3.7064934535841899E-2</v>
      </c>
      <c r="Y43" s="10">
        <f t="shared" si="4"/>
        <v>0.18965859661607415</v>
      </c>
      <c r="Z43" s="10"/>
      <c r="AA43" s="14">
        <f t="shared" si="14"/>
        <v>110.40198318074269</v>
      </c>
      <c r="AC43" s="10">
        <f t="shared" si="5"/>
        <v>3.7064934535841899E-2</v>
      </c>
      <c r="AD43" s="10">
        <f t="shared" si="6"/>
        <v>0.18965859661607415</v>
      </c>
      <c r="AE43" s="10">
        <f t="shared" si="12"/>
        <v>6.2527978011963307E-3</v>
      </c>
      <c r="AF43" s="10">
        <f t="shared" si="13"/>
        <v>4.334601875595021E-4</v>
      </c>
      <c r="AG43" s="10">
        <f t="shared" si="15"/>
        <v>0.23340978914067187</v>
      </c>
      <c r="AH43" s="10">
        <f t="shared" si="16"/>
        <v>9.3363915656268741</v>
      </c>
    </row>
    <row r="44" spans="1:34" x14ac:dyDescent="0.35">
      <c r="A44">
        <v>41</v>
      </c>
      <c r="B44" s="4">
        <f>RATES!B45</f>
        <v>2.6669999999999999E-2</v>
      </c>
      <c r="C44" s="4">
        <f>RATES!C45</f>
        <v>2.6320555065349444E-2</v>
      </c>
      <c r="D44" s="3">
        <f>RATES!D45</f>
        <v>0.33988676611542634</v>
      </c>
      <c r="E44" s="3">
        <f>RATES!E45</f>
        <v>1.0318835219689388</v>
      </c>
      <c r="G44" s="6">
        <f>'LIFE TABLES'!A44</f>
        <v>101</v>
      </c>
      <c r="H44" s="3">
        <f>'LIFE TABLES'!B44</f>
        <v>474.89508999999998</v>
      </c>
      <c r="I44" s="3">
        <f>'LIFE TABLES'!C44</f>
        <v>0.47489508999999996</v>
      </c>
      <c r="J44" s="3">
        <f>'LIFE TABLES'!D44</f>
        <v>0.52510491000000004</v>
      </c>
      <c r="K44" s="10">
        <f>'LIFE TABLES'!E44</f>
        <v>2.2139168837298946E-3</v>
      </c>
      <c r="P44" s="14">
        <f t="shared" si="7"/>
        <v>94547.223145913988</v>
      </c>
      <c r="Q44" s="14">
        <f t="shared" si="8"/>
        <v>17727.60433985887</v>
      </c>
      <c r="R44" s="14">
        <f t="shared" si="2"/>
        <v>112274.82748577285</v>
      </c>
      <c r="T44" s="10">
        <f t="shared" si="9"/>
        <v>4.2406118795185356E-7</v>
      </c>
      <c r="U44" s="10">
        <f t="shared" si="10"/>
        <v>2.5567535449618049E-6</v>
      </c>
      <c r="V44" s="10">
        <f t="shared" si="11"/>
        <v>2.4030133983938367E-6</v>
      </c>
      <c r="W44" s="10"/>
      <c r="X44" s="10">
        <f t="shared" si="3"/>
        <v>1.6179601005923305E-2</v>
      </c>
      <c r="Y44" s="10">
        <f t="shared" si="4"/>
        <v>9.7567576669810016E-2</v>
      </c>
      <c r="Z44" s="10"/>
      <c r="AA44" s="14">
        <f t="shared" si="14"/>
        <v>112.61002284435754</v>
      </c>
      <c r="AC44" s="10">
        <f t="shared" si="5"/>
        <v>1.6179601005923305E-2</v>
      </c>
      <c r="AD44" s="10">
        <f t="shared" si="6"/>
        <v>9.7567576669810016E-2</v>
      </c>
      <c r="AE44" s="10">
        <f t="shared" si="12"/>
        <v>2.9410135124032281E-3</v>
      </c>
      <c r="AF44" s="10">
        <f t="shared" si="13"/>
        <v>2.060641723633498E-4</v>
      </c>
      <c r="AG44" s="10">
        <f t="shared" si="15"/>
        <v>0.1168942553604999</v>
      </c>
      <c r="AH44" s="10">
        <f t="shared" si="16"/>
        <v>4.7926644697804957</v>
      </c>
    </row>
    <row r="45" spans="1:34" x14ac:dyDescent="0.35">
      <c r="A45">
        <v>42</v>
      </c>
      <c r="B45" s="4">
        <f>RATES!B46</f>
        <v>2.6800000000000001E-2</v>
      </c>
      <c r="C45" s="4">
        <f>RATES!C46</f>
        <v>2.6447170014848229E-2</v>
      </c>
      <c r="D45" s="3">
        <f>RATES!D46</f>
        <v>0.32930162970189297</v>
      </c>
      <c r="E45" s="3">
        <f>RATES!E46</f>
        <v>1.032144196866307</v>
      </c>
      <c r="G45" s="6">
        <f>'LIFE TABLES'!A45</f>
        <v>102</v>
      </c>
      <c r="H45" s="3">
        <f>'LIFE TABLES'!B45</f>
        <v>509.54043000000001</v>
      </c>
      <c r="I45" s="3">
        <f>'LIFE TABLES'!C45</f>
        <v>0.50954043000000004</v>
      </c>
      <c r="J45" s="3">
        <f>'LIFE TABLES'!D45</f>
        <v>0.49045956999999996</v>
      </c>
      <c r="K45" s="10">
        <f>'LIFE TABLES'!E45</f>
        <v>1.0858367228099039E-3</v>
      </c>
      <c r="P45" s="14">
        <f t="shared" si="7"/>
        <v>95439.467610481559</v>
      </c>
      <c r="Q45" s="14">
        <f t="shared" si="8"/>
        <v>17894.900176965293</v>
      </c>
      <c r="R45" s="14">
        <f t="shared" si="2"/>
        <v>113334.36778744686</v>
      </c>
      <c r="T45" s="10">
        <f t="shared" si="9"/>
        <v>1.7678713771207191E-7</v>
      </c>
      <c r="U45" s="10">
        <f t="shared" si="10"/>
        <v>1.224432480313357E-6</v>
      </c>
      <c r="V45" s="10">
        <f t="shared" si="11"/>
        <v>1.0017937803684076E-6</v>
      </c>
      <c r="W45" s="10"/>
      <c r="X45" s="10">
        <f t="shared" si="3"/>
        <v>6.5967423862428693E-3</v>
      </c>
      <c r="Y45" s="10">
        <f t="shared" si="4"/>
        <v>4.5697279705512239E-2</v>
      </c>
      <c r="Z45" s="10"/>
      <c r="AA45" s="14">
        <f t="shared" si="14"/>
        <v>114.8622233012447</v>
      </c>
      <c r="AC45" s="10">
        <f t="shared" si="5"/>
        <v>6.5967423862428693E-3</v>
      </c>
      <c r="AD45" s="10">
        <f t="shared" si="6"/>
        <v>4.5697279705512239E-2</v>
      </c>
      <c r="AE45" s="10">
        <f t="shared" si="12"/>
        <v>1.2838103704900642E-3</v>
      </c>
      <c r="AF45" s="10">
        <f t="shared" si="13"/>
        <v>9.0892341315351263E-5</v>
      </c>
      <c r="AG45" s="10">
        <f t="shared" si="15"/>
        <v>5.3668724803560525E-2</v>
      </c>
      <c r="AH45" s="10">
        <f t="shared" si="16"/>
        <v>2.2540864417495419</v>
      </c>
    </row>
    <row r="46" spans="1:34" x14ac:dyDescent="0.35">
      <c r="A46">
        <v>43</v>
      </c>
      <c r="B46" s="4">
        <f>RATES!B47</f>
        <v>2.6929999999999999E-2</v>
      </c>
      <c r="C46" s="4">
        <f>RATES!C47</f>
        <v>2.6573768935031109E-2</v>
      </c>
      <c r="D46" s="3">
        <f>RATES!D47</f>
        <v>0.31896558558159949</v>
      </c>
      <c r="E46" s="3">
        <f>RATES!E47</f>
        <v>1.032404888136903</v>
      </c>
      <c r="G46" s="6">
        <f>'LIFE TABLES'!A46</f>
        <v>103</v>
      </c>
      <c r="H46" s="3">
        <f>'LIFE TABLES'!B46</f>
        <v>544.43039999999996</v>
      </c>
      <c r="I46" s="3">
        <f>'LIFE TABLES'!C46</f>
        <v>0.54443039999999998</v>
      </c>
      <c r="J46" s="3">
        <f>'LIFE TABLES'!D46</f>
        <v>0.45556960000000002</v>
      </c>
      <c r="K46" s="10">
        <f>'LIFE TABLES'!E46</f>
        <v>4.9467420147581884E-4</v>
      </c>
      <c r="P46" s="14">
        <f t="shared" si="7"/>
        <v>96364.465078835405</v>
      </c>
      <c r="Q46" s="14">
        <f t="shared" si="8"/>
        <v>18068.33720228164</v>
      </c>
      <c r="R46" s="14">
        <f t="shared" si="2"/>
        <v>114432.80228111704</v>
      </c>
      <c r="T46" s="10">
        <f t="shared" si="9"/>
        <v>6.8458018770738495E-8</v>
      </c>
      <c r="U46" s="10">
        <f t="shared" si="10"/>
        <v>5.4540698856348427E-7</v>
      </c>
      <c r="V46" s="10">
        <f t="shared" si="11"/>
        <v>3.8792877303418482E-7</v>
      </c>
      <c r="W46" s="10"/>
      <c r="X46" s="10">
        <f t="shared" si="3"/>
        <v>2.4982895813800473E-3</v>
      </c>
      <c r="Y46" s="10">
        <f t="shared" si="4"/>
        <v>1.9907423688952236E-2</v>
      </c>
      <c r="Z46" s="10"/>
      <c r="AA46" s="14">
        <f t="shared" si="14"/>
        <v>117.15946776726959</v>
      </c>
      <c r="AC46" s="10">
        <f t="shared" si="5"/>
        <v>2.4982895813800473E-3</v>
      </c>
      <c r="AD46" s="10">
        <f t="shared" si="6"/>
        <v>1.9907423688952236E-2</v>
      </c>
      <c r="AE46" s="10">
        <f t="shared" si="12"/>
        <v>5.2343393249279458E-4</v>
      </c>
      <c r="AF46" s="10">
        <f t="shared" si="13"/>
        <v>3.7436871525026204E-5</v>
      </c>
      <c r="AG46" s="10">
        <f t="shared" si="15"/>
        <v>2.2966584074350108E-2</v>
      </c>
      <c r="AH46" s="10">
        <f t="shared" si="16"/>
        <v>0.98756311519705464</v>
      </c>
    </row>
    <row r="47" spans="1:34" x14ac:dyDescent="0.35">
      <c r="A47">
        <v>44</v>
      </c>
      <c r="B47" s="4">
        <f>RATES!B48</f>
        <v>2.7050000000000001E-2</v>
      </c>
      <c r="C47" s="4">
        <f>RATES!C48</f>
        <v>2.6690615253044576E-2</v>
      </c>
      <c r="D47" s="3">
        <f>RATES!D48</f>
        <v>0.30900832177573911</v>
      </c>
      <c r="E47" s="3">
        <f>RATES!E48</f>
        <v>1.0322232868960945</v>
      </c>
      <c r="G47" s="6">
        <f>'LIFE TABLES'!A47</f>
        <v>104</v>
      </c>
      <c r="H47" s="3">
        <f>'LIFE TABLES'!B47</f>
        <v>579.24221999999997</v>
      </c>
      <c r="I47" s="3">
        <f>'LIFE TABLES'!C47</f>
        <v>0.57924222000000003</v>
      </c>
      <c r="J47" s="3">
        <f>'LIFE TABLES'!D47</f>
        <v>0.42075777999999997</v>
      </c>
      <c r="K47" s="10">
        <f>'LIFE TABLES'!E47</f>
        <v>2.0813801883623825E-4</v>
      </c>
      <c r="P47" s="14">
        <f t="shared" si="7"/>
        <v>97281.312696218898</v>
      </c>
      <c r="Q47" s="14">
        <f t="shared" si="8"/>
        <v>18240.246130541043</v>
      </c>
      <c r="R47" s="14">
        <f t="shared" si="2"/>
        <v>115521.55882675994</v>
      </c>
      <c r="T47" s="10">
        <f t="shared" si="9"/>
        <v>2.4483607400998119E-8</v>
      </c>
      <c r="U47" s="10">
        <f t="shared" si="10"/>
        <v>2.2470472369419737E-7</v>
      </c>
      <c r="V47" s="10">
        <f t="shared" si="11"/>
        <v>1.3874044193898933E-7</v>
      </c>
      <c r="W47" s="10"/>
      <c r="X47" s="10">
        <f t="shared" si="3"/>
        <v>8.73843032646473E-4</v>
      </c>
      <c r="Y47" s="10">
        <f t="shared" si="4"/>
        <v>8.0213121653305314E-3</v>
      </c>
      <c r="Z47" s="10"/>
      <c r="AA47" s="14">
        <f t="shared" si="14"/>
        <v>119.50265712261498</v>
      </c>
      <c r="AC47" s="10">
        <f t="shared" si="5"/>
        <v>8.73843032646473E-4</v>
      </c>
      <c r="AD47" s="10">
        <f t="shared" si="6"/>
        <v>8.0213121653305314E-3</v>
      </c>
      <c r="AE47" s="10">
        <f t="shared" si="12"/>
        <v>1.982322861827284E-4</v>
      </c>
      <c r="AF47" s="10">
        <f t="shared" si="13"/>
        <v>1.4325168203137363E-5</v>
      </c>
      <c r="AG47" s="10">
        <f t="shared" si="15"/>
        <v>9.1077126523628708E-3</v>
      </c>
      <c r="AH47" s="10">
        <f t="shared" si="16"/>
        <v>0.40073935670396632</v>
      </c>
    </row>
    <row r="48" spans="1:34" x14ac:dyDescent="0.35">
      <c r="A48">
        <v>45</v>
      </c>
      <c r="B48" s="4">
        <f>RATES!B49</f>
        <v>2.717E-2</v>
      </c>
      <c r="C48" s="4">
        <f>RATES!C49</f>
        <v>2.6807447919590902E-2</v>
      </c>
      <c r="D48" s="3">
        <f>RATES!D49</f>
        <v>0.29929213083059825</v>
      </c>
      <c r="E48" s="3">
        <f>RATES!E49</f>
        <v>1.0324639038058783</v>
      </c>
      <c r="G48" s="6">
        <f>'LIFE TABLES'!A48</f>
        <v>105</v>
      </c>
      <c r="H48" s="3">
        <f>'LIFE TABLES'!B48</f>
        <v>613.64117999999996</v>
      </c>
      <c r="I48" s="3">
        <f>'LIFE TABLES'!C48</f>
        <v>0.61364118000000001</v>
      </c>
      <c r="J48" s="3">
        <f>'LIFE TABLES'!D48</f>
        <v>0.38635881999999999</v>
      </c>
      <c r="K48" s="10">
        <f>'LIFE TABLES'!E48</f>
        <v>8.0415959354706781E-5</v>
      </c>
      <c r="P48" s="14">
        <f t="shared" si="7"/>
        <v>98229.776108477148</v>
      </c>
      <c r="Q48" s="14">
        <f t="shared" si="8"/>
        <v>18418.083020339465</v>
      </c>
      <c r="R48" s="14">
        <f t="shared" si="2"/>
        <v>116647.85912881661</v>
      </c>
      <c r="T48" s="10">
        <f t="shared" si="9"/>
        <v>8.0405390150739631E-9</v>
      </c>
      <c r="U48" s="10">
        <f t="shared" si="10"/>
        <v>8.51368485051629E-8</v>
      </c>
      <c r="V48" s="10">
        <f t="shared" si="11"/>
        <v>4.5563054418752462E-8</v>
      </c>
      <c r="W48" s="10"/>
      <c r="X48" s="10">
        <f t="shared" si="3"/>
        <v>2.8066145055453349E-4</v>
      </c>
      <c r="Y48" s="10">
        <f t="shared" si="4"/>
        <v>2.9722794625865741E-3</v>
      </c>
      <c r="Z48" s="10"/>
      <c r="AA48" s="14">
        <f t="shared" si="14"/>
        <v>121.89271026506728</v>
      </c>
      <c r="AC48" s="10">
        <f t="shared" si="5"/>
        <v>2.8066145055453349E-4</v>
      </c>
      <c r="AD48" s="10">
        <f t="shared" si="6"/>
        <v>2.9722794625865741E-3</v>
      </c>
      <c r="AE48" s="10">
        <f t="shared" si="12"/>
        <v>6.9336884736268813E-5</v>
      </c>
      <c r="AF48" s="10">
        <f t="shared" si="13"/>
        <v>5.0614634543980559E-6</v>
      </c>
      <c r="AG48" s="10">
        <f t="shared" si="15"/>
        <v>3.3273392613317743E-3</v>
      </c>
      <c r="AH48" s="10">
        <f t="shared" si="16"/>
        <v>0.14973026675992984</v>
      </c>
    </row>
    <row r="49" spans="1:34" x14ac:dyDescent="0.35">
      <c r="A49">
        <v>46</v>
      </c>
      <c r="B49" s="4">
        <f>RATES!B50</f>
        <v>2.7279999999999999E-2</v>
      </c>
      <c r="C49" s="4">
        <f>RATES!C50</f>
        <v>2.6914532540881435E-2</v>
      </c>
      <c r="D49" s="3">
        <f>RATES!D50</f>
        <v>0.28994370460990576</v>
      </c>
      <c r="E49" s="3">
        <f>RATES!E50</f>
        <v>1.0322422114088319</v>
      </c>
      <c r="G49" s="6">
        <f>'LIFE TABLES'!A49</f>
        <v>106</v>
      </c>
      <c r="H49" s="3">
        <f>'LIFE TABLES'!B49</f>
        <v>647.30123000000003</v>
      </c>
      <c r="I49" s="3">
        <f>'LIFE TABLES'!C49</f>
        <v>0.64730123000000006</v>
      </c>
      <c r="J49" s="3">
        <f>'LIFE TABLES'!D49</f>
        <v>0.35269876999999994</v>
      </c>
      <c r="K49" s="10">
        <f>'LIFE TABLES'!E49</f>
        <v>2.836260995277507E-5</v>
      </c>
      <c r="P49" s="14">
        <f t="shared" si="7"/>
        <v>99166.189047447886</v>
      </c>
      <c r="Q49" s="14">
        <f t="shared" si="8"/>
        <v>18593.66044639648</v>
      </c>
      <c r="R49" s="14">
        <f t="shared" si="2"/>
        <v>117759.84949384436</v>
      </c>
      <c r="T49" s="10">
        <f t="shared" si="9"/>
        <v>2.4105049876405579E-9</v>
      </c>
      <c r="U49" s="10">
        <f t="shared" si="10"/>
        <v>2.9493021167815403E-8</v>
      </c>
      <c r="V49" s="10">
        <f t="shared" si="11"/>
        <v>1.3659528263296497E-8</v>
      </c>
      <c r="W49" s="10"/>
      <c r="X49" s="10">
        <f t="shared" si="3"/>
        <v>8.2289646055109906E-5</v>
      </c>
      <c r="Y49" s="10">
        <f t="shared" si="4"/>
        <v>1.0070016636472248E-3</v>
      </c>
      <c r="Z49" s="10"/>
      <c r="AA49" s="14">
        <f t="shared" si="14"/>
        <v>124.33056447036863</v>
      </c>
      <c r="AC49" s="10">
        <f t="shared" si="5"/>
        <v>8.2289646055109906E-5</v>
      </c>
      <c r="AD49" s="10">
        <f t="shared" si="6"/>
        <v>1.0070016636472248E-3</v>
      </c>
      <c r="AE49" s="10">
        <f t="shared" si="12"/>
        <v>2.2269626676480019E-5</v>
      </c>
      <c r="AF49" s="10">
        <f t="shared" si="13"/>
        <v>1.6424963730695978E-6</v>
      </c>
      <c r="AG49" s="10">
        <f t="shared" si="15"/>
        <v>1.1132034327518843E-3</v>
      </c>
      <c r="AH49" s="10">
        <f t="shared" si="16"/>
        <v>5.1207357906586683E-2</v>
      </c>
    </row>
    <row r="50" spans="1:34" x14ac:dyDescent="0.35">
      <c r="A50">
        <v>47</v>
      </c>
      <c r="B50" s="4">
        <f>RATES!B51</f>
        <v>2.7390000000000001E-2</v>
      </c>
      <c r="C50" s="4">
        <f>RATES!C51</f>
        <v>2.7021605696283663E-2</v>
      </c>
      <c r="D50" s="3">
        <f>RATES!D51</f>
        <v>0.28082727798558388</v>
      </c>
      <c r="E50" s="3">
        <f>RATES!E51</f>
        <v>1.0324627532258097</v>
      </c>
      <c r="G50" s="6">
        <f>'LIFE TABLES'!A50</f>
        <v>107</v>
      </c>
      <c r="H50" s="3">
        <f>'LIFE TABLES'!B50</f>
        <v>679.90812000000005</v>
      </c>
      <c r="I50" s="3">
        <f>'LIFE TABLES'!C50</f>
        <v>0.67990812</v>
      </c>
      <c r="J50" s="3">
        <f>'LIFE TABLES'!D50</f>
        <v>0.32009188</v>
      </c>
      <c r="K50" s="10">
        <f>'LIFE TABLES'!E50</f>
        <v>9.0786411414904827E-6</v>
      </c>
      <c r="P50" s="14">
        <f t="shared" si="7"/>
        <v>100132.91784628072</v>
      </c>
      <c r="Q50" s="14">
        <f t="shared" si="8"/>
        <v>18774.922096177634</v>
      </c>
      <c r="R50" s="14">
        <f t="shared" si="2"/>
        <v>118907.83994245835</v>
      </c>
      <c r="T50" s="10">
        <f t="shared" si="9"/>
        <v>6.5584561225675639E-10</v>
      </c>
      <c r="U50" s="10">
        <f t="shared" si="10"/>
        <v>9.2872241815847835E-9</v>
      </c>
      <c r="V50" s="10">
        <f t="shared" si="11"/>
        <v>3.7164584694549535E-9</v>
      </c>
      <c r="W50" s="10"/>
      <c r="X50" s="10">
        <f t="shared" si="3"/>
        <v>2.1896683665037788E-5</v>
      </c>
      <c r="Y50" s="10">
        <f t="shared" si="4"/>
        <v>3.1012423735918862E-4</v>
      </c>
      <c r="Z50" s="10"/>
      <c r="AA50" s="14">
        <f t="shared" si="14"/>
        <v>126.81717575977601</v>
      </c>
      <c r="AC50" s="10">
        <f t="shared" si="5"/>
        <v>2.1896683665037788E-5</v>
      </c>
      <c r="AD50" s="10">
        <f t="shared" si="6"/>
        <v>3.1012423735918862E-4</v>
      </c>
      <c r="AE50" s="10">
        <f t="shared" si="12"/>
        <v>6.5294208587558606E-6</v>
      </c>
      <c r="AF50" s="10">
        <f t="shared" si="13"/>
        <v>4.8646664591422971E-7</v>
      </c>
      <c r="AG50" s="10">
        <f t="shared" si="15"/>
        <v>3.3903680852889653E-4</v>
      </c>
      <c r="AH50" s="10">
        <f t="shared" si="16"/>
        <v>1.5934730000858138E-2</v>
      </c>
    </row>
    <row r="51" spans="1:34" x14ac:dyDescent="0.35">
      <c r="A51">
        <v>48</v>
      </c>
      <c r="B51" s="4">
        <f>RATES!B52</f>
        <v>2.75E-2</v>
      </c>
      <c r="C51" s="4">
        <f>RATES!C52</f>
        <v>2.7128667388252696E-2</v>
      </c>
      <c r="D51" s="3">
        <f>RATES!D52</f>
        <v>0.27193939918144983</v>
      </c>
      <c r="E51" s="3">
        <f>RATES!E52</f>
        <v>1.0326833067620469</v>
      </c>
      <c r="G51" s="6">
        <f>'LIFE TABLES'!A51</f>
        <v>108</v>
      </c>
      <c r="H51" s="3">
        <f>'LIFE TABLES'!B51</f>
        <v>711.17909999999995</v>
      </c>
      <c r="I51" s="3">
        <f>'LIFE TABLES'!C51</f>
        <v>0.71117909999999995</v>
      </c>
      <c r="J51" s="3">
        <f>'LIFE TABLES'!D51</f>
        <v>0.28882090000000005</v>
      </c>
      <c r="K51" s="10">
        <f>'LIFE TABLES'!E51</f>
        <v>2.622101305262309E-6</v>
      </c>
      <c r="P51" s="14">
        <f t="shared" si="7"/>
        <v>101130.6696774505</v>
      </c>
      <c r="Q51" s="14">
        <f t="shared" si="8"/>
        <v>18962.000564521968</v>
      </c>
      <c r="R51" s="14">
        <f t="shared" si="2"/>
        <v>120092.67024197246</v>
      </c>
      <c r="T51" s="10">
        <f t="shared" si="9"/>
        <v>1.6100863199409034E-10</v>
      </c>
      <c r="U51" s="10">
        <f t="shared" si="10"/>
        <v>2.6430675894943514E-9</v>
      </c>
      <c r="V51" s="10">
        <f t="shared" si="11"/>
        <v>9.1238224796651202E-10</v>
      </c>
      <c r="W51" s="10"/>
      <c r="X51" s="10">
        <f t="shared" si="3"/>
        <v>5.2573327144970291E-6</v>
      </c>
      <c r="Y51" s="10">
        <f t="shared" si="4"/>
        <v>8.631711260073781E-5</v>
      </c>
      <c r="Z51" s="10"/>
      <c r="AA51" s="14">
        <f t="shared" si="14"/>
        <v>129.35351927497152</v>
      </c>
      <c r="AC51" s="10">
        <f t="shared" si="5"/>
        <v>5.2573327144970291E-6</v>
      </c>
      <c r="AD51" s="10">
        <f t="shared" si="6"/>
        <v>8.631711260073781E-5</v>
      </c>
      <c r="AE51" s="10">
        <f t="shared" si="12"/>
        <v>1.737429135309401E-6</v>
      </c>
      <c r="AF51" s="10">
        <f t="shared" si="13"/>
        <v>1.3073132612097761E-7</v>
      </c>
      <c r="AG51" s="10">
        <f t="shared" si="15"/>
        <v>9.3442605776665217E-5</v>
      </c>
      <c r="AH51" s="10">
        <f t="shared" si="16"/>
        <v>4.4852450772799304E-3</v>
      </c>
    </row>
    <row r="52" spans="1:34" x14ac:dyDescent="0.35">
      <c r="A52">
        <v>49</v>
      </c>
      <c r="B52" s="4">
        <f>RATES!B53</f>
        <v>2.76E-2</v>
      </c>
      <c r="C52" s="4">
        <f>RATES!C53</f>
        <v>2.7225986253591527E-2</v>
      </c>
      <c r="D52" s="3">
        <f>RATES!D53</f>
        <v>0.26340215020802865</v>
      </c>
      <c r="E52" s="3">
        <f>RATES!E53</f>
        <v>1.0324114627260206</v>
      </c>
      <c r="G52" s="6">
        <f>'LIFE TABLES'!A52</f>
        <v>109</v>
      </c>
      <c r="H52" s="3">
        <f>'LIFE TABLES'!B52</f>
        <v>740.86099999999999</v>
      </c>
      <c r="I52" s="3">
        <f>'LIFE TABLES'!C52</f>
        <v>0.74086099999999999</v>
      </c>
      <c r="J52" s="3">
        <f>'LIFE TABLES'!D52</f>
        <v>0.25913900000000001</v>
      </c>
      <c r="K52" s="10">
        <f>'LIFE TABLES'!E52</f>
        <v>6.794887101443695E-7</v>
      </c>
      <c r="P52" s="14">
        <f t="shared" si="7"/>
        <v>102111.47643077918</v>
      </c>
      <c r="Q52" s="14">
        <f t="shared" si="8"/>
        <v>19145.901830771098</v>
      </c>
      <c r="R52" s="14">
        <f t="shared" si="2"/>
        <v>121257.37826155027</v>
      </c>
      <c r="T52" s="10">
        <f t="shared" si="9"/>
        <v>3.5465073503369098E-11</v>
      </c>
      <c r="U52" s="10">
        <f t="shared" si="10"/>
        <v>6.7594842461071809E-10</v>
      </c>
      <c r="V52" s="10">
        <f t="shared" si="11"/>
        <v>2.0096874985242487E-10</v>
      </c>
      <c r="W52" s="10"/>
      <c r="X52" s="10">
        <f t="shared" si="3"/>
        <v>1.1325482580045946E-6</v>
      </c>
      <c r="Y52" s="10">
        <f t="shared" si="4"/>
        <v>2.1589423724190202E-5</v>
      </c>
      <c r="Z52" s="10"/>
      <c r="AA52" s="14">
        <f t="shared" si="14"/>
        <v>131.94058966047095</v>
      </c>
      <c r="AC52" s="10">
        <f t="shared" si="5"/>
        <v>1.1325482580045946E-6</v>
      </c>
      <c r="AD52" s="10">
        <f t="shared" si="6"/>
        <v>2.1589423724190202E-5</v>
      </c>
      <c r="AE52" s="10">
        <f t="shared" si="12"/>
        <v>4.171512002339251E-7</v>
      </c>
      <c r="AF52" s="10">
        <f t="shared" si="13"/>
        <v>3.1708417164714595E-8</v>
      </c>
      <c r="AG52" s="10">
        <f t="shared" si="15"/>
        <v>2.3170831599593437E-5</v>
      </c>
      <c r="AH52" s="10">
        <f t="shared" si="16"/>
        <v>1.1353707483800785E-3</v>
      </c>
    </row>
    <row r="53" spans="1:34" x14ac:dyDescent="0.35">
      <c r="A53">
        <v>50</v>
      </c>
      <c r="B53" s="4">
        <f>RATES!B54</f>
        <v>2.7709999999999999E-2</v>
      </c>
      <c r="C53" s="4">
        <f>RATES!C54</f>
        <v>2.7333026067638905E-2</v>
      </c>
      <c r="D53" s="3">
        <f>RATES!D54</f>
        <v>0.2549593130089392</v>
      </c>
      <c r="E53" s="3">
        <f>RATES!E54</f>
        <v>1.0331144491230781</v>
      </c>
      <c r="G53" s="6">
        <f>'LIFE TABLES'!A53</f>
        <v>110</v>
      </c>
      <c r="H53" s="3">
        <f>'LIFE TABLES'!B53</f>
        <v>768.74483999999995</v>
      </c>
      <c r="I53" s="3">
        <f>'LIFE TABLES'!C53</f>
        <v>0.76874483999999998</v>
      </c>
      <c r="J53" s="3">
        <f>'LIFE TABLES'!D53</f>
        <v>0.23125516000000002</v>
      </c>
      <c r="K53" s="10">
        <f>'LIFE TABLES'!E53</f>
        <v>1.5713527038262981E-7</v>
      </c>
      <c r="P53" s="14">
        <f t="shared" si="7"/>
        <v>103171.99920404618</v>
      </c>
      <c r="Q53" s="14">
        <f t="shared" si="8"/>
        <v>19344.749850758661</v>
      </c>
      <c r="R53" s="14">
        <f t="shared" si="2"/>
        <v>122516.74905480484</v>
      </c>
      <c r="T53" s="10">
        <f t="shared" si="9"/>
        <v>6.9712590603183739E-12</v>
      </c>
      <c r="U53" s="10">
        <f t="shared" si="10"/>
        <v>1.544936894503024E-10</v>
      </c>
      <c r="V53" s="10">
        <f t="shared" si="11"/>
        <v>3.9503801341804118E-11</v>
      </c>
      <c r="W53" s="10"/>
      <c r="X53" s="10">
        <f t="shared" si="3"/>
        <v>2.1772418086210351E-7</v>
      </c>
      <c r="Y53" s="10">
        <f t="shared" si="4"/>
        <v>4.8258863421436776E-6</v>
      </c>
      <c r="Z53" s="10"/>
      <c r="AA53" s="14">
        <f t="shared" si="14"/>
        <v>134.57940145368036</v>
      </c>
      <c r="AC53" s="10">
        <f t="shared" si="5"/>
        <v>2.1772418086210351E-7</v>
      </c>
      <c r="AD53" s="10">
        <f t="shared" si="6"/>
        <v>4.8258863421436776E-6</v>
      </c>
      <c r="AE53" s="10">
        <f t="shared" si="12"/>
        <v>8.9863650436598518E-8</v>
      </c>
      <c r="AF53" s="10">
        <f t="shared" si="13"/>
        <v>6.8956943561411944E-9</v>
      </c>
      <c r="AG53" s="10">
        <f t="shared" si="15"/>
        <v>5.1403698677985217E-6</v>
      </c>
      <c r="AH53" s="10">
        <f t="shared" si="16"/>
        <v>2.5701849338992611E-4</v>
      </c>
    </row>
    <row r="54" spans="1:34" x14ac:dyDescent="0.35">
      <c r="G54" s="6">
        <f>'LIFE TABLES'!A54</f>
        <v>111</v>
      </c>
      <c r="H54" s="3">
        <f>'LIFE TABLES'!B54</f>
        <v>794.66567999999995</v>
      </c>
      <c r="I54" s="3">
        <f>'LIFE TABLES'!C54</f>
        <v>0.79466567999999993</v>
      </c>
      <c r="J54" s="3">
        <f>'LIFE TABLES'!D54</f>
        <v>0.20533432000000007</v>
      </c>
      <c r="K54" s="10">
        <f>'LIFE TABLES'!E54</f>
        <v>3.2265263892033445E-8</v>
      </c>
      <c r="Q54" s="14"/>
    </row>
    <row r="55" spans="1:34" x14ac:dyDescent="0.35">
      <c r="G55" s="6">
        <f>'LIFE TABLES'!A55</f>
        <v>112</v>
      </c>
      <c r="H55" s="3">
        <f>'LIFE TABLES'!B55</f>
        <v>818.50801000000001</v>
      </c>
      <c r="I55" s="3">
        <f>'LIFE TABLES'!C55</f>
        <v>0.81850801000000006</v>
      </c>
      <c r="J55" s="3">
        <f>'LIFE TABLES'!D55</f>
        <v>0.18149198999999994</v>
      </c>
      <c r="K55" s="10">
        <f>'LIFE TABLES'!E55</f>
        <v>5.8558869516402934E-9</v>
      </c>
      <c r="Q55" s="14"/>
      <c r="AA55" s="9"/>
      <c r="AC55" s="50" t="s">
        <v>60</v>
      </c>
      <c r="AD55" s="50"/>
      <c r="AE55" s="50"/>
      <c r="AF55" s="50"/>
    </row>
    <row r="56" spans="1:34" x14ac:dyDescent="0.35">
      <c r="G56" s="6">
        <f>'LIFE TABLES'!A56</f>
        <v>113</v>
      </c>
      <c r="H56" s="3">
        <f>'LIFE TABLES'!B56</f>
        <v>840.19901000000004</v>
      </c>
      <c r="I56" s="3">
        <f>'LIFE TABLES'!C56</f>
        <v>0.84019901000000008</v>
      </c>
      <c r="J56" s="3">
        <f>'LIFE TABLES'!D56</f>
        <v>0.15980098999999992</v>
      </c>
      <c r="K56" s="10">
        <f>'LIFE TABLES'!E56</f>
        <v>9.3577653220020044E-10</v>
      </c>
      <c r="Q56" s="14"/>
      <c r="AC56" s="10">
        <f>SUM(AC3:AC53)</f>
        <v>78900.711852248322</v>
      </c>
      <c r="AD56" s="10">
        <f>SUM(AD3:AD53)</f>
        <v>6446.0145262973438</v>
      </c>
      <c r="AE56" s="35">
        <f>SUM(AE3:AE53)</f>
        <v>6260.7560979332593</v>
      </c>
      <c r="AF56" s="10">
        <f>SUM(AF3:AF53)</f>
        <v>302.57226385108106</v>
      </c>
    </row>
    <row r="57" spans="1:34" x14ac:dyDescent="0.35">
      <c r="G57" s="6">
        <f>'LIFE TABLES'!A57</f>
        <v>114</v>
      </c>
      <c r="H57" s="3">
        <f>'LIFE TABLES'!B57</f>
        <v>859.71164999999996</v>
      </c>
      <c r="I57" s="3">
        <f>'LIFE TABLES'!C57</f>
        <v>0.85971164999999994</v>
      </c>
      <c r="J57" s="3">
        <f>'LIFE TABLES'!D57</f>
        <v>0.14028835000000006</v>
      </c>
      <c r="K57" s="10">
        <f>'LIFE TABLES'!E57</f>
        <v>1.3127854567108806E-10</v>
      </c>
      <c r="Q57" s="14"/>
    </row>
    <row r="58" spans="1:34" x14ac:dyDescent="0.35">
      <c r="G58" s="6">
        <f>'LIFE TABLES'!A58</f>
        <v>115</v>
      </c>
      <c r="H58" s="3">
        <f>'LIFE TABLES'!B58</f>
        <v>877.05601999999999</v>
      </c>
      <c r="I58" s="3">
        <f>'LIFE TABLES'!C58</f>
        <v>0.87705601999999994</v>
      </c>
      <c r="J58" s="3">
        <f>'LIFE TABLES'!D58</f>
        <v>0.12294398000000006</v>
      </c>
      <c r="K58" s="10">
        <f>'LIFE TABLES'!E58</f>
        <v>1.6139906893415345E-11</v>
      </c>
      <c r="Q58" s="14"/>
      <c r="AC58" s="50" t="s">
        <v>61</v>
      </c>
      <c r="AD58" s="50"/>
      <c r="AE58" s="50"/>
      <c r="AF58" s="50"/>
    </row>
    <row r="59" spans="1:34" x14ac:dyDescent="0.35">
      <c r="G59" s="6">
        <f>'LIFE TABLES'!A59</f>
        <v>116</v>
      </c>
      <c r="H59" s="3">
        <f>'LIFE TABLES'!B59</f>
        <v>892.27828999999997</v>
      </c>
      <c r="I59" s="3">
        <f>'LIFE TABLES'!C59</f>
        <v>0.89227828999999992</v>
      </c>
      <c r="J59" s="3">
        <f>'LIFE TABLES'!D59</f>
        <v>0.10772171000000008</v>
      </c>
      <c r="K59" s="10">
        <f>'LIFE TABLES'!E59</f>
        <v>1.73861836979949E-12</v>
      </c>
      <c r="Q59" s="14"/>
      <c r="AC59" s="53">
        <f>SUM(AC56:AF56)</f>
        <v>91910.054740330001</v>
      </c>
      <c r="AD59" s="53"/>
      <c r="AE59" s="53"/>
      <c r="AF59" s="53"/>
    </row>
    <row r="60" spans="1:34" x14ac:dyDescent="0.35">
      <c r="G60" s="6">
        <f>'LIFE TABLES'!A60</f>
        <v>117</v>
      </c>
      <c r="H60" s="3">
        <f>'LIFE TABLES'!B60</f>
        <v>905.45023000000003</v>
      </c>
      <c r="I60" s="3">
        <f>'LIFE TABLES'!C60</f>
        <v>0.90545023000000002</v>
      </c>
      <c r="J60" s="3">
        <f>'LIFE TABLES'!D60</f>
        <v>9.4549769999999977E-2</v>
      </c>
      <c r="K60" s="10">
        <f>'LIFE TABLES'!E60</f>
        <v>1.6438596698231669E-13</v>
      </c>
      <c r="Q60" s="14"/>
    </row>
    <row r="61" spans="1:34" x14ac:dyDescent="0.35">
      <c r="G61" s="6">
        <f>'LIFE TABLES'!A61</f>
        <v>118</v>
      </c>
      <c r="H61" s="3">
        <f>'LIFE TABLES'!B61</f>
        <v>916.66747999999995</v>
      </c>
      <c r="I61" s="3">
        <f>'LIFE TABLES'!C61</f>
        <v>0.91666747999999998</v>
      </c>
      <c r="J61" s="3">
        <f>'LIFE TABLES'!D61</f>
        <v>8.3332520000000021E-2</v>
      </c>
      <c r="K61" s="10">
        <f>'LIFE TABLES'!E61</f>
        <v>1.3698696881273249E-14</v>
      </c>
      <c r="Q61" s="14"/>
    </row>
    <row r="62" spans="1:34" x14ac:dyDescent="0.35">
      <c r="G62" s="6">
        <f>'LIFE TABLES'!A62</f>
        <v>119</v>
      </c>
      <c r="H62" s="3">
        <f>'LIFE TABLES'!B62</f>
        <v>926.04048</v>
      </c>
      <c r="I62" s="3">
        <f>'LIFE TABLES'!C62</f>
        <v>0.92604048000000005</v>
      </c>
      <c r="J62" s="3">
        <f>'LIFE TABLES'!D62</f>
        <v>7.3959519999999945E-2</v>
      </c>
      <c r="K62" s="10">
        <f>'LIFE TABLES'!E62</f>
        <v>1.0131490459644658E-15</v>
      </c>
    </row>
  </sheetData>
  <mergeCells count="11">
    <mergeCell ref="AK1:AL1"/>
    <mergeCell ref="AC55:AF55"/>
    <mergeCell ref="AC58:AF58"/>
    <mergeCell ref="AC59:AF59"/>
    <mergeCell ref="AC1:AF1"/>
    <mergeCell ref="X1:Y1"/>
    <mergeCell ref="A1:E1"/>
    <mergeCell ref="G1:K1"/>
    <mergeCell ref="M1:N1"/>
    <mergeCell ref="P1:R1"/>
    <mergeCell ref="T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/>
  <dimension ref="A1:AL62"/>
  <sheetViews>
    <sheetView topLeftCell="A2" zoomScaleNormal="100" workbookViewId="0">
      <selection activeCell="H2" sqref="H2"/>
    </sheetView>
  </sheetViews>
  <sheetFormatPr defaultColWidth="8.81640625" defaultRowHeight="14.5" x14ac:dyDescent="0.35"/>
  <cols>
    <col min="1" max="1" width="5.08984375" bestFit="1" customWidth="1"/>
    <col min="2" max="2" width="7.1796875" bestFit="1" customWidth="1"/>
    <col min="3" max="3" width="10.81640625" bestFit="1" customWidth="1"/>
    <col min="4" max="4" width="10.453125" bestFit="1" customWidth="1"/>
    <col min="5" max="5" width="9.54296875" bestFit="1" customWidth="1"/>
    <col min="7" max="7" width="4.1796875" bestFit="1" customWidth="1"/>
    <col min="8" max="8" width="38.36328125" bestFit="1" customWidth="1"/>
    <col min="9" max="10" width="8" bestFit="1" customWidth="1"/>
    <col min="11" max="11" width="14.453125" bestFit="1" customWidth="1"/>
    <col min="13" max="13" width="9.81640625" bestFit="1" customWidth="1"/>
    <col min="14" max="14" width="12.1796875" bestFit="1" customWidth="1"/>
    <col min="16" max="16" width="12.1796875" bestFit="1" customWidth="1"/>
    <col min="17" max="17" width="11.08984375" bestFit="1" customWidth="1"/>
    <col min="18" max="18" width="12.1796875" bestFit="1" customWidth="1"/>
    <col min="20" max="20" width="11.54296875" bestFit="1" customWidth="1"/>
    <col min="21" max="21" width="11.36328125" bestFit="1" customWidth="1"/>
    <col min="22" max="22" width="11.36328125" style="34" customWidth="1"/>
    <col min="23" max="23" width="11.453125" customWidth="1"/>
    <col min="24" max="25" width="11.6328125" bestFit="1" customWidth="1"/>
    <col min="26" max="26" width="11.453125" customWidth="1"/>
    <col min="27" max="27" width="9.1796875" bestFit="1" customWidth="1"/>
    <col min="29" max="29" width="11.453125" bestFit="1" customWidth="1"/>
    <col min="30" max="30" width="11.54296875" bestFit="1" customWidth="1"/>
    <col min="31" max="31" width="12.36328125" bestFit="1" customWidth="1"/>
    <col min="32" max="34" width="11.6328125" bestFit="1" customWidth="1"/>
    <col min="35" max="35" width="11.54296875" bestFit="1" customWidth="1"/>
    <col min="37" max="37" width="10.90625" bestFit="1" customWidth="1"/>
    <col min="38" max="38" width="12.26953125" bestFit="1" customWidth="1"/>
  </cols>
  <sheetData>
    <row r="1" spans="1:38" x14ac:dyDescent="0.35">
      <c r="A1" s="50" t="s">
        <v>0</v>
      </c>
      <c r="B1" s="50"/>
      <c r="C1" s="50"/>
      <c r="D1" s="50"/>
      <c r="E1" s="50"/>
      <c r="G1" s="50" t="s">
        <v>18</v>
      </c>
      <c r="H1" s="50"/>
      <c r="I1" s="50"/>
      <c r="J1" s="50"/>
      <c r="K1" s="50"/>
      <c r="M1" s="50" t="s">
        <v>31</v>
      </c>
      <c r="N1" s="50"/>
      <c r="P1" s="50" t="s">
        <v>37</v>
      </c>
      <c r="Q1" s="50"/>
      <c r="R1" s="50"/>
      <c r="T1" s="50" t="s">
        <v>39</v>
      </c>
      <c r="U1" s="50"/>
      <c r="V1" s="50"/>
      <c r="W1" s="9"/>
      <c r="X1" s="50" t="s">
        <v>42</v>
      </c>
      <c r="Y1" s="50"/>
      <c r="Z1" s="9"/>
      <c r="AA1" s="9" t="s">
        <v>43</v>
      </c>
      <c r="AC1" s="50" t="s">
        <v>41</v>
      </c>
      <c r="AD1" s="50"/>
      <c r="AE1" s="50"/>
      <c r="AF1" s="50"/>
      <c r="AK1" s="50" t="s">
        <v>69</v>
      </c>
      <c r="AL1" s="50"/>
    </row>
    <row r="2" spans="1:38" x14ac:dyDescent="0.35">
      <c r="A2" s="9" t="s">
        <v>17</v>
      </c>
      <c r="B2" s="9" t="s">
        <v>2</v>
      </c>
      <c r="C2" s="9" t="s">
        <v>3</v>
      </c>
      <c r="D2" s="9" t="s">
        <v>4</v>
      </c>
      <c r="E2" s="9" t="s">
        <v>38</v>
      </c>
      <c r="F2" s="9"/>
      <c r="G2" s="7" t="s">
        <v>13</v>
      </c>
      <c r="H2" s="8" t="s">
        <v>97</v>
      </c>
      <c r="I2" s="7" t="s">
        <v>14</v>
      </c>
      <c r="J2" s="9" t="s">
        <v>15</v>
      </c>
      <c r="K2" s="9" t="s">
        <v>16</v>
      </c>
      <c r="M2" s="8" t="s">
        <v>32</v>
      </c>
      <c r="N2" s="14">
        <f>'ASSIGNEMENT DATA'!B3</f>
        <v>80000</v>
      </c>
      <c r="P2" s="9" t="s">
        <v>32</v>
      </c>
      <c r="Q2" s="9" t="s">
        <v>20</v>
      </c>
      <c r="R2" s="9" t="s">
        <v>36</v>
      </c>
      <c r="T2" s="9" t="s">
        <v>34</v>
      </c>
      <c r="U2" s="9" t="s">
        <v>40</v>
      </c>
      <c r="V2" s="33" t="s">
        <v>88</v>
      </c>
      <c r="W2" s="9"/>
      <c r="X2" s="9" t="s">
        <v>34</v>
      </c>
      <c r="Y2" s="9" t="s">
        <v>40</v>
      </c>
      <c r="Z2" s="9"/>
      <c r="AA2" s="9" t="s">
        <v>35</v>
      </c>
      <c r="AC2" s="9" t="s">
        <v>34</v>
      </c>
      <c r="AD2" s="9" t="s">
        <v>40</v>
      </c>
      <c r="AE2" s="9" t="s">
        <v>87</v>
      </c>
      <c r="AF2" s="17" t="s">
        <v>35</v>
      </c>
      <c r="AG2" s="9" t="s">
        <v>62</v>
      </c>
      <c r="AH2" s="9" t="s">
        <v>64</v>
      </c>
      <c r="AI2" s="9" t="s">
        <v>63</v>
      </c>
      <c r="AK2" s="9" t="s">
        <v>65</v>
      </c>
      <c r="AL2" s="18">
        <f>N4-AC59</f>
        <v>3448.3782034151664</v>
      </c>
    </row>
    <row r="3" spans="1:38" x14ac:dyDescent="0.35">
      <c r="A3">
        <v>0</v>
      </c>
      <c r="B3" s="4">
        <f>RATES!B4</f>
        <v>0</v>
      </c>
      <c r="C3" s="4">
        <f>RATES!C4</f>
        <v>0</v>
      </c>
      <c r="D3" s="3">
        <f>RATES!D4</f>
        <v>1</v>
      </c>
      <c r="E3" s="3">
        <f>RATES!E4</f>
        <v>1</v>
      </c>
      <c r="G3" s="6">
        <f>'LIFE TABLES'!G3</f>
        <v>60</v>
      </c>
      <c r="H3" s="3">
        <f>'LIFE TABLES'!H3</f>
        <v>6.4678699999999996</v>
      </c>
      <c r="I3" s="3">
        <f>'LIFE TABLES'!I3</f>
        <v>7.4380504999999987E-3</v>
      </c>
      <c r="J3" s="3">
        <f>'LIFE TABLES'!J3</f>
        <v>0.99256194949999998</v>
      </c>
      <c r="K3" s="10">
        <f>'LIFE TABLES'!K3</f>
        <v>0.99256194949999998</v>
      </c>
      <c r="M3" s="8" t="s">
        <v>20</v>
      </c>
      <c r="N3" s="14">
        <f>'ASSIGNEMENT DATA'!D3</f>
        <v>20000</v>
      </c>
      <c r="P3" s="14">
        <f>$N$2*E3</f>
        <v>80000</v>
      </c>
      <c r="Q3" s="14">
        <f>$N$3*E3</f>
        <v>20000</v>
      </c>
      <c r="R3" s="14">
        <f>P3+Q3</f>
        <v>100000</v>
      </c>
      <c r="T3" s="10">
        <f>1*J3*N8</f>
        <v>0.14888429242499998</v>
      </c>
      <c r="U3" s="10">
        <f>1*I3</f>
        <v>7.4380504999999987E-3</v>
      </c>
      <c r="V3" s="10">
        <f>(1-I3)*(1-$N$8)</f>
        <v>0.84367765707499998</v>
      </c>
      <c r="W3" s="10"/>
      <c r="X3" s="10">
        <f>T3*(R3-$N$5)*D3</f>
        <v>14885.451556651498</v>
      </c>
      <c r="Y3" s="10">
        <f>MAX($N$4,R3)*D3*U3</f>
        <v>743.80504999999982</v>
      </c>
      <c r="Z3" s="10"/>
      <c r="AA3" s="14">
        <f>N9</f>
        <v>50</v>
      </c>
      <c r="AC3" s="10">
        <f>X3</f>
        <v>14885.451556651498</v>
      </c>
      <c r="AD3" s="10">
        <f>Y3</f>
        <v>743.80504999999982</v>
      </c>
      <c r="AE3" s="10">
        <v>0</v>
      </c>
      <c r="AF3" s="10">
        <f>AA3*D3</f>
        <v>50</v>
      </c>
      <c r="AG3" s="10">
        <f t="shared" ref="AG3:AG34" si="0">SUM(AC3:AF3)</f>
        <v>15679.256606651497</v>
      </c>
      <c r="AH3" s="10">
        <f t="shared" ref="AH3:AH34" si="1">AG3*A3</f>
        <v>0</v>
      </c>
      <c r="AI3" s="10">
        <f>SUM(AH3:AH53)/AC59</f>
        <v>4.6406149177161078</v>
      </c>
      <c r="AK3" s="22" t="s">
        <v>72</v>
      </c>
      <c r="AL3" s="18">
        <f>MAX('BASE CASE'!AL2 - AL2, 0)</f>
        <v>31.299683013770846</v>
      </c>
    </row>
    <row r="4" spans="1:38" x14ac:dyDescent="0.35">
      <c r="A4">
        <v>1</v>
      </c>
      <c r="B4" s="4">
        <f>RATES!B5</f>
        <v>3.5139999999999998E-2</v>
      </c>
      <c r="C4" s="4">
        <f>RATES!C5</f>
        <v>3.4536683270235471E-2</v>
      </c>
      <c r="D4" s="3">
        <f>RATES!D5</f>
        <v>0.96605290105686192</v>
      </c>
      <c r="E4" s="3">
        <f>RATES!E5</f>
        <v>1.0351399999999999</v>
      </c>
      <c r="G4" s="6">
        <f>'LIFE TABLES'!G4</f>
        <v>61</v>
      </c>
      <c r="H4" s="3">
        <f>'LIFE TABLES'!H4</f>
        <v>7.1002599999999996</v>
      </c>
      <c r="I4" s="3">
        <f>'LIFE TABLES'!I4</f>
        <v>8.1652989999999991E-3</v>
      </c>
      <c r="J4" s="3">
        <f>'LIFE TABLES'!J4</f>
        <v>0.99183470100000004</v>
      </c>
      <c r="K4" s="10">
        <f>'LIFE TABLES'!K4</f>
        <v>0.98445738440630959</v>
      </c>
      <c r="M4" s="8" t="s">
        <v>36</v>
      </c>
      <c r="N4" s="14">
        <f>'ASSIGNEMENT DATA'!E3</f>
        <v>100000</v>
      </c>
      <c r="P4" s="14">
        <f>P3*E4*(1-$N$6)</f>
        <v>80989.353600000002</v>
      </c>
      <c r="Q4" s="14">
        <f>Q3*E4*(1-$N$6)</f>
        <v>20247.338400000001</v>
      </c>
      <c r="R4" s="14">
        <f t="shared" ref="R4:R53" si="2">P4+Q4</f>
        <v>101236.69200000001</v>
      </c>
      <c r="T4" s="10">
        <f>K3*J4*(1-$N$8)^A4*$N$8</f>
        <v>0.12551831651180445</v>
      </c>
      <c r="U4" s="10">
        <f>K3*I4*(1-$N$8)^A4</f>
        <v>6.8888803296368404E-3</v>
      </c>
      <c r="V4" s="10">
        <f>V3*(1-I4)*(1-$N$8)</f>
        <v>0.71127046023355867</v>
      </c>
      <c r="W4" s="10"/>
      <c r="X4" s="10">
        <f t="shared" ref="X4:X53" si="3">T4*(R4-$N$5)*D4</f>
        <v>12273.266208178438</v>
      </c>
      <c r="Y4" s="10">
        <f t="shared" ref="Y4:Y53" si="4">MAX($N$4,R4)*D4*U4</f>
        <v>673.73249623848312</v>
      </c>
      <c r="Z4" s="10"/>
      <c r="AA4" s="14">
        <f>AA3*(1+$N$10)</f>
        <v>51</v>
      </c>
      <c r="AC4" s="10">
        <f t="shared" ref="AC4:AC53" si="5">X4</f>
        <v>12273.266208178438</v>
      </c>
      <c r="AD4" s="10">
        <f t="shared" ref="AD4:AD53" si="6">Y4</f>
        <v>673.73249623848312</v>
      </c>
      <c r="AE4" s="10">
        <f>R4/(1-$N$6)*$N$7*D4*V3</f>
        <v>1181.1487199050002</v>
      </c>
      <c r="AF4" s="10">
        <f>AA4*V3*D4</f>
        <v>41.566899656882164</v>
      </c>
      <c r="AG4" s="10">
        <f t="shared" si="0"/>
        <v>14169.714323978804</v>
      </c>
      <c r="AH4" s="10">
        <f t="shared" si="1"/>
        <v>14169.714323978804</v>
      </c>
    </row>
    <row r="5" spans="1:38" x14ac:dyDescent="0.35">
      <c r="A5">
        <v>2</v>
      </c>
      <c r="B5" s="4">
        <f>RATES!B6</f>
        <v>3.0349999999999999E-2</v>
      </c>
      <c r="C5" s="4">
        <f>RATES!C6</f>
        <v>2.9898550345863351E-2</v>
      </c>
      <c r="D5" s="3">
        <f>RATES!D6</f>
        <v>0.94195563634332247</v>
      </c>
      <c r="E5" s="3">
        <f>RATES!E6</f>
        <v>1.0255821652143675</v>
      </c>
      <c r="G5" s="6">
        <f>'LIFE TABLES'!G5</f>
        <v>62</v>
      </c>
      <c r="H5" s="3">
        <f>'LIFE TABLES'!H5</f>
        <v>7.8151000000000002</v>
      </c>
      <c r="I5" s="3">
        <f>'LIFE TABLES'!I5</f>
        <v>8.9873649999999989E-3</v>
      </c>
      <c r="J5" s="3">
        <f>'LIFE TABLES'!J5</f>
        <v>0.99101263500000003</v>
      </c>
      <c r="K5" s="10">
        <f>'LIFE TABLES'!K5</f>
        <v>0.97560970656570478</v>
      </c>
      <c r="M5" s="8" t="s">
        <v>33</v>
      </c>
      <c r="N5" s="14">
        <f>'ASSIGNEMENT DATA'!F3</f>
        <v>20</v>
      </c>
      <c r="P5" s="14">
        <f t="shared" ref="P5:P53" si="7">P4*E5*(1-$N$6)</f>
        <v>81233.889418663224</v>
      </c>
      <c r="Q5" s="14">
        <f t="shared" ref="Q5:Q53" si="8">Q4*E5*(1-$N$6)</f>
        <v>20308.472354665806</v>
      </c>
      <c r="R5" s="14">
        <f t="shared" si="2"/>
        <v>101542.36177332903</v>
      </c>
      <c r="T5" s="10">
        <f t="shared" ref="T5:T53" si="9">K4*J5*(1-$N$8)^A5*$N$8</f>
        <v>0.10573170194905825</v>
      </c>
      <c r="U5" s="10">
        <f t="shared" ref="U5:U53" si="10">K4*I5*(1-$N$8)^A5</f>
        <v>6.3924472398369757E-3</v>
      </c>
      <c r="V5" s="10">
        <f t="shared" ref="V5:V53" si="11">V4*(1-I5)*(1-$N$8)</f>
        <v>0.59914631104466343</v>
      </c>
      <c r="W5" s="10"/>
      <c r="X5" s="10">
        <f t="shared" si="3"/>
        <v>10111.076229252481</v>
      </c>
      <c r="Y5" s="10">
        <f t="shared" si="4"/>
        <v>611.42735057482309</v>
      </c>
      <c r="Z5" s="10"/>
      <c r="AA5" s="14">
        <f>AA4*(1+$N$10)</f>
        <v>52.02</v>
      </c>
      <c r="AC5" s="10">
        <f t="shared" si="5"/>
        <v>10111.076229252481</v>
      </c>
      <c r="AD5" s="10">
        <f t="shared" si="6"/>
        <v>611.42735057482309</v>
      </c>
      <c r="AE5" s="10">
        <f t="shared" ref="AE5:AE53" si="12">R5/(1-$N$6)*$N$7*D5*V4</f>
        <v>973.87151415178869</v>
      </c>
      <c r="AF5" s="10">
        <f t="shared" ref="AF5:AF53" si="13">AA5*V4*D5</f>
        <v>34.852631091418125</v>
      </c>
      <c r="AG5" s="10">
        <f t="shared" si="0"/>
        <v>11731.22772507051</v>
      </c>
      <c r="AH5" s="10">
        <f t="shared" si="1"/>
        <v>23462.45545014102</v>
      </c>
    </row>
    <row r="6" spans="1:38" x14ac:dyDescent="0.35">
      <c r="A6">
        <v>3</v>
      </c>
      <c r="B6" s="4">
        <f>RATES!B7</f>
        <v>2.7830000000000001E-2</v>
      </c>
      <c r="C6" s="4">
        <f>RATES!C7</f>
        <v>2.7449783708099751E-2</v>
      </c>
      <c r="D6" s="3">
        <f>RATES!D7</f>
        <v>0.92095016751412118</v>
      </c>
      <c r="E6" s="3">
        <f>RATES!E7</f>
        <v>1.0228084749535367</v>
      </c>
      <c r="G6" s="6">
        <f>'LIFE TABLES'!G6</f>
        <v>63</v>
      </c>
      <c r="H6" s="3">
        <f>'LIFE TABLES'!H6</f>
        <v>8.6648700000000005</v>
      </c>
      <c r="I6" s="3">
        <f>'LIFE TABLES'!I6</f>
        <v>9.9646004999999985E-3</v>
      </c>
      <c r="J6" s="3">
        <f>'LIFE TABLES'!J6</f>
        <v>0.99003539949999997</v>
      </c>
      <c r="K6" s="10">
        <f>'LIFE TABLES'!K6</f>
        <v>0.96588814559585523</v>
      </c>
      <c r="M6" s="8" t="s">
        <v>24</v>
      </c>
      <c r="N6" s="15">
        <f>'ASSIGNEMENT DATA'!G3</f>
        <v>2.1999999999999999E-2</v>
      </c>
      <c r="P6" s="14">
        <f t="shared" si="7"/>
        <v>81258.802918728528</v>
      </c>
      <c r="Q6" s="14">
        <f t="shared" si="8"/>
        <v>20314.700729682132</v>
      </c>
      <c r="R6" s="14">
        <f t="shared" si="2"/>
        <v>101573.50364841067</v>
      </c>
      <c r="T6" s="10">
        <f t="shared" si="9"/>
        <v>8.8976408612108177E-2</v>
      </c>
      <c r="U6" s="10">
        <f t="shared" si="10"/>
        <v>5.9702536306088074E-3</v>
      </c>
      <c r="V6" s="10">
        <f t="shared" si="11"/>
        <v>0.50419964880194634</v>
      </c>
      <c r="W6" s="10"/>
      <c r="X6" s="10">
        <f t="shared" si="3"/>
        <v>8321.5823400531699</v>
      </c>
      <c r="Y6" s="10">
        <f t="shared" si="4"/>
        <v>558.48221279996119</v>
      </c>
      <c r="Z6" s="10"/>
      <c r="AA6" s="14">
        <f t="shared" ref="AA6:AA53" si="14">AA5*(1+$N$10)</f>
        <v>53.060400000000001</v>
      </c>
      <c r="AC6" s="10">
        <f t="shared" si="5"/>
        <v>8321.5823400531699</v>
      </c>
      <c r="AD6" s="10">
        <f t="shared" si="6"/>
        <v>558.48221279996119</v>
      </c>
      <c r="AE6" s="10">
        <f t="shared" si="12"/>
        <v>802.30340424254143</v>
      </c>
      <c r="AF6" s="10">
        <f t="shared" si="13"/>
        <v>29.277874209958213</v>
      </c>
      <c r="AG6" s="10">
        <f t="shared" si="0"/>
        <v>9711.6458313056301</v>
      </c>
      <c r="AH6" s="10">
        <f t="shared" si="1"/>
        <v>29134.937493916892</v>
      </c>
    </row>
    <row r="7" spans="1:38" x14ac:dyDescent="0.35">
      <c r="A7">
        <v>4</v>
      </c>
      <c r="B7" s="4">
        <f>RATES!B8</f>
        <v>2.6370000000000001E-2</v>
      </c>
      <c r="C7" s="4">
        <f>RATES!C8</f>
        <v>2.6028305521127008E-2</v>
      </c>
      <c r="D7" s="3">
        <f>RATES!D8</f>
        <v>0.90112326459071324</v>
      </c>
      <c r="E7" s="3">
        <f>RATES!E8</f>
        <v>1.0220024315235199</v>
      </c>
      <c r="G7" s="6">
        <f>'LIFE TABLES'!G7</f>
        <v>64</v>
      </c>
      <c r="H7" s="3">
        <f>'LIFE TABLES'!H7</f>
        <v>9.6526999999999994</v>
      </c>
      <c r="I7" s="3">
        <f>'LIFE TABLES'!I7</f>
        <v>1.1100605E-2</v>
      </c>
      <c r="J7" s="3">
        <f>'LIFE TABLES'!J7</f>
        <v>0.98889939500000001</v>
      </c>
      <c r="K7" s="10">
        <f>'LIFE TABLES'!K7</f>
        <v>0.95516620281741316</v>
      </c>
      <c r="M7" s="8" t="s">
        <v>25</v>
      </c>
      <c r="N7" s="15">
        <f>'ASSIGNEMENT DATA'!H3</f>
        <v>1.4E-2</v>
      </c>
      <c r="P7" s="14">
        <f t="shared" si="7"/>
        <v>81219.666893987174</v>
      </c>
      <c r="Q7" s="14">
        <f t="shared" si="8"/>
        <v>20304.916723496794</v>
      </c>
      <c r="R7" s="14">
        <f t="shared" si="2"/>
        <v>101524.58361748396</v>
      </c>
      <c r="T7" s="10">
        <f t="shared" si="9"/>
        <v>7.4790409148918574E-2</v>
      </c>
      <c r="U7" s="10">
        <f t="shared" si="10"/>
        <v>5.5969211424891285E-3</v>
      </c>
      <c r="V7" s="10">
        <f t="shared" si="11"/>
        <v>0.42381231851053863</v>
      </c>
      <c r="W7" s="10"/>
      <c r="X7" s="10">
        <f t="shared" si="3"/>
        <v>6840.9397463447331</v>
      </c>
      <c r="Y7" s="10">
        <f t="shared" si="4"/>
        <v>512.04084679949312</v>
      </c>
      <c r="Z7" s="10"/>
      <c r="AA7" s="14">
        <f t="shared" si="14"/>
        <v>54.121608000000002</v>
      </c>
      <c r="AC7" s="10">
        <f t="shared" si="5"/>
        <v>6840.9397463447331</v>
      </c>
      <c r="AD7" s="10">
        <f t="shared" si="6"/>
        <v>512.04084679949312</v>
      </c>
      <c r="AE7" s="10">
        <f t="shared" si="12"/>
        <v>660.30888161450503</v>
      </c>
      <c r="AF7" s="10">
        <f t="shared" si="13"/>
        <v>24.589937923276644</v>
      </c>
      <c r="AG7" s="10">
        <f t="shared" si="0"/>
        <v>8037.8794126820076</v>
      </c>
      <c r="AH7" s="10">
        <f t="shared" si="1"/>
        <v>32151.51765072803</v>
      </c>
    </row>
    <row r="8" spans="1:38" x14ac:dyDescent="0.35">
      <c r="A8">
        <v>5</v>
      </c>
      <c r="B8" s="4">
        <f>RATES!B9</f>
        <v>2.5489999999999999E-2</v>
      </c>
      <c r="C8" s="4">
        <f>RATES!C9</f>
        <v>2.5170547141944267E-2</v>
      </c>
      <c r="D8" s="3">
        <f>RATES!D9</f>
        <v>0.88174468672828576</v>
      </c>
      <c r="E8" s="3">
        <f>RATES!E9</f>
        <v>1.0219775385710932</v>
      </c>
      <c r="G8" s="6">
        <f>'LIFE TABLES'!G8</f>
        <v>65</v>
      </c>
      <c r="H8" s="3">
        <f>'LIFE TABLES'!H8</f>
        <v>10.79527</v>
      </c>
      <c r="I8" s="3">
        <f>'LIFE TABLES'!I8</f>
        <v>1.24145605E-2</v>
      </c>
      <c r="J8" s="3">
        <f>'LIFE TABLES'!J8</f>
        <v>0.9875854395</v>
      </c>
      <c r="K8" s="10">
        <f>'LIFE TABLES'!K8</f>
        <v>0.94330823420498111</v>
      </c>
      <c r="M8" s="8" t="s">
        <v>34</v>
      </c>
      <c r="N8" s="16">
        <f>'ASSIGNEMENT DATA'!I3</f>
        <v>0.15</v>
      </c>
      <c r="P8" s="14">
        <f t="shared" si="7"/>
        <v>81178.572400251724</v>
      </c>
      <c r="Q8" s="14">
        <f t="shared" si="8"/>
        <v>20294.643100062931</v>
      </c>
      <c r="R8" s="14">
        <f t="shared" si="2"/>
        <v>101473.21550031466</v>
      </c>
      <c r="T8" s="10">
        <f t="shared" si="9"/>
        <v>6.278263122626164E-2</v>
      </c>
      <c r="U8" s="10">
        <f t="shared" si="10"/>
        <v>5.2614436687943508E-3</v>
      </c>
      <c r="V8" s="10">
        <f t="shared" si="11"/>
        <v>0.35576824361548265</v>
      </c>
      <c r="W8" s="10"/>
      <c r="X8" s="10">
        <f t="shared" si="3"/>
        <v>5616.2726194116185</v>
      </c>
      <c r="Y8" s="10">
        <f t="shared" si="4"/>
        <v>470.75961495702791</v>
      </c>
      <c r="Z8" s="10"/>
      <c r="AA8" s="14">
        <f t="shared" si="14"/>
        <v>55.204040160000005</v>
      </c>
      <c r="AC8" s="10">
        <f t="shared" si="5"/>
        <v>5616.2726194116185</v>
      </c>
      <c r="AD8" s="10">
        <f t="shared" si="6"/>
        <v>470.75961495702791</v>
      </c>
      <c r="AE8" s="10">
        <f t="shared" si="12"/>
        <v>542.82148720922396</v>
      </c>
      <c r="AF8" s="10">
        <f t="shared" si="13"/>
        <v>20.629432937521365</v>
      </c>
      <c r="AG8" s="10">
        <f t="shared" si="0"/>
        <v>6650.483154515392</v>
      </c>
      <c r="AH8" s="10">
        <f t="shared" si="1"/>
        <v>33252.415772576962</v>
      </c>
    </row>
    <row r="9" spans="1:38" x14ac:dyDescent="0.35">
      <c r="A9">
        <v>6</v>
      </c>
      <c r="B9" s="4">
        <f>RATES!B10</f>
        <v>2.5020000000000001E-2</v>
      </c>
      <c r="C9" s="4">
        <f>RATES!C10</f>
        <v>2.4712124595133091E-2</v>
      </c>
      <c r="D9" s="3">
        <f>RATES!D10</f>
        <v>0.86219592102620657</v>
      </c>
      <c r="E9" s="3">
        <f>RATES!E10</f>
        <v>1.0226732291644476</v>
      </c>
      <c r="G9" s="6">
        <f>'LIFE TABLES'!G9</f>
        <v>66</v>
      </c>
      <c r="H9" s="3">
        <f>'LIFE TABLES'!H9</f>
        <v>11.728260000000001</v>
      </c>
      <c r="I9" s="3">
        <f>'LIFE TABLES'!I9</f>
        <v>1.3487499E-2</v>
      </c>
      <c r="J9" s="3">
        <f>'LIFE TABLES'!J9</f>
        <v>0.98651250099999999</v>
      </c>
      <c r="K9" s="10">
        <f>'LIFE TABLES'!K9</f>
        <v>0.93058536533944969</v>
      </c>
      <c r="M9" s="8" t="s">
        <v>35</v>
      </c>
      <c r="N9" s="14">
        <f>'ASSIGNEMENT DATA'!J3</f>
        <v>50</v>
      </c>
      <c r="P9" s="14">
        <f t="shared" si="7"/>
        <v>81192.731414463778</v>
      </c>
      <c r="Q9" s="14">
        <f t="shared" si="8"/>
        <v>20298.182853615945</v>
      </c>
      <c r="R9" s="14">
        <f t="shared" si="2"/>
        <v>101490.91426807972</v>
      </c>
      <c r="T9" s="10">
        <f t="shared" si="9"/>
        <v>5.264547296782305E-2</v>
      </c>
      <c r="U9" s="10">
        <f t="shared" si="10"/>
        <v>4.7984238299955779E-3</v>
      </c>
      <c r="V9" s="10">
        <f t="shared" si="11"/>
        <v>0.29832434681766401</v>
      </c>
      <c r="W9" s="10"/>
      <c r="X9" s="10">
        <f t="shared" si="3"/>
        <v>4605.83705133282</v>
      </c>
      <c r="Y9" s="10">
        <f t="shared" si="4"/>
        <v>419.88632821648645</v>
      </c>
      <c r="Z9" s="10"/>
      <c r="AA9" s="14">
        <f t="shared" si="14"/>
        <v>56.308120963200004</v>
      </c>
      <c r="AC9" s="10">
        <f t="shared" si="5"/>
        <v>4605.83705133282</v>
      </c>
      <c r="AD9" s="10">
        <f t="shared" si="6"/>
        <v>419.88632821648645</v>
      </c>
      <c r="AE9" s="10">
        <f t="shared" si="12"/>
        <v>445.64546289903922</v>
      </c>
      <c r="AF9" s="10">
        <f t="shared" si="13"/>
        <v>17.272061613107734</v>
      </c>
      <c r="AG9" s="10">
        <f t="shared" si="0"/>
        <v>5488.6409040614535</v>
      </c>
      <c r="AH9" s="10">
        <f t="shared" si="1"/>
        <v>32931.845424368723</v>
      </c>
    </row>
    <row r="10" spans="1:38" x14ac:dyDescent="0.35">
      <c r="A10">
        <v>7</v>
      </c>
      <c r="B10" s="4">
        <f>RATES!B11</f>
        <v>2.477E-2</v>
      </c>
      <c r="C10" s="4">
        <f>RATES!C11</f>
        <v>2.4468197167211519E-2</v>
      </c>
      <c r="D10" s="3">
        <f>RATES!D11</f>
        <v>0.84258782390013232</v>
      </c>
      <c r="E10" s="3">
        <f>RATES!E11</f>
        <v>1.0232712799424435</v>
      </c>
      <c r="G10" s="6">
        <f>'LIFE TABLES'!G10</f>
        <v>67</v>
      </c>
      <c r="H10" s="3">
        <f>'LIFE TABLES'!H10</f>
        <v>12.797940000000001</v>
      </c>
      <c r="I10" s="3">
        <f>'LIFE TABLES'!I10</f>
        <v>1.4717631E-2</v>
      </c>
      <c r="J10" s="3">
        <f>'LIFE TABLES'!J10</f>
        <v>0.98528236899999999</v>
      </c>
      <c r="K10" s="10">
        <f>'LIFE TABLES'!K10</f>
        <v>0.9168893533183835</v>
      </c>
      <c r="M10" s="8" t="s">
        <v>30</v>
      </c>
      <c r="N10" s="16">
        <f>'ASSIGNEMENT DATA'!K3</f>
        <v>0.02</v>
      </c>
      <c r="P10" s="14">
        <f t="shared" si="7"/>
        <v>81254.382012178365</v>
      </c>
      <c r="Q10" s="14">
        <f t="shared" si="8"/>
        <v>20313.595503044591</v>
      </c>
      <c r="R10" s="14">
        <f t="shared" si="2"/>
        <v>101567.97751522296</v>
      </c>
      <c r="T10" s="10">
        <f t="shared" si="9"/>
        <v>4.4090057874432827E-2</v>
      </c>
      <c r="U10" s="10">
        <f t="shared" si="10"/>
        <v>4.3906276547784019E-3</v>
      </c>
      <c r="V10" s="10">
        <f t="shared" si="11"/>
        <v>0.24984366128845278</v>
      </c>
      <c r="W10" s="10"/>
      <c r="X10" s="10">
        <f t="shared" si="3"/>
        <v>3772.4815633854068</v>
      </c>
      <c r="Y10" s="10">
        <f t="shared" si="4"/>
        <v>375.74965631842764</v>
      </c>
      <c r="Z10" s="10"/>
      <c r="AA10" s="14">
        <f t="shared" si="14"/>
        <v>57.434283382464002</v>
      </c>
      <c r="AC10" s="10">
        <f t="shared" si="5"/>
        <v>3772.4815633854068</v>
      </c>
      <c r="AD10" s="10">
        <f t="shared" si="6"/>
        <v>375.74965631842764</v>
      </c>
      <c r="AE10" s="10">
        <f t="shared" si="12"/>
        <v>365.46842600219514</v>
      </c>
      <c r="AF10" s="10">
        <f t="shared" si="13"/>
        <v>14.436937754362985</v>
      </c>
      <c r="AG10" s="10">
        <f t="shared" si="0"/>
        <v>4528.1365834603921</v>
      </c>
      <c r="AH10" s="10">
        <f t="shared" si="1"/>
        <v>31696.956084222744</v>
      </c>
    </row>
    <row r="11" spans="1:38" x14ac:dyDescent="0.35">
      <c r="A11">
        <v>8</v>
      </c>
      <c r="B11" s="4">
        <f>RATES!B12</f>
        <v>2.4660000000000001E-2</v>
      </c>
      <c r="C11" s="4">
        <f>RATES!C12</f>
        <v>2.4360850246257219E-2</v>
      </c>
      <c r="D11" s="3">
        <f>RATES!D12</f>
        <v>0.8229278065902943</v>
      </c>
      <c r="E11" s="3">
        <f>RATES!E12</f>
        <v>1.0238903305398039</v>
      </c>
      <c r="G11" s="6">
        <f>'LIFE TABLES'!G11</f>
        <v>68</v>
      </c>
      <c r="H11" s="3">
        <f>'LIFE TABLES'!H11</f>
        <v>13.97499</v>
      </c>
      <c r="I11" s="3">
        <f>'LIFE TABLES'!I11</f>
        <v>1.6071238499999998E-2</v>
      </c>
      <c r="J11" s="3">
        <f>'LIFE TABLES'!J11</f>
        <v>0.98392876149999997</v>
      </c>
      <c r="K11" s="10">
        <f>'LIFE TABLES'!K11</f>
        <v>0.90215380584309302</v>
      </c>
      <c r="P11" s="14">
        <f t="shared" si="7"/>
        <v>81365.273383019157</v>
      </c>
      <c r="Q11" s="14">
        <f t="shared" si="8"/>
        <v>20341.318345754789</v>
      </c>
      <c r="R11" s="14">
        <f t="shared" si="2"/>
        <v>101706.59172877394</v>
      </c>
      <c r="T11" s="10">
        <f t="shared" si="9"/>
        <v>3.6874254633025919E-2</v>
      </c>
      <c r="U11" s="10">
        <f t="shared" si="10"/>
        <v>4.0152970682799409E-3</v>
      </c>
      <c r="V11" s="10">
        <f t="shared" si="11"/>
        <v>0.20895410958714691</v>
      </c>
      <c r="W11" s="10"/>
      <c r="X11" s="10">
        <f t="shared" si="3"/>
        <v>3085.6643206327694</v>
      </c>
      <c r="Y11" s="10">
        <f t="shared" si="4"/>
        <v>336.0690513032705</v>
      </c>
      <c r="Z11" s="10"/>
      <c r="AA11" s="14">
        <f t="shared" si="14"/>
        <v>58.582969050113284</v>
      </c>
      <c r="AC11" s="10">
        <f t="shared" si="5"/>
        <v>3085.6643206327694</v>
      </c>
      <c r="AD11" s="10">
        <f t="shared" si="6"/>
        <v>336.0690513032705</v>
      </c>
      <c r="AE11" s="10">
        <f t="shared" si="12"/>
        <v>299.3424816254356</v>
      </c>
      <c r="AF11" s="10">
        <f t="shared" si="13"/>
        <v>12.044851536397568</v>
      </c>
      <c r="AG11" s="10">
        <f t="shared" si="0"/>
        <v>3733.1207050978728</v>
      </c>
      <c r="AH11" s="10">
        <f t="shared" si="1"/>
        <v>29864.965640782983</v>
      </c>
    </row>
    <row r="12" spans="1:38" x14ac:dyDescent="0.35">
      <c r="A12">
        <v>9</v>
      </c>
      <c r="B12" s="4">
        <f>RATES!B13</f>
        <v>2.4639999999999999E-2</v>
      </c>
      <c r="C12" s="4">
        <f>RATES!C13</f>
        <v>2.4341331386158117E-2</v>
      </c>
      <c r="D12" s="3">
        <f>RATES!D13</f>
        <v>0.80326389514893914</v>
      </c>
      <c r="E12" s="3">
        <f>RATES!E13</f>
        <v>1.0244800140528028</v>
      </c>
      <c r="G12" s="6">
        <f>'LIFE TABLES'!G12</f>
        <v>69</v>
      </c>
      <c r="H12" s="3">
        <f>'LIFE TABLES'!H12</f>
        <v>15.66005</v>
      </c>
      <c r="I12" s="3">
        <f>'LIFE TABLES'!I12</f>
        <v>1.8009057500000002E-2</v>
      </c>
      <c r="J12" s="3">
        <f>'LIFE TABLES'!J12</f>
        <v>0.98199094249999996</v>
      </c>
      <c r="K12" s="10">
        <f>'LIFE TABLES'!K12</f>
        <v>0.88590686607982083</v>
      </c>
      <c r="P12" s="14">
        <f t="shared" si="7"/>
        <v>81523.240297630997</v>
      </c>
      <c r="Q12" s="14">
        <f t="shared" si="8"/>
        <v>20380.810074407749</v>
      </c>
      <c r="R12" s="14">
        <f t="shared" si="2"/>
        <v>101904.05037203875</v>
      </c>
      <c r="T12" s="10">
        <f t="shared" si="9"/>
        <v>3.0778656451909591E-2</v>
      </c>
      <c r="U12" s="10">
        <f t="shared" si="10"/>
        <v>3.7630665744162297E-3</v>
      </c>
      <c r="V12" s="10">
        <f t="shared" si="11"/>
        <v>0.17441238656082106</v>
      </c>
      <c r="W12" s="10"/>
      <c r="X12" s="10">
        <f t="shared" si="3"/>
        <v>2518.9184467240411</v>
      </c>
      <c r="Y12" s="10">
        <f t="shared" si="4"/>
        <v>308.0289921075568</v>
      </c>
      <c r="Z12" s="10"/>
      <c r="AA12" s="14">
        <f t="shared" si="14"/>
        <v>59.754628431115549</v>
      </c>
      <c r="AC12" s="10">
        <f t="shared" si="5"/>
        <v>2518.9184467240411</v>
      </c>
      <c r="AD12" s="10">
        <f t="shared" si="6"/>
        <v>308.0289921075568</v>
      </c>
      <c r="AE12" s="10">
        <f t="shared" si="12"/>
        <v>244.84418326471561</v>
      </c>
      <c r="AF12" s="10">
        <f t="shared" si="13"/>
        <v>10.02953305583938</v>
      </c>
      <c r="AG12" s="10">
        <f t="shared" si="0"/>
        <v>3081.8211551521526</v>
      </c>
      <c r="AH12" s="10">
        <f t="shared" si="1"/>
        <v>27736.390396369374</v>
      </c>
    </row>
    <row r="13" spans="1:38" x14ac:dyDescent="0.35">
      <c r="A13">
        <v>10</v>
      </c>
      <c r="B13" s="4">
        <f>RATES!B14</f>
        <v>2.47E-2</v>
      </c>
      <c r="C13" s="4">
        <f>RATES!C14</f>
        <v>2.4399886823535121E-2</v>
      </c>
      <c r="D13" s="3">
        <f>RATES!D14</f>
        <v>0.78348852098697153</v>
      </c>
      <c r="E13" s="3">
        <f>RATES!E14</f>
        <v>1.025240158129</v>
      </c>
      <c r="G13" s="6">
        <f>'LIFE TABLES'!G13</f>
        <v>70</v>
      </c>
      <c r="H13" s="3">
        <f>'LIFE TABLES'!H13</f>
        <v>17.473579999999998</v>
      </c>
      <c r="I13" s="3">
        <f>'LIFE TABLES'!I13</f>
        <v>2.0094616999999999E-2</v>
      </c>
      <c r="J13" s="3">
        <f>'LIFE TABLES'!J13</f>
        <v>0.97990538299999996</v>
      </c>
      <c r="K13" s="10">
        <f>'LIFE TABLES'!K13</f>
        <v>0.86810490690827646</v>
      </c>
      <c r="P13" s="14">
        <f t="shared" si="7"/>
        <v>81742.119978905175</v>
      </c>
      <c r="Q13" s="14">
        <f t="shared" si="8"/>
        <v>20435.529994726294</v>
      </c>
      <c r="R13" s="14">
        <f t="shared" si="2"/>
        <v>102177.64997363147</v>
      </c>
      <c r="T13" s="10">
        <f t="shared" si="9"/>
        <v>2.5636145467923799E-2</v>
      </c>
      <c r="U13" s="10">
        <f t="shared" si="10"/>
        <v>3.5047501079956446E-3</v>
      </c>
      <c r="V13" s="10">
        <f t="shared" si="11"/>
        <v>0.14527149098490161</v>
      </c>
      <c r="W13" s="10"/>
      <c r="X13" s="10">
        <f t="shared" si="3"/>
        <v>2051.9003194014081</v>
      </c>
      <c r="Y13" s="10">
        <f t="shared" si="4"/>
        <v>280.57282546608542</v>
      </c>
      <c r="Z13" s="10"/>
      <c r="AA13" s="14">
        <f t="shared" si="14"/>
        <v>60.949720999737863</v>
      </c>
      <c r="AC13" s="10">
        <f t="shared" si="5"/>
        <v>2051.9003194014081</v>
      </c>
      <c r="AD13" s="10">
        <f t="shared" si="6"/>
        <v>280.57282546608542</v>
      </c>
      <c r="AE13" s="10">
        <f t="shared" si="12"/>
        <v>199.87342454187811</v>
      </c>
      <c r="AF13" s="10">
        <f t="shared" si="13"/>
        <v>8.3287856395351678</v>
      </c>
      <c r="AG13" s="10">
        <f t="shared" si="0"/>
        <v>2540.6753550489066</v>
      </c>
      <c r="AH13" s="10">
        <f t="shared" si="1"/>
        <v>25406.753550489066</v>
      </c>
    </row>
    <row r="14" spans="1:38" x14ac:dyDescent="0.35">
      <c r="A14">
        <v>11</v>
      </c>
      <c r="B14" s="4">
        <f>RATES!B15</f>
        <v>2.487E-2</v>
      </c>
      <c r="C14" s="4">
        <f>RATES!C15</f>
        <v>2.4565775278567011E-2</v>
      </c>
      <c r="D14" s="3">
        <f>RATES!D15</f>
        <v>0.76320887666583503</v>
      </c>
      <c r="E14" s="3">
        <f>RATES!E15</f>
        <v>1.0265715519580045</v>
      </c>
      <c r="G14" s="6">
        <f>'LIFE TABLES'!G14</f>
        <v>71</v>
      </c>
      <c r="H14" s="3">
        <f>'LIFE TABLES'!H14</f>
        <v>19.737480000000001</v>
      </c>
      <c r="I14" s="3">
        <f>'LIFE TABLES'!I14</f>
        <v>2.2698102000000001E-2</v>
      </c>
      <c r="J14" s="3">
        <f>'LIFE TABLES'!J14</f>
        <v>0.977301898</v>
      </c>
      <c r="K14" s="10">
        <f>'LIFE TABLES'!K14</f>
        <v>0.84840057318457185</v>
      </c>
      <c r="P14" s="14">
        <f t="shared" si="7"/>
        <v>82068.023997806289</v>
      </c>
      <c r="Q14" s="14">
        <f t="shared" si="8"/>
        <v>20517.005999451572</v>
      </c>
      <c r="R14" s="14">
        <f t="shared" si="2"/>
        <v>102585.02999725787</v>
      </c>
      <c r="T14" s="10">
        <f t="shared" si="9"/>
        <v>2.1296115579725119E-2</v>
      </c>
      <c r="U14" s="10">
        <f t="shared" si="10"/>
        <v>3.2973871200673759E-3</v>
      </c>
      <c r="V14" s="10">
        <f t="shared" si="11"/>
        <v>0.12067798828510909</v>
      </c>
      <c r="W14" s="10"/>
      <c r="X14" s="10">
        <f t="shared" si="3"/>
        <v>1667.0288635632951</v>
      </c>
      <c r="Y14" s="10">
        <f t="shared" si="4"/>
        <v>258.16498585963808</v>
      </c>
      <c r="Z14" s="10"/>
      <c r="AA14" s="14">
        <f t="shared" si="14"/>
        <v>62.168715419732621</v>
      </c>
      <c r="AC14" s="10">
        <f t="shared" si="5"/>
        <v>1667.0288635632951</v>
      </c>
      <c r="AD14" s="10">
        <f t="shared" si="6"/>
        <v>258.16498585963808</v>
      </c>
      <c r="AE14" s="10">
        <f t="shared" si="12"/>
        <v>162.81596119861689</v>
      </c>
      <c r="AF14" s="10">
        <f t="shared" si="13"/>
        <v>6.89280036859292</v>
      </c>
      <c r="AG14" s="10">
        <f t="shared" si="0"/>
        <v>2094.9026109901429</v>
      </c>
      <c r="AH14" s="10">
        <f t="shared" si="1"/>
        <v>23043.92872089157</v>
      </c>
    </row>
    <row r="15" spans="1:38" x14ac:dyDescent="0.35">
      <c r="A15">
        <v>12</v>
      </c>
      <c r="B15" s="4">
        <f>RATES!B16</f>
        <v>2.487E-2</v>
      </c>
      <c r="C15" s="4">
        <f>RATES!C16</f>
        <v>2.4565775278567011E-2</v>
      </c>
      <c r="D15" s="3">
        <f>RATES!D16</f>
        <v>0.7446884743097516</v>
      </c>
      <c r="E15" s="3">
        <f>RATES!E16</f>
        <v>1.0248699999999999</v>
      </c>
      <c r="G15" s="6">
        <f>'LIFE TABLES'!G15</f>
        <v>72</v>
      </c>
      <c r="H15" s="3">
        <f>'LIFE TABLES'!H15</f>
        <v>21.721769999999999</v>
      </c>
      <c r="I15" s="3">
        <f>'LIFE TABLES'!I15</f>
        <v>2.4980035499999994E-2</v>
      </c>
      <c r="J15" s="3">
        <f>'LIFE TABLES'!J15</f>
        <v>0.97501996450000006</v>
      </c>
      <c r="K15" s="10">
        <f>'LIFE TABLES'!K15</f>
        <v>0.82720749674820093</v>
      </c>
      <c r="P15" s="14">
        <f t="shared" si="7"/>
        <v>82258.656528029824</v>
      </c>
      <c r="Q15" s="14">
        <f t="shared" si="8"/>
        <v>20564.664132007456</v>
      </c>
      <c r="R15" s="14">
        <f t="shared" si="2"/>
        <v>102823.32066003728</v>
      </c>
      <c r="T15" s="10">
        <f t="shared" si="9"/>
        <v>1.7649517178051764E-2</v>
      </c>
      <c r="U15" s="10">
        <f t="shared" si="10"/>
        <v>3.014540431430607E-3</v>
      </c>
      <c r="V15" s="10">
        <f t="shared" si="11"/>
        <v>0.10001393067562672</v>
      </c>
      <c r="W15" s="10"/>
      <c r="X15" s="10">
        <f t="shared" si="3"/>
        <v>1351.1843443543019</v>
      </c>
      <c r="Y15" s="10">
        <f t="shared" si="4"/>
        <v>230.82740570214236</v>
      </c>
      <c r="Z15" s="10"/>
      <c r="AA15" s="14">
        <f t="shared" si="14"/>
        <v>63.412089728127278</v>
      </c>
      <c r="AC15" s="10">
        <f t="shared" si="5"/>
        <v>1351.1843443543019</v>
      </c>
      <c r="AD15" s="10">
        <f t="shared" si="6"/>
        <v>230.82740570214236</v>
      </c>
      <c r="AE15" s="10">
        <f t="shared" si="12"/>
        <v>132.27674521268051</v>
      </c>
      <c r="AF15" s="10">
        <f t="shared" si="13"/>
        <v>5.6986864161832749</v>
      </c>
      <c r="AG15" s="10">
        <f t="shared" si="0"/>
        <v>1719.9871816853081</v>
      </c>
      <c r="AH15" s="10">
        <f t="shared" si="1"/>
        <v>20639.846180223696</v>
      </c>
    </row>
    <row r="16" spans="1:38" x14ac:dyDescent="0.35">
      <c r="A16">
        <v>13</v>
      </c>
      <c r="B16" s="4">
        <f>RATES!B17</f>
        <v>2.4920000000000001E-2</v>
      </c>
      <c r="C16" s="4">
        <f>RATES!C17</f>
        <v>2.4614560763919189E-2</v>
      </c>
      <c r="D16" s="3">
        <f>RATES!D17</f>
        <v>0.72615681422166578</v>
      </c>
      <c r="E16" s="3">
        <f>RATES!E17</f>
        <v>1.0255201903020756</v>
      </c>
      <c r="G16" s="6">
        <f>'LIFE TABLES'!G16</f>
        <v>73</v>
      </c>
      <c r="H16" s="3">
        <f>'LIFE TABLES'!H16</f>
        <v>23.921029999999998</v>
      </c>
      <c r="I16" s="3">
        <f>'LIFE TABLES'!I16</f>
        <v>2.7509184499999999E-2</v>
      </c>
      <c r="J16" s="3">
        <f>'LIFE TABLES'!J16</f>
        <v>0.97249081550000005</v>
      </c>
      <c r="K16" s="10">
        <f>'LIFE TABLES'!K16</f>
        <v>0.80445169310037157</v>
      </c>
      <c r="P16" s="14">
        <f t="shared" si="7"/>
        <v>82502.039008492618</v>
      </c>
      <c r="Q16" s="14">
        <f t="shared" si="8"/>
        <v>20625.509752123155</v>
      </c>
      <c r="R16" s="14">
        <f t="shared" si="2"/>
        <v>103127.54876061577</v>
      </c>
      <c r="T16" s="10">
        <f t="shared" si="9"/>
        <v>1.4589394350615095E-2</v>
      </c>
      <c r="U16" s="10">
        <f t="shared" si="10"/>
        <v>2.7513016715260234E-3</v>
      </c>
      <c r="V16" s="10">
        <f t="shared" si="11"/>
        <v>8.2673234653485583E-2</v>
      </c>
      <c r="W16" s="10"/>
      <c r="X16" s="10">
        <f t="shared" si="3"/>
        <v>1092.3407684781873</v>
      </c>
      <c r="Y16" s="10">
        <f t="shared" si="4"/>
        <v>206.03610171200526</v>
      </c>
      <c r="Z16" s="10"/>
      <c r="AA16" s="14">
        <f t="shared" si="14"/>
        <v>64.680331522689826</v>
      </c>
      <c r="AC16" s="10">
        <f t="shared" si="5"/>
        <v>1092.3407684781873</v>
      </c>
      <c r="AD16" s="10">
        <f t="shared" si="6"/>
        <v>206.03610171200526</v>
      </c>
      <c r="AE16" s="10">
        <f t="shared" si="12"/>
        <v>107.21481216744584</v>
      </c>
      <c r="AF16" s="10">
        <f t="shared" si="13"/>
        <v>4.6974606449889365</v>
      </c>
      <c r="AG16" s="10">
        <f t="shared" si="0"/>
        <v>1410.2891430026275</v>
      </c>
      <c r="AH16" s="10">
        <f t="shared" si="1"/>
        <v>18333.758859034158</v>
      </c>
    </row>
    <row r="17" spans="1:34" x14ac:dyDescent="0.35">
      <c r="A17">
        <v>14</v>
      </c>
      <c r="B17" s="4">
        <f>RATES!B18</f>
        <v>2.4989999999999998E-2</v>
      </c>
      <c r="C17" s="4">
        <f>RATES!C18</f>
        <v>2.4682856445219562E-2</v>
      </c>
      <c r="D17" s="3">
        <f>RATES!D18</f>
        <v>0.70782386801134656</v>
      </c>
      <c r="E17" s="3">
        <f>RATES!E18</f>
        <v>1.0259004351772232</v>
      </c>
      <c r="G17" s="6">
        <f>'LIFE TABLES'!G17</f>
        <v>74</v>
      </c>
      <c r="H17" s="3">
        <f>'LIFE TABLES'!H17</f>
        <v>25.97889</v>
      </c>
      <c r="I17" s="3">
        <f>'LIFE TABLES'!I17</f>
        <v>2.98757235E-2</v>
      </c>
      <c r="J17" s="3">
        <f>'LIFE TABLES'!J17</f>
        <v>0.97012427649999999</v>
      </c>
      <c r="K17" s="10">
        <f>'LIFE TABLES'!K17</f>
        <v>0.78041811674819805</v>
      </c>
      <c r="P17" s="14">
        <f t="shared" si="7"/>
        <v>82776.822411940753</v>
      </c>
      <c r="Q17" s="14">
        <f t="shared" si="8"/>
        <v>20694.205602985188</v>
      </c>
      <c r="R17" s="14">
        <f t="shared" si="2"/>
        <v>103471.02801492595</v>
      </c>
      <c r="T17" s="10">
        <f t="shared" si="9"/>
        <v>1.2030496793119108E-2</v>
      </c>
      <c r="U17" s="10">
        <f t="shared" si="10"/>
        <v>2.4699226993581519E-3</v>
      </c>
      <c r="V17" s="10">
        <f t="shared" si="11"/>
        <v>6.8172815161008316E-2</v>
      </c>
      <c r="W17" s="10"/>
      <c r="X17" s="10">
        <f t="shared" si="3"/>
        <v>880.93441252448292</v>
      </c>
      <c r="Y17" s="10">
        <f t="shared" si="4"/>
        <v>180.8953188512294</v>
      </c>
      <c r="Z17" s="10"/>
      <c r="AA17" s="14">
        <f t="shared" si="14"/>
        <v>65.973938153143621</v>
      </c>
      <c r="AC17" s="10">
        <f t="shared" si="5"/>
        <v>880.93441252448292</v>
      </c>
      <c r="AD17" s="10">
        <f t="shared" si="6"/>
        <v>180.8953188512294</v>
      </c>
      <c r="AE17" s="10">
        <f t="shared" si="12"/>
        <v>86.675843744424853</v>
      </c>
      <c r="AF17" s="10">
        <f t="shared" si="13"/>
        <v>3.8606687669401318</v>
      </c>
      <c r="AG17" s="10">
        <f t="shared" si="0"/>
        <v>1152.3662438870772</v>
      </c>
      <c r="AH17" s="10">
        <f t="shared" si="1"/>
        <v>16133.127414419081</v>
      </c>
    </row>
    <row r="18" spans="1:34" x14ac:dyDescent="0.35">
      <c r="A18">
        <v>15</v>
      </c>
      <c r="B18" s="4">
        <f>RATES!B19</f>
        <v>2.4979999999999999E-2</v>
      </c>
      <c r="C18" s="4">
        <f>RATES!C19</f>
        <v>2.4673100204884196E-2</v>
      </c>
      <c r="D18" s="3">
        <f>RATES!D19</f>
        <v>0.69066767586788669</v>
      </c>
      <c r="E18" s="3">
        <f>RATES!E19</f>
        <v>1.0248400102435684</v>
      </c>
      <c r="G18" s="6">
        <f>'LIFE TABLES'!G18</f>
        <v>75</v>
      </c>
      <c r="H18" s="3">
        <f>'LIFE TABLES'!H18</f>
        <v>29.22232</v>
      </c>
      <c r="I18" s="3">
        <f>'LIFE TABLES'!I18</f>
        <v>3.3605667999999998E-2</v>
      </c>
      <c r="J18" s="3">
        <f>'LIFE TABLES'!J18</f>
        <v>0.96639433200000002</v>
      </c>
      <c r="K18" s="10">
        <f>'LIFE TABLES'!K18</f>
        <v>0.75419164461557286</v>
      </c>
      <c r="P18" s="14">
        <f t="shared" si="7"/>
        <v>82966.673538954565</v>
      </c>
      <c r="Q18" s="14">
        <f t="shared" si="8"/>
        <v>20741.668384738641</v>
      </c>
      <c r="R18" s="14">
        <f t="shared" si="2"/>
        <v>103708.34192369321</v>
      </c>
      <c r="T18" s="10">
        <f t="shared" si="9"/>
        <v>9.8822733252123072E-3</v>
      </c>
      <c r="U18" s="10">
        <f t="shared" si="10"/>
        <v>2.2909929929262104E-3</v>
      </c>
      <c r="V18" s="10">
        <f t="shared" si="11"/>
        <v>5.5999548842869791E-2</v>
      </c>
      <c r="W18" s="10"/>
      <c r="X18" s="10">
        <f t="shared" si="3"/>
        <v>707.71096130948615</v>
      </c>
      <c r="Y18" s="10">
        <f t="shared" si="4"/>
        <v>164.09924491642468</v>
      </c>
      <c r="Z18" s="10"/>
      <c r="AA18" s="14">
        <f t="shared" si="14"/>
        <v>67.293416916206496</v>
      </c>
      <c r="AC18" s="10">
        <f t="shared" si="5"/>
        <v>707.71096130948615</v>
      </c>
      <c r="AD18" s="10">
        <f t="shared" si="6"/>
        <v>164.09924491642468</v>
      </c>
      <c r="AE18" s="10">
        <f t="shared" si="12"/>
        <v>69.900974610410742</v>
      </c>
      <c r="AF18" s="10">
        <f t="shared" si="13"/>
        <v>3.1684943719320477</v>
      </c>
      <c r="AG18" s="10">
        <f t="shared" si="0"/>
        <v>944.87967520825362</v>
      </c>
      <c r="AH18" s="10">
        <f t="shared" si="1"/>
        <v>14173.195128123803</v>
      </c>
    </row>
    <row r="19" spans="1:34" x14ac:dyDescent="0.35">
      <c r="A19">
        <v>16</v>
      </c>
      <c r="B19" s="4">
        <f>RATES!B20</f>
        <v>2.486E-2</v>
      </c>
      <c r="C19" s="4">
        <f>RATES!C20</f>
        <v>2.4556017895887416E-2</v>
      </c>
      <c r="D19" s="3">
        <f>RATES!D20</f>
        <v>0.67509876092267385</v>
      </c>
      <c r="E19" s="3">
        <f>RATES!E20</f>
        <v>1.0230616849658181</v>
      </c>
      <c r="G19" s="6">
        <f>'LIFE TABLES'!G19</f>
        <v>76</v>
      </c>
      <c r="H19" s="3">
        <f>'LIFE TABLES'!H19</f>
        <v>32.869430000000001</v>
      </c>
      <c r="I19" s="3">
        <f>'LIFE TABLES'!I19</f>
        <v>3.7799844499999992E-2</v>
      </c>
      <c r="J19" s="3">
        <f>'LIFE TABLES'!J19</f>
        <v>0.96220015550000004</v>
      </c>
      <c r="K19" s="10">
        <f>'LIFE TABLES'!K19</f>
        <v>0.725683317725905</v>
      </c>
      <c r="P19" s="14">
        <f t="shared" si="7"/>
        <v>83012.664280582831</v>
      </c>
      <c r="Q19" s="14">
        <f t="shared" si="8"/>
        <v>20753.166070145708</v>
      </c>
      <c r="R19" s="14">
        <f t="shared" si="2"/>
        <v>103765.83035072853</v>
      </c>
      <c r="T19" s="10">
        <f t="shared" si="9"/>
        <v>8.0824161906808689E-3</v>
      </c>
      <c r="U19" s="10">
        <f t="shared" si="10"/>
        <v>2.1167742383306314E-3</v>
      </c>
      <c r="V19" s="10">
        <f t="shared" si="11"/>
        <v>4.5800358413858287E-2</v>
      </c>
      <c r="W19" s="10"/>
      <c r="X19" s="10">
        <f t="shared" si="3"/>
        <v>566.08177349661037</v>
      </c>
      <c r="Y19" s="10">
        <f t="shared" si="4"/>
        <v>148.28465736290852</v>
      </c>
      <c r="Z19" s="10"/>
      <c r="AA19" s="14">
        <f t="shared" si="14"/>
        <v>68.639285254530634</v>
      </c>
      <c r="AC19" s="10">
        <f t="shared" si="5"/>
        <v>566.08177349661037</v>
      </c>
      <c r="AD19" s="10">
        <f t="shared" si="6"/>
        <v>148.28465736290852</v>
      </c>
      <c r="AE19" s="10">
        <f t="shared" si="12"/>
        <v>56.155899179128987</v>
      </c>
      <c r="AF19" s="10">
        <f t="shared" si="13"/>
        <v>2.5949236940004545</v>
      </c>
      <c r="AG19" s="10">
        <f t="shared" si="0"/>
        <v>773.11725373264835</v>
      </c>
      <c r="AH19" s="10">
        <f t="shared" si="1"/>
        <v>12369.876059722374</v>
      </c>
    </row>
    <row r="20" spans="1:34" x14ac:dyDescent="0.35">
      <c r="A20">
        <v>17</v>
      </c>
      <c r="B20" s="4">
        <f>RATES!B21</f>
        <v>2.4660000000000001E-2</v>
      </c>
      <c r="C20" s="4">
        <f>RATES!C21</f>
        <v>2.4360850246257219E-2</v>
      </c>
      <c r="D20" s="3">
        <f>RATES!D21</f>
        <v>0.66091208289531456</v>
      </c>
      <c r="E20" s="3">
        <f>RATES!E21</f>
        <v>1.0214653028663214</v>
      </c>
      <c r="G20" s="6">
        <f>'LIFE TABLES'!G20</f>
        <v>77</v>
      </c>
      <c r="H20" s="3">
        <f>'LIFE TABLES'!H20</f>
        <v>37.547710000000002</v>
      </c>
      <c r="I20" s="3">
        <f>'LIFE TABLES'!I20</f>
        <v>4.3179866500000004E-2</v>
      </c>
      <c r="J20" s="3">
        <f>'LIFE TABLES'!J20</f>
        <v>0.95682013349999995</v>
      </c>
      <c r="K20" s="10">
        <f>'LIFE TABLES'!K20</f>
        <v>0.69434840894522332</v>
      </c>
      <c r="P20" s="14">
        <f t="shared" si="7"/>
        <v>82929.076023361471</v>
      </c>
      <c r="Q20" s="14">
        <f t="shared" si="8"/>
        <v>20732.269005840368</v>
      </c>
      <c r="R20" s="14">
        <f t="shared" si="2"/>
        <v>103661.34502920184</v>
      </c>
      <c r="T20" s="10">
        <f t="shared" si="9"/>
        <v>6.5734057577843561E-3</v>
      </c>
      <c r="U20" s="10">
        <f t="shared" si="10"/>
        <v>1.9776533619625517E-3</v>
      </c>
      <c r="V20" s="10">
        <f t="shared" si="11"/>
        <v>3.7249299294111374E-2</v>
      </c>
      <c r="W20" s="10"/>
      <c r="X20" s="10">
        <f t="shared" si="3"/>
        <v>450.26394609200315</v>
      </c>
      <c r="Y20" s="10">
        <f t="shared" si="4"/>
        <v>135.49107960698669</v>
      </c>
      <c r="Z20" s="10"/>
      <c r="AA20" s="14">
        <f t="shared" si="14"/>
        <v>70.012070959621255</v>
      </c>
      <c r="AC20" s="10">
        <f t="shared" si="5"/>
        <v>450.26394609200315</v>
      </c>
      <c r="AD20" s="10">
        <f t="shared" si="6"/>
        <v>135.49107960698669</v>
      </c>
      <c r="AE20" s="10">
        <f t="shared" si="12"/>
        <v>44.917811564991318</v>
      </c>
      <c r="AF20" s="10">
        <f t="shared" si="13"/>
        <v>2.1192661074376362</v>
      </c>
      <c r="AG20" s="10">
        <f t="shared" si="0"/>
        <v>632.79210337141876</v>
      </c>
      <c r="AH20" s="10">
        <f t="shared" si="1"/>
        <v>10757.465757314119</v>
      </c>
    </row>
    <row r="21" spans="1:34" x14ac:dyDescent="0.35">
      <c r="A21">
        <v>18</v>
      </c>
      <c r="B21" s="4">
        <f>RATES!B22</f>
        <v>2.4459999999999999E-2</v>
      </c>
      <c r="C21" s="4">
        <f>RATES!C22</f>
        <v>2.4165644498780187E-2</v>
      </c>
      <c r="D21" s="3">
        <f>RATES!D22</f>
        <v>0.64727657622441392</v>
      </c>
      <c r="E21" s="3">
        <f>RATES!E22</f>
        <v>1.0210659664998802</v>
      </c>
      <c r="G21" s="6">
        <f>'LIFE TABLES'!G21</f>
        <v>78</v>
      </c>
      <c r="H21" s="3">
        <f>'LIFE TABLES'!H21</f>
        <v>41.500149999999998</v>
      </c>
      <c r="I21" s="3">
        <f>'LIFE TABLES'!I21</f>
        <v>4.7725172499999996E-2</v>
      </c>
      <c r="J21" s="3">
        <f>'LIFE TABLES'!J21</f>
        <v>0.95227482750000003</v>
      </c>
      <c r="K21" s="10">
        <f>'LIFE TABLES'!K21</f>
        <v>0.66121051135321196</v>
      </c>
      <c r="P21" s="14">
        <f t="shared" si="7"/>
        <v>82813.183903199446</v>
      </c>
      <c r="Q21" s="14">
        <f t="shared" si="8"/>
        <v>20703.295975799861</v>
      </c>
      <c r="R21" s="14">
        <f t="shared" si="2"/>
        <v>103516.47987899931</v>
      </c>
      <c r="T21" s="10">
        <f t="shared" si="9"/>
        <v>5.3207355089693624E-3</v>
      </c>
      <c r="U21" s="10">
        <f t="shared" si="10"/>
        <v>1.7777292343155921E-3</v>
      </c>
      <c r="V21" s="10">
        <f t="shared" si="11"/>
        <v>3.0150834550826414E-2</v>
      </c>
      <c r="W21" s="10"/>
      <c r="X21" s="10">
        <f t="shared" si="3"/>
        <v>356.44057919288457</v>
      </c>
      <c r="Y21" s="10">
        <f t="shared" si="4"/>
        <v>119.11460105526976</v>
      </c>
      <c r="Z21" s="10"/>
      <c r="AA21" s="14">
        <f t="shared" si="14"/>
        <v>71.412312378813681</v>
      </c>
      <c r="AC21" s="10">
        <f t="shared" si="5"/>
        <v>356.44057919288457</v>
      </c>
      <c r="AD21" s="10">
        <f t="shared" si="6"/>
        <v>119.11460105526976</v>
      </c>
      <c r="AE21" s="10">
        <f t="shared" si="12"/>
        <v>35.727832906654143</v>
      </c>
      <c r="AF21" s="10">
        <f t="shared" si="13"/>
        <v>1.7217936212762055</v>
      </c>
      <c r="AG21" s="10">
        <f t="shared" si="0"/>
        <v>513.00480677608471</v>
      </c>
      <c r="AH21" s="10">
        <f t="shared" si="1"/>
        <v>9234.0865219695243</v>
      </c>
    </row>
    <row r="22" spans="1:34" x14ac:dyDescent="0.35">
      <c r="A22">
        <v>19</v>
      </c>
      <c r="B22" s="4">
        <f>RATES!B23</f>
        <v>2.427E-2</v>
      </c>
      <c r="C22" s="4">
        <f>RATES!C23</f>
        <v>2.3980163736996421E-2</v>
      </c>
      <c r="D22" s="3">
        <f>RATES!D23</f>
        <v>0.63405275958074014</v>
      </c>
      <c r="E22" s="3">
        <f>RATES!E23</f>
        <v>1.020856019383021</v>
      </c>
      <c r="G22" s="6">
        <f>'LIFE TABLES'!G22</f>
        <v>79</v>
      </c>
      <c r="H22" s="3">
        <f>'LIFE TABLES'!H22</f>
        <v>47.043030000000002</v>
      </c>
      <c r="I22" s="3">
        <f>'LIFE TABLES'!I22</f>
        <v>5.4099484499999996E-2</v>
      </c>
      <c r="J22" s="3">
        <f>'LIFE TABLES'!J22</f>
        <v>0.94590051549999998</v>
      </c>
      <c r="K22" s="10">
        <f>'LIFE TABLES'!K22</f>
        <v>0.62543936354302176</v>
      </c>
      <c r="P22" s="14">
        <f t="shared" si="7"/>
        <v>82680.449851873462</v>
      </c>
      <c r="Q22" s="14">
        <f t="shared" si="8"/>
        <v>20670.112462968365</v>
      </c>
      <c r="R22" s="14">
        <f t="shared" si="2"/>
        <v>103350.56231484182</v>
      </c>
      <c r="T22" s="10">
        <f t="shared" si="9"/>
        <v>4.2779534916572836E-3</v>
      </c>
      <c r="U22" s="10">
        <f t="shared" si="10"/>
        <v>1.6311446064444966E-3</v>
      </c>
      <c r="V22" s="10">
        <f t="shared" si="11"/>
        <v>2.4241736452724625E-2</v>
      </c>
      <c r="W22" s="10"/>
      <c r="X22" s="10">
        <f t="shared" si="3"/>
        <v>280.27879948598172</v>
      </c>
      <c r="Y22" s="10">
        <f t="shared" si="4"/>
        <v>106.88843178861516</v>
      </c>
      <c r="Z22" s="10"/>
      <c r="AA22" s="14">
        <f t="shared" si="14"/>
        <v>72.840558626389949</v>
      </c>
      <c r="AC22" s="10">
        <f t="shared" si="5"/>
        <v>280.27879948598172</v>
      </c>
      <c r="AD22" s="10">
        <f t="shared" si="6"/>
        <v>106.88843178861516</v>
      </c>
      <c r="AE22" s="10">
        <f t="shared" si="12"/>
        <v>28.283083742743884</v>
      </c>
      <c r="AF22" s="10">
        <f t="shared" si="13"/>
        <v>1.3925089733022211</v>
      </c>
      <c r="AG22" s="10">
        <f t="shared" si="0"/>
        <v>416.84282399064296</v>
      </c>
      <c r="AH22" s="10">
        <f t="shared" si="1"/>
        <v>7920.0136558222166</v>
      </c>
    </row>
    <row r="23" spans="1:34" x14ac:dyDescent="0.35">
      <c r="A23">
        <v>20</v>
      </c>
      <c r="B23" s="4">
        <f>RATES!B24</f>
        <v>2.4150000000000001E-2</v>
      </c>
      <c r="C23" s="4">
        <f>RATES!C24</f>
        <v>2.3863000264527503E-2</v>
      </c>
      <c r="D23" s="3">
        <f>RATES!D24</f>
        <v>0.62048117992903384</v>
      </c>
      <c r="E23" s="3">
        <f>RATES!E24</f>
        <v>1.0218726692939479</v>
      </c>
      <c r="G23" s="6">
        <f>'LIFE TABLES'!G23</f>
        <v>80</v>
      </c>
      <c r="H23" s="3">
        <f>'LIFE TABLES'!H23</f>
        <v>52.770629999999997</v>
      </c>
      <c r="I23" s="3">
        <f>'LIFE TABLES'!I23</f>
        <v>6.0686224499999997E-2</v>
      </c>
      <c r="J23" s="3">
        <f>'LIFE TABLES'!J23</f>
        <v>0.93931377550000006</v>
      </c>
      <c r="K23" s="10">
        <f>'LIFE TABLES'!K23</f>
        <v>0.58748380991591287</v>
      </c>
      <c r="P23" s="14">
        <f t="shared" si="7"/>
        <v>82630.136364810052</v>
      </c>
      <c r="Q23" s="14">
        <f t="shared" si="8"/>
        <v>20657.534091202513</v>
      </c>
      <c r="R23" s="14">
        <f t="shared" si="2"/>
        <v>103287.67045601257</v>
      </c>
      <c r="T23" s="10">
        <f t="shared" si="9"/>
        <v>3.4155895488127094E-3</v>
      </c>
      <c r="U23" s="10">
        <f t="shared" si="10"/>
        <v>1.4711394606398791E-3</v>
      </c>
      <c r="V23" s="10">
        <f t="shared" si="11"/>
        <v>1.9355007443272034E-2</v>
      </c>
      <c r="W23" s="10"/>
      <c r="X23" s="10">
        <f t="shared" si="3"/>
        <v>218.85610685566229</v>
      </c>
      <c r="Y23" s="10">
        <f t="shared" si="4"/>
        <v>94.282467602786156</v>
      </c>
      <c r="Z23" s="10"/>
      <c r="AA23" s="14">
        <f t="shared" si="14"/>
        <v>74.297369798917757</v>
      </c>
      <c r="AC23" s="10">
        <f t="shared" si="5"/>
        <v>218.85610685566229</v>
      </c>
      <c r="AD23" s="10">
        <f t="shared" si="6"/>
        <v>94.282467602786156</v>
      </c>
      <c r="AE23" s="10">
        <f t="shared" si="12"/>
        <v>22.239755177058466</v>
      </c>
      <c r="AF23" s="10">
        <f t="shared" si="13"/>
        <v>1.1175469516842009</v>
      </c>
      <c r="AG23" s="10">
        <f t="shared" si="0"/>
        <v>336.49587658719105</v>
      </c>
      <c r="AH23" s="10">
        <f t="shared" si="1"/>
        <v>6729.9175317438212</v>
      </c>
    </row>
    <row r="24" spans="1:34" x14ac:dyDescent="0.35">
      <c r="A24">
        <v>21</v>
      </c>
      <c r="B24" s="4">
        <f>RATES!B25</f>
        <v>2.409E-2</v>
      </c>
      <c r="C24" s="4">
        <f>RATES!C25</f>
        <v>2.3804413380161302E-2</v>
      </c>
      <c r="D24" s="3">
        <f>RATES!D25</f>
        <v>0.6065957554795236</v>
      </c>
      <c r="E24" s="3">
        <f>RATES!E25</f>
        <v>1.0228907378993011</v>
      </c>
      <c r="G24" s="6">
        <f>'LIFE TABLES'!G24</f>
        <v>81</v>
      </c>
      <c r="H24" s="3">
        <f>'LIFE TABLES'!H24</f>
        <v>58.951180000000001</v>
      </c>
      <c r="I24" s="3">
        <f>'LIFE TABLES'!I24</f>
        <v>6.7793856999999999E-2</v>
      </c>
      <c r="J24" s="3">
        <f>'LIFE TABLES'!J24</f>
        <v>0.93220614300000004</v>
      </c>
      <c r="K24" s="10">
        <f>'LIFE TABLES'!K24</f>
        <v>0.54765601651665829</v>
      </c>
      <c r="P24" s="14">
        <f t="shared" si="7"/>
        <v>82662.125933424177</v>
      </c>
      <c r="Q24" s="14">
        <f t="shared" si="8"/>
        <v>20665.531483356044</v>
      </c>
      <c r="R24" s="14">
        <f t="shared" si="2"/>
        <v>103327.65741678022</v>
      </c>
      <c r="T24" s="10">
        <f t="shared" si="9"/>
        <v>2.7064285254643351E-3</v>
      </c>
      <c r="U24" s="10">
        <f t="shared" si="10"/>
        <v>1.3121506068431189E-3</v>
      </c>
      <c r="V24" s="10">
        <f t="shared" si="11"/>
        <v>1.5336428310964578E-2</v>
      </c>
      <c r="W24" s="10"/>
      <c r="X24" s="10">
        <f t="shared" si="3"/>
        <v>169.60101343333653</v>
      </c>
      <c r="Y24" s="10">
        <f t="shared" si="4"/>
        <v>82.243131110958259</v>
      </c>
      <c r="Z24" s="10"/>
      <c r="AA24" s="14">
        <f t="shared" si="14"/>
        <v>75.783317194896114</v>
      </c>
      <c r="AC24" s="10">
        <f t="shared" si="5"/>
        <v>169.60101343333653</v>
      </c>
      <c r="AD24" s="10">
        <f t="shared" si="6"/>
        <v>82.243131110958259</v>
      </c>
      <c r="AE24" s="10">
        <f t="shared" si="12"/>
        <v>17.365947114215547</v>
      </c>
      <c r="AF24" s="10">
        <f t="shared" si="13"/>
        <v>0.88974656723511558</v>
      </c>
      <c r="AG24" s="10">
        <f t="shared" si="0"/>
        <v>270.09983822574549</v>
      </c>
      <c r="AH24" s="10">
        <f t="shared" si="1"/>
        <v>5672.0966027406548</v>
      </c>
    </row>
    <row r="25" spans="1:34" x14ac:dyDescent="0.35">
      <c r="A25">
        <v>22</v>
      </c>
      <c r="B25" s="4">
        <f>RATES!B26</f>
        <v>2.409E-2</v>
      </c>
      <c r="C25" s="4">
        <f>RATES!C26</f>
        <v>2.3804413380161302E-2</v>
      </c>
      <c r="D25" s="3">
        <f>RATES!D26</f>
        <v>0.59232660750473454</v>
      </c>
      <c r="E25" s="3">
        <f>RATES!E26</f>
        <v>1.0240899999999999</v>
      </c>
      <c r="G25" s="6">
        <f>'LIFE TABLES'!G25</f>
        <v>82</v>
      </c>
      <c r="H25" s="3">
        <f>'LIFE TABLES'!H25</f>
        <v>65.736419999999995</v>
      </c>
      <c r="I25" s="3">
        <f>'LIFE TABLES'!I25</f>
        <v>7.5596882999999976E-2</v>
      </c>
      <c r="J25" s="3">
        <f>'LIFE TABLES'!J25</f>
        <v>0.924403117</v>
      </c>
      <c r="K25" s="10">
        <f>'LIFE TABLES'!K25</f>
        <v>0.50625492871180244</v>
      </c>
      <c r="P25" s="14">
        <f t="shared" si="7"/>
        <v>82791.080503122823</v>
      </c>
      <c r="Q25" s="14">
        <f t="shared" si="8"/>
        <v>20697.770125780706</v>
      </c>
      <c r="R25" s="14">
        <f t="shared" si="2"/>
        <v>103488.85062890353</v>
      </c>
      <c r="T25" s="10">
        <f t="shared" si="9"/>
        <v>2.1265563201454032E-3</v>
      </c>
      <c r="U25" s="10">
        <f t="shared" si="10"/>
        <v>1.1593861766618753E-3</v>
      </c>
      <c r="V25" s="10">
        <f t="shared" si="11"/>
        <v>1.2050485814157297E-2</v>
      </c>
      <c r="W25" s="10"/>
      <c r="X25" s="10">
        <f t="shared" si="3"/>
        <v>130.33100845285517</v>
      </c>
      <c r="Y25" s="10">
        <f t="shared" si="4"/>
        <v>71.069444897345605</v>
      </c>
      <c r="Z25" s="10"/>
      <c r="AA25" s="14">
        <f t="shared" si="14"/>
        <v>77.298983538794033</v>
      </c>
      <c r="AC25" s="10">
        <f t="shared" si="5"/>
        <v>130.33100845285517</v>
      </c>
      <c r="AD25" s="10">
        <f t="shared" si="6"/>
        <v>71.069444897345605</v>
      </c>
      <c r="AE25" s="10">
        <f t="shared" si="12"/>
        <v>13.457618575826981</v>
      </c>
      <c r="AF25" s="10">
        <f t="shared" si="13"/>
        <v>0.70219745921061838</v>
      </c>
      <c r="AG25" s="10">
        <f t="shared" si="0"/>
        <v>215.5602693852384</v>
      </c>
      <c r="AH25" s="10">
        <f t="shared" si="1"/>
        <v>4742.3259264752451</v>
      </c>
    </row>
    <row r="26" spans="1:34" x14ac:dyDescent="0.35">
      <c r="A26">
        <v>23</v>
      </c>
      <c r="B26" s="4">
        <f>RATES!B27</f>
        <v>2.4129999999999999E-2</v>
      </c>
      <c r="C26" s="4">
        <f>RATES!C27</f>
        <v>2.3843471684450026E-2</v>
      </c>
      <c r="D26" s="3">
        <f>RATES!D27</f>
        <v>0.57787375637469418</v>
      </c>
      <c r="E26" s="3">
        <f>RATES!E27</f>
        <v>1.0250103953858549</v>
      </c>
      <c r="G26" s="6">
        <f>'LIFE TABLES'!G26</f>
        <v>83</v>
      </c>
      <c r="H26" s="3">
        <f>'LIFE TABLES'!H26</f>
        <v>72.184380000000004</v>
      </c>
      <c r="I26" s="3">
        <f>'LIFE TABLES'!I26</f>
        <v>8.3012036999999997E-2</v>
      </c>
      <c r="J26" s="3">
        <f>'LIFE TABLES'!J26</f>
        <v>0.91698796299999996</v>
      </c>
      <c r="K26" s="10">
        <f>'LIFE TABLES'!K26</f>
        <v>0.46422967583814589</v>
      </c>
      <c r="P26" s="14">
        <f t="shared" si="7"/>
        <v>82994.760361387642</v>
      </c>
      <c r="Q26" s="14">
        <f t="shared" si="8"/>
        <v>20748.69009034691</v>
      </c>
      <c r="R26" s="14">
        <f t="shared" si="2"/>
        <v>103743.45045173455</v>
      </c>
      <c r="T26" s="10">
        <f t="shared" si="9"/>
        <v>1.6575225659826724E-3</v>
      </c>
      <c r="U26" s="10">
        <f t="shared" si="10"/>
        <v>1.0003353742727996E-3</v>
      </c>
      <c r="V26" s="10">
        <f t="shared" si="11"/>
        <v>9.3926278739018213E-3</v>
      </c>
      <c r="W26" s="10"/>
      <c r="X26" s="10">
        <f t="shared" si="3"/>
        <v>99.350344428848814</v>
      </c>
      <c r="Y26" s="10">
        <f t="shared" si="4"/>
        <v>59.970723306534182</v>
      </c>
      <c r="Z26" s="10"/>
      <c r="AA26" s="14">
        <f t="shared" si="14"/>
        <v>78.844963209569912</v>
      </c>
      <c r="AC26" s="10">
        <f t="shared" si="5"/>
        <v>99.350344428848814</v>
      </c>
      <c r="AD26" s="10">
        <f t="shared" si="6"/>
        <v>59.970723306534182</v>
      </c>
      <c r="AE26" s="10">
        <f t="shared" si="12"/>
        <v>10.341591927806554</v>
      </c>
      <c r="AF26" s="10">
        <f t="shared" si="13"/>
        <v>0.54904947736271525</v>
      </c>
      <c r="AG26" s="10">
        <f t="shared" si="0"/>
        <v>170.21170914055227</v>
      </c>
      <c r="AH26" s="10">
        <f t="shared" si="1"/>
        <v>3914.8693102327024</v>
      </c>
    </row>
    <row r="27" spans="1:34" x14ac:dyDescent="0.35">
      <c r="A27">
        <v>24</v>
      </c>
      <c r="B27" s="4">
        <f>RATES!B28</f>
        <v>2.4209999999999999E-2</v>
      </c>
      <c r="C27" s="4">
        <f>RATES!C28</f>
        <v>2.3921583716671978E-2</v>
      </c>
      <c r="D27" s="3">
        <f>RATES!D28</f>
        <v>0.56320138825489219</v>
      </c>
      <c r="E27" s="3">
        <f>RATES!E28</f>
        <v>1.0260517257694712</v>
      </c>
      <c r="G27" s="6">
        <f>'LIFE TABLES'!G27</f>
        <v>84</v>
      </c>
      <c r="H27" s="3">
        <f>'LIFE TABLES'!H27</f>
        <v>81.257310000000004</v>
      </c>
      <c r="I27" s="3">
        <f>'LIFE TABLES'!I27</f>
        <v>9.3445906499999995E-2</v>
      </c>
      <c r="J27" s="3">
        <f>'LIFE TABLES'!J27</f>
        <v>0.90655409350000005</v>
      </c>
      <c r="K27" s="10">
        <f>'LIFE TABLES'!K27</f>
        <v>0.42084931295524924</v>
      </c>
      <c r="P27" s="14">
        <f t="shared" si="7"/>
        <v>83283.464922455722</v>
      </c>
      <c r="Q27" s="14">
        <f t="shared" si="8"/>
        <v>20820.86623061393</v>
      </c>
      <c r="R27" s="14">
        <f t="shared" si="2"/>
        <v>104104.33115306965</v>
      </c>
      <c r="T27" s="10">
        <f t="shared" si="9"/>
        <v>1.2772387871711835E-3</v>
      </c>
      <c r="U27" s="10">
        <f t="shared" si="10"/>
        <v>8.7770262609392243E-4</v>
      </c>
      <c r="V27" s="10">
        <f t="shared" si="11"/>
        <v>7.2376864606367138E-3</v>
      </c>
      <c r="W27" s="10"/>
      <c r="X27" s="10">
        <f t="shared" si="3"/>
        <v>74.872299434858789</v>
      </c>
      <c r="Y27" s="10">
        <f t="shared" si="4"/>
        <v>51.461200422860095</v>
      </c>
      <c r="Z27" s="10"/>
      <c r="AA27" s="14">
        <f t="shared" si="14"/>
        <v>80.421862473761308</v>
      </c>
      <c r="AC27" s="10">
        <f t="shared" si="5"/>
        <v>74.872299434858789</v>
      </c>
      <c r="AD27" s="10">
        <f t="shared" si="6"/>
        <v>51.461200422860095</v>
      </c>
      <c r="AE27" s="10">
        <f t="shared" si="12"/>
        <v>7.8833137622378286</v>
      </c>
      <c r="AF27" s="10">
        <f t="shared" si="13"/>
        <v>0.4254269122562036</v>
      </c>
      <c r="AG27" s="10">
        <f t="shared" si="0"/>
        <v>134.64224053221292</v>
      </c>
      <c r="AH27" s="10">
        <f t="shared" si="1"/>
        <v>3231.4137727731104</v>
      </c>
    </row>
    <row r="28" spans="1:34" x14ac:dyDescent="0.35">
      <c r="A28">
        <v>25</v>
      </c>
      <c r="B28" s="4">
        <f>RATES!B29</f>
        <v>2.4309999999999998E-2</v>
      </c>
      <c r="C28" s="4">
        <f>RATES!C29</f>
        <v>2.4019215177511436E-2</v>
      </c>
      <c r="D28" s="3">
        <f>RATES!D29</f>
        <v>0.54854806158178593</v>
      </c>
      <c r="E28" s="3">
        <f>RATES!E29</f>
        <v>1.0267129312805374</v>
      </c>
      <c r="G28" s="6">
        <f>'LIFE TABLES'!G28</f>
        <v>85</v>
      </c>
      <c r="H28" s="3">
        <f>'LIFE TABLES'!H28</f>
        <v>92.639579999999995</v>
      </c>
      <c r="I28" s="3">
        <f>'LIFE TABLES'!I28</f>
        <v>0.106535517</v>
      </c>
      <c r="J28" s="3">
        <f>'LIFE TABLES'!J28</f>
        <v>0.89346448300000003</v>
      </c>
      <c r="K28" s="10">
        <f>'LIFE TABLES'!K28</f>
        <v>0.37601391382046701</v>
      </c>
      <c r="P28" s="14">
        <f t="shared" si="7"/>
        <v>83627.029768984183</v>
      </c>
      <c r="Q28" s="14">
        <f t="shared" si="8"/>
        <v>20906.757442246046</v>
      </c>
      <c r="R28" s="14">
        <f t="shared" si="2"/>
        <v>104533.78721123023</v>
      </c>
      <c r="T28" s="10">
        <f t="shared" si="9"/>
        <v>9.699923687503313E-4</v>
      </c>
      <c r="U28" s="10">
        <f t="shared" si="10"/>
        <v>7.7107066896783165E-4</v>
      </c>
      <c r="V28" s="10">
        <f t="shared" si="11"/>
        <v>5.4966234229185491E-3</v>
      </c>
      <c r="W28" s="10"/>
      <c r="X28" s="10">
        <f t="shared" si="3"/>
        <v>55.610472815874317</v>
      </c>
      <c r="Y28" s="10">
        <f t="shared" si="4"/>
        <v>44.214584977895377</v>
      </c>
      <c r="Z28" s="10"/>
      <c r="AA28" s="14">
        <f t="shared" si="14"/>
        <v>82.030299723236539</v>
      </c>
      <c r="AC28" s="10">
        <f t="shared" si="5"/>
        <v>55.610472815874317</v>
      </c>
      <c r="AD28" s="10">
        <f t="shared" si="6"/>
        <v>44.214584977895377</v>
      </c>
      <c r="AE28" s="10">
        <f t="shared" si="12"/>
        <v>5.9410104455162722</v>
      </c>
      <c r="AF28" s="10">
        <f t="shared" si="13"/>
        <v>0.3256782445553601</v>
      </c>
      <c r="AG28" s="10">
        <f t="shared" si="0"/>
        <v>106.09174648384133</v>
      </c>
      <c r="AH28" s="10">
        <f t="shared" si="1"/>
        <v>2652.2936620960331</v>
      </c>
    </row>
    <row r="29" spans="1:34" x14ac:dyDescent="0.35">
      <c r="A29">
        <v>26</v>
      </c>
      <c r="B29" s="4">
        <f>RATES!B30</f>
        <v>2.443E-2</v>
      </c>
      <c r="C29" s="4">
        <f>RATES!C30</f>
        <v>2.4136360349799893E-2</v>
      </c>
      <c r="D29" s="3">
        <f>RATES!D30</f>
        <v>0.53390072310461201</v>
      </c>
      <c r="E29" s="3">
        <f>RATES!E30</f>
        <v>1.0274345732142864</v>
      </c>
      <c r="G29" s="6">
        <f>'LIFE TABLES'!G29</f>
        <v>86</v>
      </c>
      <c r="H29" s="3">
        <f>'LIFE TABLES'!H29</f>
        <v>107.0014</v>
      </c>
      <c r="I29" s="3">
        <f>'LIFE TABLES'!I29</f>
        <v>0.12305161000000001</v>
      </c>
      <c r="J29" s="3">
        <f>'LIFE TABLES'!J29</f>
        <v>0.87694839000000002</v>
      </c>
      <c r="K29" s="10">
        <f>'LIFE TABLES'!K29</f>
        <v>0.32974479634245729</v>
      </c>
      <c r="P29" s="14">
        <f t="shared" si="7"/>
        <v>84031.033003797435</v>
      </c>
      <c r="Q29" s="14">
        <f t="shared" si="8"/>
        <v>21007.758250949359</v>
      </c>
      <c r="R29" s="14">
        <f t="shared" si="2"/>
        <v>105038.79125474679</v>
      </c>
      <c r="T29" s="10">
        <f t="shared" si="9"/>
        <v>7.2303825917470585E-4</v>
      </c>
      <c r="U29" s="10">
        <f t="shared" si="10"/>
        <v>6.7636836175383782E-4</v>
      </c>
      <c r="V29" s="10">
        <f t="shared" si="11"/>
        <v>4.0972168019900047E-3</v>
      </c>
      <c r="W29" s="10"/>
      <c r="X29" s="10">
        <f t="shared" si="3"/>
        <v>40.540472187868957</v>
      </c>
      <c r="Y29" s="10">
        <f t="shared" si="4"/>
        <v>37.930931577671473</v>
      </c>
      <c r="Z29" s="10"/>
      <c r="AA29" s="14">
        <f t="shared" si="14"/>
        <v>83.670905717701274</v>
      </c>
      <c r="AC29" s="10">
        <f t="shared" si="5"/>
        <v>40.540472187868957</v>
      </c>
      <c r="AD29" s="10">
        <f t="shared" si="6"/>
        <v>37.930931577671473</v>
      </c>
      <c r="AE29" s="10">
        <f t="shared" si="12"/>
        <v>4.4126084221207211</v>
      </c>
      <c r="AF29" s="10">
        <f t="shared" si="13"/>
        <v>0.24554492555383098</v>
      </c>
      <c r="AG29" s="10">
        <f t="shared" si="0"/>
        <v>83.129557113214986</v>
      </c>
      <c r="AH29" s="10">
        <f t="shared" si="1"/>
        <v>2161.3684849435895</v>
      </c>
    </row>
    <row r="30" spans="1:34" x14ac:dyDescent="0.35">
      <c r="A30">
        <v>27</v>
      </c>
      <c r="B30" s="4">
        <f>RATES!B31</f>
        <v>2.4570000000000002E-2</v>
      </c>
      <c r="C30" s="4">
        <f>RATES!C31</f>
        <v>2.4273012375390805E-2</v>
      </c>
      <c r="D30" s="3">
        <f>RATES!D31</f>
        <v>0.51924921182601946</v>
      </c>
      <c r="E30" s="3">
        <f>RATES!E31</f>
        <v>1.0282167231936055</v>
      </c>
      <c r="G30" s="6">
        <f>'LIFE TABLES'!G30</f>
        <v>87</v>
      </c>
      <c r="H30" s="3">
        <f>'LIFE TABLES'!H30</f>
        <v>122.26466000000001</v>
      </c>
      <c r="I30" s="3">
        <f>'LIFE TABLES'!I30</f>
        <v>0.14060435900000001</v>
      </c>
      <c r="J30" s="3">
        <f>'LIFE TABLES'!J30</f>
        <v>0.85939564099999999</v>
      </c>
      <c r="K30" s="10">
        <f>'LIFE TABLES'!K30</f>
        <v>0.28338124061914055</v>
      </c>
      <c r="P30" s="14">
        <f t="shared" si="7"/>
        <v>84501.266906900069</v>
      </c>
      <c r="Q30" s="14">
        <f t="shared" si="8"/>
        <v>21125.316726725017</v>
      </c>
      <c r="R30" s="14">
        <f t="shared" si="2"/>
        <v>105626.58363362509</v>
      </c>
      <c r="T30" s="10">
        <f t="shared" si="9"/>
        <v>5.2816953897932492E-4</v>
      </c>
      <c r="U30" s="10">
        <f t="shared" si="10"/>
        <v>5.760865421278339E-4</v>
      </c>
      <c r="V30" s="10">
        <f t="shared" si="11"/>
        <v>2.9929607208828445E-3</v>
      </c>
      <c r="W30" s="10"/>
      <c r="X30" s="10">
        <f t="shared" si="3"/>
        <v>28.962776308941869</v>
      </c>
      <c r="Y30" s="10">
        <f t="shared" si="4"/>
        <v>31.596342227160751</v>
      </c>
      <c r="Z30" s="10"/>
      <c r="AA30" s="14">
        <f t="shared" si="14"/>
        <v>85.344323832055295</v>
      </c>
      <c r="AC30" s="10">
        <f t="shared" si="5"/>
        <v>28.962776308941869</v>
      </c>
      <c r="AD30" s="10">
        <f t="shared" si="6"/>
        <v>31.596342227160751</v>
      </c>
      <c r="AE30" s="10">
        <f t="shared" si="12"/>
        <v>3.2168232955346654</v>
      </c>
      <c r="AF30" s="10">
        <f t="shared" si="13"/>
        <v>0.18156805147849636</v>
      </c>
      <c r="AG30" s="10">
        <f t="shared" si="0"/>
        <v>63.957509883115776</v>
      </c>
      <c r="AH30" s="10">
        <f t="shared" si="1"/>
        <v>1726.8527668441259</v>
      </c>
    </row>
    <row r="31" spans="1:34" x14ac:dyDescent="0.35">
      <c r="A31">
        <v>28</v>
      </c>
      <c r="B31" s="4">
        <f>RATES!B32</f>
        <v>2.4719999999999999E-2</v>
      </c>
      <c r="C31" s="4">
        <f>RATES!C32</f>
        <v>2.4419404540743664E-2</v>
      </c>
      <c r="D31" s="3">
        <f>RATES!D32</f>
        <v>0.50472410428806347</v>
      </c>
      <c r="E31" s="3">
        <f>RATES!E32</f>
        <v>1.0287783115855826</v>
      </c>
      <c r="G31" s="6">
        <f>'LIFE TABLES'!G31</f>
        <v>88</v>
      </c>
      <c r="H31" s="3">
        <f>'LIFE TABLES'!H31</f>
        <v>139.87939</v>
      </c>
      <c r="I31" s="3">
        <f>'LIFE TABLES'!I31</f>
        <v>0.16086129849999997</v>
      </c>
      <c r="J31" s="3">
        <f>'LIFE TABLES'!J31</f>
        <v>0.83913870150000003</v>
      </c>
      <c r="K31" s="10">
        <f>'LIFE TABLES'!K31</f>
        <v>0.23779616628260467</v>
      </c>
      <c r="P31" s="14">
        <f t="shared" si="7"/>
        <v>85020.543140026202</v>
      </c>
      <c r="Q31" s="14">
        <f t="shared" si="8"/>
        <v>21255.135785006551</v>
      </c>
      <c r="R31" s="14">
        <f t="shared" si="2"/>
        <v>106275.67892503276</v>
      </c>
      <c r="T31" s="10">
        <f t="shared" si="9"/>
        <v>3.7672637594431965E-4</v>
      </c>
      <c r="U31" s="10">
        <f t="shared" si="10"/>
        <v>4.8145154792070976E-4</v>
      </c>
      <c r="V31" s="10">
        <f t="shared" si="11"/>
        <v>2.1347827970178137E-3</v>
      </c>
      <c r="W31" s="10"/>
      <c r="X31" s="10">
        <f t="shared" si="3"/>
        <v>20.203761089820794</v>
      </c>
      <c r="Y31" s="10">
        <f t="shared" si="4"/>
        <v>25.825011370204752</v>
      </c>
      <c r="Z31" s="10"/>
      <c r="AA31" s="14">
        <f t="shared" si="14"/>
        <v>87.051210308696398</v>
      </c>
      <c r="AC31" s="10">
        <f t="shared" si="5"/>
        <v>20.203761089820794</v>
      </c>
      <c r="AD31" s="10">
        <f t="shared" si="6"/>
        <v>25.825011370204752</v>
      </c>
      <c r="AE31" s="10">
        <f t="shared" si="12"/>
        <v>2.2981487330747541</v>
      </c>
      <c r="AF31" s="10">
        <f t="shared" si="13"/>
        <v>0.13150124874124533</v>
      </c>
      <c r="AG31" s="10">
        <f t="shared" si="0"/>
        <v>48.458422441841549</v>
      </c>
      <c r="AH31" s="10">
        <f t="shared" si="1"/>
        <v>1356.8358283715634</v>
      </c>
    </row>
    <row r="32" spans="1:34" x14ac:dyDescent="0.35">
      <c r="A32">
        <v>29</v>
      </c>
      <c r="B32" s="4">
        <f>RATES!B33</f>
        <v>2.487E-2</v>
      </c>
      <c r="C32" s="4">
        <f>RATES!C33</f>
        <v>2.4565775278567011E-2</v>
      </c>
      <c r="D32" s="3">
        <f>RATES!D33</f>
        <v>0.4904619960109568</v>
      </c>
      <c r="E32" s="3">
        <f>RATES!E33</f>
        <v>1.0290789263859459</v>
      </c>
      <c r="G32" s="6">
        <f>'LIFE TABLES'!G32</f>
        <v>89</v>
      </c>
      <c r="H32" s="3">
        <f>'LIFE TABLES'!H32</f>
        <v>160.03310999999999</v>
      </c>
      <c r="I32" s="3">
        <f>'LIFE TABLES'!I32</f>
        <v>0.18403807649999998</v>
      </c>
      <c r="J32" s="3">
        <f>'LIFE TABLES'!J32</f>
        <v>0.81596192349999996</v>
      </c>
      <c r="K32" s="10">
        <f>'LIFE TABLES'!K32</f>
        <v>0.19403261724087995</v>
      </c>
      <c r="P32" s="14">
        <f t="shared" si="7"/>
        <v>85568.006571671824</v>
      </c>
      <c r="Q32" s="14">
        <f t="shared" si="8"/>
        <v>21392.001642917956</v>
      </c>
      <c r="R32" s="14">
        <f t="shared" si="2"/>
        <v>106960.00821458978</v>
      </c>
      <c r="T32" s="10">
        <f t="shared" si="9"/>
        <v>2.6128522159640452E-4</v>
      </c>
      <c r="U32" s="10">
        <f t="shared" si="10"/>
        <v>3.928813197084479E-4</v>
      </c>
      <c r="V32" s="10">
        <f t="shared" si="11"/>
        <v>1.4806162557129605E-3</v>
      </c>
      <c r="W32" s="10"/>
      <c r="X32" s="10">
        <f t="shared" si="3"/>
        <v>13.704412454844945</v>
      </c>
      <c r="Y32" s="10">
        <f t="shared" si="4"/>
        <v>20.610482968426279</v>
      </c>
      <c r="Z32" s="10"/>
      <c r="AA32" s="14">
        <f t="shared" si="14"/>
        <v>88.79223451487033</v>
      </c>
      <c r="AC32" s="10">
        <f t="shared" si="5"/>
        <v>13.704412454844945</v>
      </c>
      <c r="AD32" s="10">
        <f t="shared" si="6"/>
        <v>20.610482968426279</v>
      </c>
      <c r="AE32" s="10">
        <f t="shared" si="12"/>
        <v>1.6031334064996057</v>
      </c>
      <c r="AF32" s="10">
        <f t="shared" si="13"/>
        <v>9.2968118358170468E-2</v>
      </c>
      <c r="AG32" s="10">
        <f t="shared" si="0"/>
        <v>36.010996948129005</v>
      </c>
      <c r="AH32" s="10">
        <f t="shared" si="1"/>
        <v>1044.3189114957411</v>
      </c>
    </row>
    <row r="33" spans="1:34" x14ac:dyDescent="0.35">
      <c r="A33">
        <v>30</v>
      </c>
      <c r="B33" s="4">
        <f>RATES!B34</f>
        <v>2.5020000000000001E-2</v>
      </c>
      <c r="C33" s="4">
        <f>RATES!C34</f>
        <v>2.4712124595133091E-2</v>
      </c>
      <c r="D33" s="3">
        <f>RATES!D34</f>
        <v>0.47646370067584193</v>
      </c>
      <c r="E33" s="3">
        <f>RATES!E34</f>
        <v>1.0293795630501525</v>
      </c>
      <c r="G33" s="6">
        <f>'LIFE TABLES'!G33</f>
        <v>90</v>
      </c>
      <c r="H33" s="3">
        <f>'LIFE TABLES'!H33</f>
        <v>180.75868</v>
      </c>
      <c r="I33" s="3">
        <f>'LIFE TABLES'!I33</f>
        <v>0.207872482</v>
      </c>
      <c r="J33" s="3">
        <f>'LIFE TABLES'!J33</f>
        <v>0.79212751800000003</v>
      </c>
      <c r="K33" s="10">
        <f>'LIFE TABLES'!K33</f>
        <v>0.15369857550606225</v>
      </c>
      <c r="P33" s="14">
        <f t="shared" si="7"/>
        <v>86144.154157072073</v>
      </c>
      <c r="Q33" s="14">
        <f t="shared" si="8"/>
        <v>21536.038539268018</v>
      </c>
      <c r="R33" s="14">
        <f t="shared" si="2"/>
        <v>107680.19269634009</v>
      </c>
      <c r="T33" s="10">
        <f t="shared" si="9"/>
        <v>1.7592553196225396E-4</v>
      </c>
      <c r="U33" s="10">
        <f t="shared" si="10"/>
        <v>3.0777937596459945E-4</v>
      </c>
      <c r="V33" s="10">
        <f t="shared" si="11"/>
        <v>9.9691134778610662E-4</v>
      </c>
      <c r="W33" s="10"/>
      <c r="X33" s="10">
        <f t="shared" si="3"/>
        <v>9.0243066682439324</v>
      </c>
      <c r="Y33" s="10">
        <f t="shared" si="4"/>
        <v>15.790837284031143</v>
      </c>
      <c r="Z33" s="10"/>
      <c r="AA33" s="14">
        <f t="shared" si="14"/>
        <v>90.568079205167734</v>
      </c>
      <c r="AC33" s="10">
        <f t="shared" si="5"/>
        <v>9.0243066682439324</v>
      </c>
      <c r="AD33" s="10">
        <f t="shared" si="6"/>
        <v>15.790837284031143</v>
      </c>
      <c r="AE33" s="10">
        <f t="shared" si="12"/>
        <v>1.087420053498849</v>
      </c>
      <c r="AF33" s="10">
        <f t="shared" si="13"/>
        <v>6.3892148142543667E-2</v>
      </c>
      <c r="AG33" s="10">
        <f t="shared" si="0"/>
        <v>25.966456153916468</v>
      </c>
      <c r="AH33" s="10">
        <f t="shared" si="1"/>
        <v>778.99368461749407</v>
      </c>
    </row>
    <row r="34" spans="1:34" x14ac:dyDescent="0.35">
      <c r="A34">
        <v>31</v>
      </c>
      <c r="B34" s="4">
        <f>RATES!B35</f>
        <v>2.5180000000000001E-2</v>
      </c>
      <c r="C34" s="4">
        <f>RATES!C35</f>
        <v>2.4868206928880785E-2</v>
      </c>
      <c r="D34" s="3">
        <f>RATES!D35</f>
        <v>0.46258987582736716</v>
      </c>
      <c r="E34" s="3">
        <f>RATES!E35</f>
        <v>1.0299916309747608</v>
      </c>
      <c r="G34" s="6">
        <f>'LIFE TABLES'!G34</f>
        <v>91</v>
      </c>
      <c r="H34" s="3">
        <f>'LIFE TABLES'!H34</f>
        <v>200.19364999999999</v>
      </c>
      <c r="I34" s="3">
        <f>'LIFE TABLES'!I34</f>
        <v>0.23022269749999999</v>
      </c>
      <c r="J34" s="3">
        <f>'LIFE TABLES'!J34</f>
        <v>0.76977730249999998</v>
      </c>
      <c r="K34" s="10">
        <f>'LIFE TABLES'!K34</f>
        <v>0.11831367485114917</v>
      </c>
      <c r="P34" s="14">
        <f t="shared" si="7"/>
        <v>86775.747166721834</v>
      </c>
      <c r="Q34" s="14">
        <f t="shared" si="8"/>
        <v>21693.936791680459</v>
      </c>
      <c r="R34" s="14">
        <f t="shared" si="2"/>
        <v>108469.6839584023</v>
      </c>
      <c r="T34" s="10">
        <f t="shared" si="9"/>
        <v>1.1510995921956413E-4</v>
      </c>
      <c r="U34" s="10">
        <f t="shared" si="10"/>
        <v>2.2951161965567782E-4</v>
      </c>
      <c r="V34" s="10">
        <f t="shared" si="11"/>
        <v>6.5228976891086414E-4</v>
      </c>
      <c r="W34" s="10"/>
      <c r="X34" s="10">
        <f t="shared" si="3"/>
        <v>5.7748048751011867</v>
      </c>
      <c r="Y34" s="10">
        <f t="shared" si="4"/>
        <v>11.516199406057124</v>
      </c>
      <c r="Z34" s="10"/>
      <c r="AA34" s="14">
        <f t="shared" si="14"/>
        <v>92.379440789271086</v>
      </c>
      <c r="AC34" s="10">
        <f t="shared" si="5"/>
        <v>5.7748048751011867</v>
      </c>
      <c r="AD34" s="10">
        <f t="shared" si="6"/>
        <v>11.516199406057124</v>
      </c>
      <c r="AE34" s="10">
        <f t="shared" si="12"/>
        <v>0.71606132679362267</v>
      </c>
      <c r="AF34" s="10">
        <f t="shared" si="13"/>
        <v>4.2601804216129358E-2</v>
      </c>
      <c r="AG34" s="10">
        <f t="shared" si="0"/>
        <v>18.049667412168063</v>
      </c>
      <c r="AH34" s="10">
        <f t="shared" si="1"/>
        <v>559.5396897772099</v>
      </c>
    </row>
    <row r="35" spans="1:34" x14ac:dyDescent="0.35">
      <c r="A35">
        <v>32</v>
      </c>
      <c r="B35" s="4">
        <f>RATES!B36</f>
        <v>2.5340000000000001E-2</v>
      </c>
      <c r="C35" s="4">
        <f>RATES!C36</f>
        <v>2.5024264904735357E-2</v>
      </c>
      <c r="D35" s="3">
        <f>RATES!D36</f>
        <v>0.44898020595179028</v>
      </c>
      <c r="E35" s="3">
        <f>RATES!E36</f>
        <v>1.0303124050796979</v>
      </c>
      <c r="G35" s="6">
        <f>'LIFE TABLES'!G35</f>
        <v>92</v>
      </c>
      <c r="H35" s="3">
        <f>'LIFE TABLES'!H35</f>
        <v>224.69547</v>
      </c>
      <c r="I35" s="3">
        <f>'LIFE TABLES'!I35</f>
        <v>0.2583997905</v>
      </c>
      <c r="J35" s="3">
        <f>'LIFE TABLES'!J35</f>
        <v>0.74160020950000005</v>
      </c>
      <c r="K35" s="10">
        <f>'LIFE TABLES'!K35</f>
        <v>8.774144605632711E-2</v>
      </c>
      <c r="P35" s="14">
        <f t="shared" si="7"/>
        <v>87439.193933082424</v>
      </c>
      <c r="Q35" s="14">
        <f t="shared" si="8"/>
        <v>21859.798483270606</v>
      </c>
      <c r="R35" s="14">
        <f t="shared" si="2"/>
        <v>109298.99241635302</v>
      </c>
      <c r="T35" s="10">
        <f t="shared" si="9"/>
        <v>7.2560734391850443E-5</v>
      </c>
      <c r="U35" s="10">
        <f t="shared" si="10"/>
        <v>1.6855153963186057E-4</v>
      </c>
      <c r="V35" s="10">
        <f t="shared" si="11"/>
        <v>4.1117749488715294E-4</v>
      </c>
      <c r="W35" s="10"/>
      <c r="X35" s="10">
        <f t="shared" si="3"/>
        <v>3.5601274563439151</v>
      </c>
      <c r="Y35" s="10">
        <f t="shared" si="4"/>
        <v>8.2713438838229081</v>
      </c>
      <c r="Z35" s="10"/>
      <c r="AA35" s="14">
        <f t="shared" si="14"/>
        <v>94.227029605056515</v>
      </c>
      <c r="AC35" s="10">
        <f t="shared" si="5"/>
        <v>3.5601274563439151</v>
      </c>
      <c r="AD35" s="10">
        <f t="shared" si="6"/>
        <v>8.2713438838229081</v>
      </c>
      <c r="AE35" s="10">
        <f t="shared" si="12"/>
        <v>0.45821900803145843</v>
      </c>
      <c r="AF35" s="10">
        <f t="shared" si="13"/>
        <v>2.7595817379376504E-2</v>
      </c>
      <c r="AG35" s="10">
        <f t="shared" ref="AG35:AG53" si="15">SUM(AC35:AF35)</f>
        <v>12.317286165577658</v>
      </c>
      <c r="AH35" s="10">
        <f t="shared" ref="AH35:AH53" si="16">AG35*A35</f>
        <v>394.15315729848504</v>
      </c>
    </row>
    <row r="36" spans="1:34" x14ac:dyDescent="0.35">
      <c r="A36">
        <v>33</v>
      </c>
      <c r="B36" s="4">
        <f>RATES!B37</f>
        <v>2.5499999999999998E-2</v>
      </c>
      <c r="C36" s="4">
        <f>RATES!C37</f>
        <v>2.5180298530298326E-2</v>
      </c>
      <c r="D36" s="3">
        <f>RATES!D37</f>
        <v>0.43563530089638075</v>
      </c>
      <c r="E36" s="3">
        <f>RATES!E37</f>
        <v>1.0306332040308728</v>
      </c>
      <c r="G36" s="6">
        <f>'LIFE TABLES'!G36</f>
        <v>93</v>
      </c>
      <c r="H36" s="3">
        <f>'LIFE TABLES'!H36</f>
        <v>245.99945</v>
      </c>
      <c r="I36" s="3">
        <f>'LIFE TABLES'!I36</f>
        <v>0.2828993675</v>
      </c>
      <c r="J36" s="3">
        <f>'LIFE TABLES'!J36</f>
        <v>0.7171006325</v>
      </c>
      <c r="K36" s="10">
        <f>'LIFE TABLES'!K36</f>
        <v>6.2919446463456805E-2</v>
      </c>
      <c r="P36" s="14">
        <f t="shared" si="7"/>
        <v>88135.14639590474</v>
      </c>
      <c r="Q36" s="14">
        <f t="shared" si="8"/>
        <v>22033.786598976185</v>
      </c>
      <c r="R36" s="14">
        <f t="shared" si="2"/>
        <v>110168.93299488092</v>
      </c>
      <c r="T36" s="10">
        <f t="shared" si="9"/>
        <v>4.4228346248001391E-5</v>
      </c>
      <c r="U36" s="10">
        <f t="shared" si="10"/>
        <v>1.1632185323380994E-4</v>
      </c>
      <c r="V36" s="10">
        <f t="shared" si="11"/>
        <v>2.5062729540534142E-4</v>
      </c>
      <c r="W36" s="10"/>
      <c r="X36" s="10">
        <f t="shared" si="3"/>
        <v>2.1222867377423031</v>
      </c>
      <c r="Y36" s="10">
        <f t="shared" si="4"/>
        <v>5.5826901034011254</v>
      </c>
      <c r="Z36" s="10"/>
      <c r="AA36" s="14">
        <f t="shared" si="14"/>
        <v>96.111570197157647</v>
      </c>
      <c r="AC36" s="10">
        <f t="shared" si="5"/>
        <v>2.1222867377423031</v>
      </c>
      <c r="AD36" s="10">
        <f t="shared" si="6"/>
        <v>5.5826901034011254</v>
      </c>
      <c r="AE36" s="10">
        <f t="shared" si="12"/>
        <v>0.28248846915905862</v>
      </c>
      <c r="AF36" s="10">
        <f t="shared" si="13"/>
        <v>1.7215834280461657E-2</v>
      </c>
      <c r="AG36" s="10">
        <f t="shared" si="15"/>
        <v>8.0046811445829498</v>
      </c>
      <c r="AH36" s="10">
        <f t="shared" si="16"/>
        <v>264.15447777123734</v>
      </c>
    </row>
    <row r="37" spans="1:34" x14ac:dyDescent="0.35">
      <c r="A37">
        <v>34</v>
      </c>
      <c r="B37" s="4">
        <f>RATES!B38</f>
        <v>2.5659999999999999E-2</v>
      </c>
      <c r="C37" s="4">
        <f>RATES!C38</f>
        <v>2.5336307813167001E-2</v>
      </c>
      <c r="D37" s="3">
        <f>RATES!D38</f>
        <v>0.42255550600771608</v>
      </c>
      <c r="E37" s="3">
        <f>RATES!E38</f>
        <v>1.0309540278204914</v>
      </c>
      <c r="G37" s="6">
        <f>'LIFE TABLES'!G37</f>
        <v>94</v>
      </c>
      <c r="H37" s="3">
        <f>'LIFE TABLES'!H37</f>
        <v>275.61788000000001</v>
      </c>
      <c r="I37" s="3">
        <f>'LIFE TABLES'!I37</f>
        <v>0.316960562</v>
      </c>
      <c r="J37" s="3">
        <f>'LIFE TABLES'!J37</f>
        <v>0.683039438</v>
      </c>
      <c r="K37" s="10">
        <f>'LIFE TABLES'!K37</f>
        <v>4.2976463351670623E-2</v>
      </c>
      <c r="P37" s="14">
        <f t="shared" si="7"/>
        <v>88864.291917679715</v>
      </c>
      <c r="Q37" s="14">
        <f t="shared" si="8"/>
        <v>22216.072979419929</v>
      </c>
      <c r="R37" s="14">
        <f t="shared" si="2"/>
        <v>111080.36489709964</v>
      </c>
      <c r="T37" s="10">
        <f t="shared" si="9"/>
        <v>2.5678249050168635E-5</v>
      </c>
      <c r="U37" s="10">
        <f t="shared" si="10"/>
        <v>7.9438968404216972E-5</v>
      </c>
      <c r="V37" s="10">
        <f t="shared" si="11"/>
        <v>1.4551007795095573E-4</v>
      </c>
      <c r="W37" s="10"/>
      <c r="X37" s="10">
        <f t="shared" si="3"/>
        <v>1.2050588812492073</v>
      </c>
      <c r="Y37" s="10">
        <f t="shared" si="4"/>
        <v>3.7286760959925025</v>
      </c>
      <c r="Z37" s="10"/>
      <c r="AA37" s="14">
        <f t="shared" si="14"/>
        <v>98.033801601100805</v>
      </c>
      <c r="AC37" s="10">
        <f t="shared" si="5"/>
        <v>1.2050588812492073</v>
      </c>
      <c r="AD37" s="10">
        <f t="shared" si="6"/>
        <v>3.7286760959925025</v>
      </c>
      <c r="AE37" s="10">
        <f t="shared" si="12"/>
        <v>0.16839865218145195</v>
      </c>
      <c r="AF37" s="10">
        <f t="shared" si="13"/>
        <v>1.03821661985338E-2</v>
      </c>
      <c r="AG37" s="10">
        <f t="shared" si="15"/>
        <v>5.1125157956216958</v>
      </c>
      <c r="AH37" s="10">
        <f t="shared" si="16"/>
        <v>173.82553705113764</v>
      </c>
    </row>
    <row r="38" spans="1:34" x14ac:dyDescent="0.35">
      <c r="A38">
        <v>35</v>
      </c>
      <c r="B38" s="4">
        <f>RATES!B39</f>
        <v>2.581E-2</v>
      </c>
      <c r="C38" s="4">
        <f>RATES!C39</f>
        <v>2.548254441449891E-2</v>
      </c>
      <c r="D38" s="3">
        <f>RATES!D39</f>
        <v>0.40988073390848667</v>
      </c>
      <c r="E38" s="3">
        <f>RATES!E39</f>
        <v>1.0309230735935475</v>
      </c>
      <c r="G38" s="6">
        <f>'LIFE TABLES'!G38</f>
        <v>95</v>
      </c>
      <c r="H38" s="3">
        <f>'LIFE TABLES'!H38</f>
        <v>305.56044000000003</v>
      </c>
      <c r="I38" s="3">
        <f>'LIFE TABLES'!I38</f>
        <v>0.35139450600000005</v>
      </c>
      <c r="J38" s="3">
        <f>'LIFE TABLES'!J38</f>
        <v>0.64860549399999989</v>
      </c>
      <c r="K38" s="10">
        <f>'LIFE TABLES'!K38</f>
        <v>2.7874770242583214E-2</v>
      </c>
      <c r="P38" s="14">
        <f t="shared" si="7"/>
        <v>89596.779479445875</v>
      </c>
      <c r="Q38" s="14">
        <f t="shared" si="8"/>
        <v>22399.194869861469</v>
      </c>
      <c r="R38" s="14">
        <f t="shared" si="2"/>
        <v>111995.97434930735</v>
      </c>
      <c r="T38" s="10">
        <f t="shared" si="9"/>
        <v>1.4156795398703707E-5</v>
      </c>
      <c r="U38" s="10">
        <f t="shared" si="10"/>
        <v>5.1131441959597543E-5</v>
      </c>
      <c r="V38" s="10">
        <f t="shared" si="11"/>
        <v>8.0221840592654419E-5</v>
      </c>
      <c r="W38" s="10"/>
      <c r="X38" s="10">
        <f t="shared" si="3"/>
        <v>0.64975152984989437</v>
      </c>
      <c r="Y38" s="10">
        <f t="shared" si="4"/>
        <v>2.3471884423405607</v>
      </c>
      <c r="Z38" s="10"/>
      <c r="AA38" s="14">
        <f t="shared" si="14"/>
        <v>99.994477633122827</v>
      </c>
      <c r="AC38" s="10">
        <f t="shared" si="5"/>
        <v>0.64975152984989437</v>
      </c>
      <c r="AD38" s="10">
        <f t="shared" si="6"/>
        <v>2.3471884423405607</v>
      </c>
      <c r="AE38" s="10">
        <f t="shared" si="12"/>
        <v>9.5618554016130203E-2</v>
      </c>
      <c r="AF38" s="10">
        <f t="shared" si="13"/>
        <v>5.9638483903850922E-3</v>
      </c>
      <c r="AG38" s="10">
        <f t="shared" si="15"/>
        <v>3.0985223745969703</v>
      </c>
      <c r="AH38" s="10">
        <f t="shared" si="16"/>
        <v>108.44828311089397</v>
      </c>
    </row>
    <row r="39" spans="1:34" x14ac:dyDescent="0.35">
      <c r="A39">
        <v>36</v>
      </c>
      <c r="B39" s="4">
        <f>RATES!B40</f>
        <v>2.596E-2</v>
      </c>
      <c r="C39" s="4">
        <f>RATES!C40</f>
        <v>2.5628759633814266E-2</v>
      </c>
      <c r="D39" s="3">
        <f>RATES!D40</f>
        <v>0.39747018785099697</v>
      </c>
      <c r="E39" s="3">
        <f>RATES!E40</f>
        <v>1.031223841276222</v>
      </c>
      <c r="G39" s="6">
        <f>'LIFE TABLES'!G39</f>
        <v>96</v>
      </c>
      <c r="H39" s="3">
        <f>'LIFE TABLES'!H39</f>
        <v>332.57691</v>
      </c>
      <c r="I39" s="3">
        <f>'LIFE TABLES'!I39</f>
        <v>0.38246344649999997</v>
      </c>
      <c r="J39" s="3">
        <f>'LIFE TABLES'!J39</f>
        <v>0.61753655350000003</v>
      </c>
      <c r="K39" s="10">
        <f>'LIFE TABLES'!K39</f>
        <v>1.7213689545209198E-2</v>
      </c>
      <c r="P39" s="14">
        <f t="shared" si="7"/>
        <v>90361.659728555765</v>
      </c>
      <c r="Q39" s="14">
        <f t="shared" si="8"/>
        <v>22590.414932138941</v>
      </c>
      <c r="R39" s="14">
        <f t="shared" si="2"/>
        <v>112952.07466069471</v>
      </c>
      <c r="T39" s="10">
        <f t="shared" si="9"/>
        <v>7.4309878432521242E-6</v>
      </c>
      <c r="U39" s="10">
        <f t="shared" si="10"/>
        <v>3.0681921637640181E-5</v>
      </c>
      <c r="V39" s="10">
        <f t="shared" si="11"/>
        <v>4.2108931111762078E-5</v>
      </c>
      <c r="W39" s="10"/>
      <c r="X39" s="10">
        <f t="shared" si="3"/>
        <v>0.33355573911970521</v>
      </c>
      <c r="Y39" s="10">
        <f t="shared" si="4"/>
        <v>1.3774673980732675</v>
      </c>
      <c r="Z39" s="10"/>
      <c r="AA39" s="14">
        <f t="shared" si="14"/>
        <v>101.99436718578528</v>
      </c>
      <c r="AC39" s="10">
        <f t="shared" si="5"/>
        <v>0.33355573911970521</v>
      </c>
      <c r="AD39" s="10">
        <f t="shared" si="6"/>
        <v>1.3774673980732675</v>
      </c>
      <c r="AE39" s="10">
        <f t="shared" si="12"/>
        <v>5.1556161489756343E-2</v>
      </c>
      <c r="AF39" s="10">
        <f t="shared" si="13"/>
        <v>3.2521709783802969E-3</v>
      </c>
      <c r="AG39" s="10">
        <f t="shared" si="15"/>
        <v>1.7658314696611095</v>
      </c>
      <c r="AH39" s="10">
        <f t="shared" si="16"/>
        <v>63.569932907799938</v>
      </c>
    </row>
    <row r="40" spans="1:34" x14ac:dyDescent="0.35">
      <c r="A40">
        <v>37</v>
      </c>
      <c r="B40" s="4">
        <f>RATES!B41</f>
        <v>2.6110000000000001E-2</v>
      </c>
      <c r="C40" s="4">
        <f>RATES!C41</f>
        <v>2.5774953477364682E-2</v>
      </c>
      <c r="D40" s="3">
        <f>RATES!D41</f>
        <v>0.38532302185706202</v>
      </c>
      <c r="E40" s="3">
        <f>RATES!E41</f>
        <v>1.0315246307770343</v>
      </c>
      <c r="G40" s="6">
        <f>'LIFE TABLES'!G40</f>
        <v>97</v>
      </c>
      <c r="H40" s="3">
        <f>'LIFE TABLES'!H40</f>
        <v>356.57767000000001</v>
      </c>
      <c r="I40" s="3">
        <f>'LIFE TABLES'!I40</f>
        <v>0.41006432049999997</v>
      </c>
      <c r="J40" s="3">
        <f>'LIFE TABLES'!J40</f>
        <v>0.58993567950000003</v>
      </c>
      <c r="K40" s="10">
        <f>'LIFE TABLES'!K40</f>
        <v>1.0154969638555035E-2</v>
      </c>
      <c r="P40" s="14">
        <f t="shared" si="7"/>
        <v>91159.651578764722</v>
      </c>
      <c r="Q40" s="14">
        <f t="shared" si="8"/>
        <v>22789.912894691181</v>
      </c>
      <c r="R40" s="14">
        <f t="shared" si="2"/>
        <v>113949.5644734559</v>
      </c>
      <c r="T40" s="10">
        <f t="shared" si="9"/>
        <v>3.7262341332654043E-6</v>
      </c>
      <c r="U40" s="10">
        <f t="shared" si="10"/>
        <v>1.7267370223326008E-5</v>
      </c>
      <c r="V40" s="10">
        <f t="shared" si="11"/>
        <v>2.1115326755170644E-5</v>
      </c>
      <c r="W40" s="10"/>
      <c r="X40" s="10">
        <f t="shared" si="3"/>
        <v>0.16358050119053835</v>
      </c>
      <c r="Y40" s="10">
        <f t="shared" si="4"/>
        <v>0.7581651676871235</v>
      </c>
      <c r="Z40" s="10"/>
      <c r="AA40" s="14">
        <f t="shared" si="14"/>
        <v>104.03425452950098</v>
      </c>
      <c r="AC40" s="10">
        <f t="shared" si="5"/>
        <v>0.16358050119053835</v>
      </c>
      <c r="AD40" s="10">
        <f t="shared" si="6"/>
        <v>0.7581651676871235</v>
      </c>
      <c r="AE40" s="10">
        <f t="shared" si="12"/>
        <v>2.646677500936255E-2</v>
      </c>
      <c r="AF40" s="10">
        <f t="shared" si="13"/>
        <v>1.6880120189066972E-3</v>
      </c>
      <c r="AG40" s="10">
        <f t="shared" si="15"/>
        <v>0.94990045590593108</v>
      </c>
      <c r="AH40" s="10">
        <f t="shared" si="16"/>
        <v>35.146316868519449</v>
      </c>
    </row>
    <row r="41" spans="1:34" x14ac:dyDescent="0.35">
      <c r="A41">
        <v>38</v>
      </c>
      <c r="B41" s="4">
        <f>RATES!B42</f>
        <v>2.6259999999999999E-2</v>
      </c>
      <c r="C41" s="4">
        <f>RATES!C42</f>
        <v>2.5921125951399046E-2</v>
      </c>
      <c r="D41" s="3">
        <f>RATES!D42</f>
        <v>0.37343818647922677</v>
      </c>
      <c r="E41" s="3">
        <f>RATES!E42</f>
        <v>1.0318254420895876</v>
      </c>
      <c r="G41" s="6">
        <f>'LIFE TABLES'!G41</f>
        <v>98</v>
      </c>
      <c r="H41" s="3">
        <f>'LIFE TABLES'!H41</f>
        <v>379.08291000000003</v>
      </c>
      <c r="I41" s="3">
        <f>'LIFE TABLES'!I41</f>
        <v>0.4359453465</v>
      </c>
      <c r="J41" s="3">
        <f>'LIFE TABLES'!J41</f>
        <v>0.56405465349999995</v>
      </c>
      <c r="K41" s="10">
        <f>'LIFE TABLES'!K41</f>
        <v>5.7279578807781801E-3</v>
      </c>
      <c r="P41" s="14">
        <f t="shared" si="7"/>
        <v>91991.509139589863</v>
      </c>
      <c r="Q41" s="14">
        <f t="shared" si="8"/>
        <v>22997.877284897466</v>
      </c>
      <c r="R41" s="14">
        <f t="shared" si="2"/>
        <v>114989.38642448733</v>
      </c>
      <c r="T41" s="10">
        <f t="shared" si="9"/>
        <v>1.7865297474640563E-6</v>
      </c>
      <c r="U41" s="10">
        <f t="shared" si="10"/>
        <v>9.2051284387435757E-6</v>
      </c>
      <c r="V41" s="10">
        <f t="shared" si="11"/>
        <v>1.0123668568962998E-5</v>
      </c>
      <c r="W41" s="10"/>
      <c r="X41" s="10">
        <f t="shared" si="3"/>
        <v>7.6702795228234713E-2</v>
      </c>
      <c r="Y41" s="10">
        <f t="shared" si="4"/>
        <v>0.39528135944532439</v>
      </c>
      <c r="Z41" s="10"/>
      <c r="AA41" s="14">
        <f t="shared" si="14"/>
        <v>106.11493962009101</v>
      </c>
      <c r="AC41" s="10">
        <f t="shared" si="5"/>
        <v>7.6702795228234713E-2</v>
      </c>
      <c r="AD41" s="10">
        <f t="shared" si="6"/>
        <v>0.39528135944532439</v>
      </c>
      <c r="AE41" s="10">
        <f t="shared" si="12"/>
        <v>1.2979664569806308E-2</v>
      </c>
      <c r="AF41" s="10">
        <f t="shared" si="13"/>
        <v>8.3674487888007315E-4</v>
      </c>
      <c r="AG41" s="10">
        <f t="shared" si="15"/>
        <v>0.48580056412224548</v>
      </c>
      <c r="AH41" s="10">
        <f t="shared" si="16"/>
        <v>18.46042143664533</v>
      </c>
    </row>
    <row r="42" spans="1:34" x14ac:dyDescent="0.35">
      <c r="A42">
        <v>39</v>
      </c>
      <c r="B42" s="4">
        <f>RATES!B43</f>
        <v>2.64E-2</v>
      </c>
      <c r="C42" s="4">
        <f>RATES!C43</f>
        <v>2.6057534319289598E-2</v>
      </c>
      <c r="D42" s="3">
        <f>RATES!D43</f>
        <v>0.36195193998144004</v>
      </c>
      <c r="E42" s="3">
        <f>RATES!E43</f>
        <v>1.0317341758090197</v>
      </c>
      <c r="G42" s="6">
        <f>'LIFE TABLES'!G42</f>
        <v>99</v>
      </c>
      <c r="H42" s="3">
        <f>'LIFE TABLES'!H42</f>
        <v>402.51481999999999</v>
      </c>
      <c r="I42" s="3">
        <f>'LIFE TABLES'!I42</f>
        <v>0.46289204299999998</v>
      </c>
      <c r="J42" s="3">
        <f>'LIFE TABLES'!J42</f>
        <v>0.53710795700000002</v>
      </c>
      <c r="K42" s="10">
        <f>'LIFE TABLES'!K42</f>
        <v>3.0765317551268178E-3</v>
      </c>
      <c r="P42" s="14">
        <f t="shared" si="7"/>
        <v>92822.74661856427</v>
      </c>
      <c r="Q42" s="14">
        <f t="shared" si="8"/>
        <v>23205.686654641067</v>
      </c>
      <c r="R42" s="14">
        <f t="shared" si="2"/>
        <v>116028.43327320533</v>
      </c>
      <c r="T42" s="10">
        <f t="shared" si="9"/>
        <v>8.1562544136312338E-7</v>
      </c>
      <c r="U42" s="10">
        <f t="shared" si="10"/>
        <v>4.6861656265421627E-6</v>
      </c>
      <c r="V42" s="10">
        <f t="shared" si="11"/>
        <v>4.6218775010577052E-6</v>
      </c>
      <c r="W42" s="10"/>
      <c r="X42" s="10">
        <f t="shared" si="3"/>
        <v>3.4247686100147279E-2</v>
      </c>
      <c r="Y42" s="10">
        <f t="shared" si="4"/>
        <v>0.19680356936605692</v>
      </c>
      <c r="Z42" s="10"/>
      <c r="AA42" s="14">
        <f t="shared" si="14"/>
        <v>108.23723841249283</v>
      </c>
      <c r="AC42" s="10">
        <f t="shared" si="5"/>
        <v>3.4247686100147279E-2</v>
      </c>
      <c r="AD42" s="10">
        <f t="shared" si="6"/>
        <v>0.19680356936605692</v>
      </c>
      <c r="AE42" s="10">
        <f t="shared" si="12"/>
        <v>6.086146979480617E-3</v>
      </c>
      <c r="AF42" s="10">
        <f t="shared" si="13"/>
        <v>3.9661170797348144E-4</v>
      </c>
      <c r="AG42" s="10">
        <f t="shared" si="15"/>
        <v>0.2375340141536583</v>
      </c>
      <c r="AH42" s="10">
        <f t="shared" si="16"/>
        <v>9.2638265519926737</v>
      </c>
    </row>
    <row r="43" spans="1:34" x14ac:dyDescent="0.35">
      <c r="A43">
        <v>40</v>
      </c>
      <c r="B43" s="4">
        <f>RATES!B44</f>
        <v>2.6540000000000001E-2</v>
      </c>
      <c r="C43" s="4">
        <f>RATES!C44</f>
        <v>2.6193924082475131E-2</v>
      </c>
      <c r="D43" s="3">
        <f>RATES!D44</f>
        <v>0.35072355328981913</v>
      </c>
      <c r="E43" s="3">
        <f>RATES!E44</f>
        <v>1.0320149205443934</v>
      </c>
      <c r="G43" s="6">
        <f>'LIFE TABLES'!G43</f>
        <v>100</v>
      </c>
      <c r="H43" s="3">
        <f>'LIFE TABLES'!H43</f>
        <v>434.19751000000002</v>
      </c>
      <c r="I43" s="3">
        <f>'LIFE TABLES'!I43</f>
        <v>0.49932713649999999</v>
      </c>
      <c r="J43" s="3">
        <f>'LIFE TABLES'!J43</f>
        <v>0.50067286349999995</v>
      </c>
      <c r="K43" s="10">
        <f>'LIFE TABLES'!K43</f>
        <v>1.5403359634880245E-3</v>
      </c>
      <c r="P43" s="14">
        <f t="shared" si="7"/>
        <v>93686.981367792017</v>
      </c>
      <c r="Q43" s="14">
        <f t="shared" si="8"/>
        <v>23421.745341948004</v>
      </c>
      <c r="R43" s="14">
        <f t="shared" si="2"/>
        <v>117108.72670974002</v>
      </c>
      <c r="T43" s="10">
        <f t="shared" si="9"/>
        <v>3.4710729648011736E-7</v>
      </c>
      <c r="U43" s="10">
        <f t="shared" si="10"/>
        <v>2.3078288578569171E-6</v>
      </c>
      <c r="V43" s="10">
        <f t="shared" si="11"/>
        <v>1.9669413467206675E-6</v>
      </c>
      <c r="W43" s="10"/>
      <c r="X43" s="10">
        <f t="shared" si="3"/>
        <v>1.4254229888825472E-2</v>
      </c>
      <c r="Y43" s="10">
        <f t="shared" si="4"/>
        <v>9.4788967156572188E-2</v>
      </c>
      <c r="Z43" s="10"/>
      <c r="AA43" s="14">
        <f t="shared" si="14"/>
        <v>110.40198318074269</v>
      </c>
      <c r="AC43" s="10">
        <f t="shared" si="5"/>
        <v>1.4254229888825472E-2</v>
      </c>
      <c r="AD43" s="10">
        <f t="shared" si="6"/>
        <v>9.4788967156572188E-2</v>
      </c>
      <c r="AE43" s="10">
        <f t="shared" si="12"/>
        <v>2.7174515085861563E-3</v>
      </c>
      <c r="AF43" s="10">
        <f t="shared" si="13"/>
        <v>1.7896175826311373E-4</v>
      </c>
      <c r="AG43" s="10">
        <f t="shared" si="15"/>
        <v>0.11193961031224693</v>
      </c>
      <c r="AH43" s="10">
        <f t="shared" si="16"/>
        <v>4.4775844124898772</v>
      </c>
    </row>
    <row r="44" spans="1:34" x14ac:dyDescent="0.35">
      <c r="A44">
        <v>41</v>
      </c>
      <c r="B44" s="4">
        <f>RATES!B45</f>
        <v>2.6669999999999999E-2</v>
      </c>
      <c r="C44" s="4">
        <f>RATES!C45</f>
        <v>2.6320555065349444E-2</v>
      </c>
      <c r="D44" s="3">
        <f>RATES!D45</f>
        <v>0.33988676611542634</v>
      </c>
      <c r="E44" s="3">
        <f>RATES!E45</f>
        <v>1.0318835219689388</v>
      </c>
      <c r="G44" s="6">
        <f>'LIFE TABLES'!G44</f>
        <v>101</v>
      </c>
      <c r="H44" s="3">
        <f>'LIFE TABLES'!H44</f>
        <v>474.89508999999998</v>
      </c>
      <c r="I44" s="3">
        <f>'LIFE TABLES'!I44</f>
        <v>0.54612935349999991</v>
      </c>
      <c r="J44" s="3">
        <f>'LIFE TABLES'!J44</f>
        <v>0.45387064650000009</v>
      </c>
      <c r="K44" s="10">
        <f>'LIFE TABLES'!K44</f>
        <v>6.9911327957551022E-4</v>
      </c>
      <c r="P44" s="14">
        <f t="shared" si="7"/>
        <v>94547.223145913988</v>
      </c>
      <c r="Q44" s="14">
        <f t="shared" si="8"/>
        <v>23636.805786478497</v>
      </c>
      <c r="R44" s="14">
        <f t="shared" si="2"/>
        <v>118184.02893239248</v>
      </c>
      <c r="T44" s="10">
        <f t="shared" si="9"/>
        <v>1.3391054109955336E-7</v>
      </c>
      <c r="U44" s="10">
        <f t="shared" si="10"/>
        <v>1.074204406056976E-6</v>
      </c>
      <c r="V44" s="10">
        <f t="shared" si="11"/>
        <v>7.5882639956413663E-7</v>
      </c>
      <c r="W44" s="10"/>
      <c r="X44" s="10">
        <f t="shared" si="3"/>
        <v>5.3781673318913335E-3</v>
      </c>
      <c r="Y44" s="10">
        <f t="shared" si="4"/>
        <v>4.3149918093155187E-2</v>
      </c>
      <c r="Z44" s="10"/>
      <c r="AA44" s="14">
        <f t="shared" si="14"/>
        <v>112.61002284435754</v>
      </c>
      <c r="AC44" s="10">
        <f t="shared" si="5"/>
        <v>5.3781673318913335E-3</v>
      </c>
      <c r="AD44" s="10">
        <f t="shared" si="6"/>
        <v>4.3149918093155187E-2</v>
      </c>
      <c r="AE44" s="10">
        <f t="shared" si="12"/>
        <v>1.131028729924461E-3</v>
      </c>
      <c r="AF44" s="10">
        <f t="shared" si="13"/>
        <v>7.5284004394994235E-5</v>
      </c>
      <c r="AG44" s="10">
        <f t="shared" si="15"/>
        <v>4.9734398159365978E-2</v>
      </c>
      <c r="AH44" s="10">
        <f t="shared" si="16"/>
        <v>2.039110324534005</v>
      </c>
    </row>
    <row r="45" spans="1:34" x14ac:dyDescent="0.35">
      <c r="A45">
        <v>42</v>
      </c>
      <c r="B45" s="4">
        <f>RATES!B46</f>
        <v>2.6800000000000001E-2</v>
      </c>
      <c r="C45" s="4">
        <f>RATES!C46</f>
        <v>2.6447170014848229E-2</v>
      </c>
      <c r="D45" s="3">
        <f>RATES!D46</f>
        <v>0.32930162970189297</v>
      </c>
      <c r="E45" s="3">
        <f>RATES!E46</f>
        <v>1.032144196866307</v>
      </c>
      <c r="G45" s="6">
        <f>'LIFE TABLES'!G45</f>
        <v>102</v>
      </c>
      <c r="H45" s="3">
        <f>'LIFE TABLES'!H45</f>
        <v>509.54043000000001</v>
      </c>
      <c r="I45" s="3">
        <f>'LIFE TABLES'!I45</f>
        <v>0.58597149449999997</v>
      </c>
      <c r="J45" s="3">
        <f>'LIFE TABLES'!J45</f>
        <v>0.41402850550000003</v>
      </c>
      <c r="K45" s="10">
        <f>'LIFE TABLES'!K45</f>
        <v>2.8945282631785219E-4</v>
      </c>
      <c r="P45" s="14">
        <f t="shared" si="7"/>
        <v>95439.467610481559</v>
      </c>
      <c r="Q45" s="14">
        <f t="shared" si="8"/>
        <v>23859.86690262039</v>
      </c>
      <c r="R45" s="14">
        <f t="shared" si="2"/>
        <v>119299.33451310195</v>
      </c>
      <c r="T45" s="10">
        <f t="shared" si="9"/>
        <v>4.7126364021822743E-8</v>
      </c>
      <c r="U45" s="10">
        <f t="shared" si="10"/>
        <v>4.4465063941865068E-7</v>
      </c>
      <c r="V45" s="10">
        <f t="shared" si="11"/>
        <v>2.6704939612366255E-7</v>
      </c>
      <c r="W45" s="10"/>
      <c r="X45" s="10">
        <f t="shared" si="3"/>
        <v>1.8510707616653992E-3</v>
      </c>
      <c r="Y45" s="10">
        <f t="shared" si="4"/>
        <v>1.746830725550658E-2</v>
      </c>
      <c r="Z45" s="10"/>
      <c r="AA45" s="14">
        <f t="shared" si="14"/>
        <v>114.8622233012447</v>
      </c>
      <c r="AC45" s="10">
        <f t="shared" si="5"/>
        <v>1.8510707616653992E-3</v>
      </c>
      <c r="AD45" s="10">
        <f t="shared" si="6"/>
        <v>1.746830725550658E-2</v>
      </c>
      <c r="AE45" s="10">
        <f t="shared" si="12"/>
        <v>4.2674015787765707E-4</v>
      </c>
      <c r="AF45" s="10">
        <f t="shared" si="13"/>
        <v>2.870209053115678E-5</v>
      </c>
      <c r="AG45" s="10">
        <f t="shared" si="15"/>
        <v>1.9774820265580795E-2</v>
      </c>
      <c r="AH45" s="10">
        <f t="shared" si="16"/>
        <v>0.8305424511543934</v>
      </c>
    </row>
    <row r="46" spans="1:34" x14ac:dyDescent="0.35">
      <c r="A46">
        <v>43</v>
      </c>
      <c r="B46" s="4">
        <f>RATES!B47</f>
        <v>2.6929999999999999E-2</v>
      </c>
      <c r="C46" s="4">
        <f>RATES!C47</f>
        <v>2.6573768935031109E-2</v>
      </c>
      <c r="D46" s="3">
        <f>RATES!D47</f>
        <v>0.31896558558159949</v>
      </c>
      <c r="E46" s="3">
        <f>RATES!E47</f>
        <v>1.032404888136903</v>
      </c>
      <c r="G46" s="6">
        <f>'LIFE TABLES'!G46</f>
        <v>103</v>
      </c>
      <c r="H46" s="3">
        <f>'LIFE TABLES'!H46</f>
        <v>544.43039999999996</v>
      </c>
      <c r="I46" s="3">
        <f>'LIFE TABLES'!I46</f>
        <v>0.62609495999999998</v>
      </c>
      <c r="J46" s="3">
        <f>'LIFE TABLES'!J46</f>
        <v>0.37390504000000002</v>
      </c>
      <c r="K46" s="10">
        <f>'LIFE TABLES'!K46</f>
        <v>1.0822787060248959E-4</v>
      </c>
      <c r="P46" s="14">
        <f t="shared" si="7"/>
        <v>96364.465078835405</v>
      </c>
      <c r="Q46" s="14">
        <f t="shared" si="8"/>
        <v>24091.116269708851</v>
      </c>
      <c r="R46" s="14">
        <f t="shared" si="2"/>
        <v>120455.58134854425</v>
      </c>
      <c r="T46" s="10">
        <f t="shared" si="9"/>
        <v>1.4977667270939066E-8</v>
      </c>
      <c r="U46" s="10">
        <f t="shared" si="10"/>
        <v>1.6719828098406842E-7</v>
      </c>
      <c r="V46" s="10">
        <f t="shared" si="11"/>
        <v>8.4873447868654802E-8</v>
      </c>
      <c r="W46" s="10"/>
      <c r="X46" s="10">
        <f t="shared" si="3"/>
        <v>5.7536417849719194E-4</v>
      </c>
      <c r="Y46" s="10">
        <f t="shared" si="4"/>
        <v>6.4239560922946248E-3</v>
      </c>
      <c r="Z46" s="10"/>
      <c r="AA46" s="14">
        <f t="shared" si="14"/>
        <v>117.15946776726959</v>
      </c>
      <c r="AC46" s="10">
        <f t="shared" si="5"/>
        <v>5.7536417849719194E-4</v>
      </c>
      <c r="AD46" s="10">
        <f t="shared" si="6"/>
        <v>6.4239560922946248E-3</v>
      </c>
      <c r="AE46" s="10">
        <f t="shared" si="12"/>
        <v>1.4687623690316773E-4</v>
      </c>
      <c r="AF46" s="10">
        <f t="shared" si="13"/>
        <v>9.9795927359828773E-6</v>
      </c>
      <c r="AG46" s="10">
        <f t="shared" si="15"/>
        <v>7.1561761004309676E-3</v>
      </c>
      <c r="AH46" s="10">
        <f t="shared" si="16"/>
        <v>0.30771557231853158</v>
      </c>
    </row>
    <row r="47" spans="1:34" x14ac:dyDescent="0.35">
      <c r="A47">
        <v>44</v>
      </c>
      <c r="B47" s="4">
        <f>RATES!B48</f>
        <v>2.7050000000000001E-2</v>
      </c>
      <c r="C47" s="4">
        <f>RATES!C48</f>
        <v>2.6690615253044576E-2</v>
      </c>
      <c r="D47" s="3">
        <f>RATES!D48</f>
        <v>0.30900832177573911</v>
      </c>
      <c r="E47" s="3">
        <f>RATES!E48</f>
        <v>1.0322232868960945</v>
      </c>
      <c r="G47" s="6">
        <f>'LIFE TABLES'!G47</f>
        <v>104</v>
      </c>
      <c r="H47" s="3">
        <f>'LIFE TABLES'!H47</f>
        <v>579.24221999999997</v>
      </c>
      <c r="I47" s="3">
        <f>'LIFE TABLES'!I47</f>
        <v>0.66612855299999996</v>
      </c>
      <c r="J47" s="3">
        <f>'LIFE TABLES'!J47</f>
        <v>0.33387144700000004</v>
      </c>
      <c r="K47" s="10">
        <f>'LIFE TABLES'!K47</f>
        <v>3.6134195763781965E-5</v>
      </c>
      <c r="P47" s="14">
        <f t="shared" si="7"/>
        <v>97281.312696218898</v>
      </c>
      <c r="Q47" s="14">
        <f t="shared" si="8"/>
        <v>24320.328174054725</v>
      </c>
      <c r="R47" s="14">
        <f t="shared" si="2"/>
        <v>121601.64087027362</v>
      </c>
      <c r="T47" s="10">
        <f t="shared" si="9"/>
        <v>4.2505231277680227E-9</v>
      </c>
      <c r="U47" s="10">
        <f t="shared" si="10"/>
        <v>5.6536627016867889E-8</v>
      </c>
      <c r="V47" s="10">
        <f t="shared" si="11"/>
        <v>2.4086297724018822E-8</v>
      </c>
      <c r="W47" s="10"/>
      <c r="X47" s="10">
        <f t="shared" si="3"/>
        <v>1.596910436908772E-4</v>
      </c>
      <c r="Y47" s="10">
        <f t="shared" si="4"/>
        <v>2.1244157156511739E-3</v>
      </c>
      <c r="Z47" s="10"/>
      <c r="AA47" s="14">
        <f t="shared" si="14"/>
        <v>119.50265712261498</v>
      </c>
      <c r="AC47" s="10">
        <f t="shared" si="5"/>
        <v>1.596910436908772E-4</v>
      </c>
      <c r="AD47" s="10">
        <f t="shared" si="6"/>
        <v>2.1244157156511739E-3</v>
      </c>
      <c r="AE47" s="10">
        <f t="shared" si="12"/>
        <v>4.5653138239297205E-5</v>
      </c>
      <c r="AF47" s="10">
        <f t="shared" si="13"/>
        <v>3.1341485891574996E-6</v>
      </c>
      <c r="AG47" s="10">
        <f t="shared" si="15"/>
        <v>2.3328940461705061E-3</v>
      </c>
      <c r="AH47" s="10">
        <f t="shared" si="16"/>
        <v>0.10264733803150226</v>
      </c>
    </row>
    <row r="48" spans="1:34" x14ac:dyDescent="0.35">
      <c r="A48">
        <v>45</v>
      </c>
      <c r="B48" s="4">
        <f>RATES!B49</f>
        <v>2.717E-2</v>
      </c>
      <c r="C48" s="4">
        <f>RATES!C49</f>
        <v>2.6807447919590902E-2</v>
      </c>
      <c r="D48" s="3">
        <f>RATES!D49</f>
        <v>0.29929213083059825</v>
      </c>
      <c r="E48" s="3">
        <f>RATES!E49</f>
        <v>1.0324639038058783</v>
      </c>
      <c r="G48" s="6">
        <f>'LIFE TABLES'!G48</f>
        <v>105</v>
      </c>
      <c r="H48" s="3">
        <f>'LIFE TABLES'!H48</f>
        <v>613.64117999999996</v>
      </c>
      <c r="I48" s="3">
        <f>'LIFE TABLES'!I48</f>
        <v>0.70568735699999996</v>
      </c>
      <c r="J48" s="3">
        <f>'LIFE TABLES'!J48</f>
        <v>0.29431264300000004</v>
      </c>
      <c r="K48" s="10">
        <f>'LIFE TABLES'!K48</f>
        <v>1.0634750657918075E-5</v>
      </c>
      <c r="P48" s="14">
        <f t="shared" si="7"/>
        <v>98229.776108477148</v>
      </c>
      <c r="Q48" s="14">
        <f t="shared" si="8"/>
        <v>24557.444027119287</v>
      </c>
      <c r="R48" s="14">
        <f t="shared" si="2"/>
        <v>122787.22013559644</v>
      </c>
      <c r="T48" s="10">
        <f t="shared" si="9"/>
        <v>1.0633352914861283E-9</v>
      </c>
      <c r="U48" s="10">
        <f t="shared" si="10"/>
        <v>1.6997395780777938E-8</v>
      </c>
      <c r="V48" s="10">
        <f t="shared" si="11"/>
        <v>6.0255666517547351E-9</v>
      </c>
      <c r="W48" s="10"/>
      <c r="X48" s="10">
        <f t="shared" si="3"/>
        <v>3.9070408177121758E-5</v>
      </c>
      <c r="Y48" s="10">
        <f t="shared" si="4"/>
        <v>6.2464152570352335E-4</v>
      </c>
      <c r="Z48" s="10"/>
      <c r="AA48" s="14">
        <f t="shared" si="14"/>
        <v>121.89271026506728</v>
      </c>
      <c r="AC48" s="10">
        <f t="shared" si="5"/>
        <v>3.9070408177121758E-5</v>
      </c>
      <c r="AD48" s="10">
        <f t="shared" si="6"/>
        <v>6.2464152570352335E-4</v>
      </c>
      <c r="AE48" s="10">
        <f t="shared" si="12"/>
        <v>1.267090680207877E-5</v>
      </c>
      <c r="AF48" s="10">
        <f t="shared" si="13"/>
        <v>8.7870496863115598E-7</v>
      </c>
      <c r="AG48" s="10">
        <f t="shared" si="15"/>
        <v>6.7726154565135501E-4</v>
      </c>
      <c r="AH48" s="10">
        <f t="shared" si="16"/>
        <v>3.0476769554310976E-2</v>
      </c>
    </row>
    <row r="49" spans="1:34" x14ac:dyDescent="0.35">
      <c r="A49">
        <v>46</v>
      </c>
      <c r="B49" s="4">
        <f>RATES!B50</f>
        <v>2.7279999999999999E-2</v>
      </c>
      <c r="C49" s="4">
        <f>RATES!C50</f>
        <v>2.6914532540881435E-2</v>
      </c>
      <c r="D49" s="3">
        <f>RATES!D50</f>
        <v>0.28994370460990576</v>
      </c>
      <c r="E49" s="3">
        <f>RATES!E50</f>
        <v>1.0322422114088319</v>
      </c>
      <c r="G49" s="6">
        <f>'LIFE TABLES'!G49</f>
        <v>106</v>
      </c>
      <c r="H49" s="3">
        <f>'LIFE TABLES'!H49</f>
        <v>647.30123000000003</v>
      </c>
      <c r="I49" s="3">
        <f>'LIFE TABLES'!I49</f>
        <v>0.74439641450000005</v>
      </c>
      <c r="J49" s="3">
        <f>'LIFE TABLES'!J49</f>
        <v>0.25560358549999995</v>
      </c>
      <c r="K49" s="10">
        <f>'LIFE TABLES'!K49</f>
        <v>2.7182803990623433E-6</v>
      </c>
      <c r="P49" s="14">
        <f t="shared" si="7"/>
        <v>99166.189047447886</v>
      </c>
      <c r="Q49" s="14">
        <f t="shared" si="8"/>
        <v>24791.547261861971</v>
      </c>
      <c r="R49" s="14">
        <f t="shared" si="2"/>
        <v>123957.73630930985</v>
      </c>
      <c r="T49" s="10">
        <f t="shared" si="9"/>
        <v>2.3102346612866065E-10</v>
      </c>
      <c r="U49" s="10">
        <f t="shared" si="10"/>
        <v>4.4854102108969889E-9</v>
      </c>
      <c r="V49" s="10">
        <f t="shared" si="11"/>
        <v>1.3091329747290788E-9</v>
      </c>
      <c r="W49" s="10"/>
      <c r="X49" s="10">
        <f t="shared" si="3"/>
        <v>8.301820494443591E-6</v>
      </c>
      <c r="Y49" s="10">
        <f t="shared" si="4"/>
        <v>1.6120907557696162E-4</v>
      </c>
      <c r="Z49" s="10"/>
      <c r="AA49" s="14">
        <f t="shared" si="14"/>
        <v>124.33056447036863</v>
      </c>
      <c r="AC49" s="10">
        <f t="shared" si="5"/>
        <v>8.301820494443591E-6</v>
      </c>
      <c r="AD49" s="10">
        <f t="shared" si="6"/>
        <v>1.6120907557696162E-4</v>
      </c>
      <c r="AE49" s="10">
        <f t="shared" si="12"/>
        <v>3.1000906686961427E-6</v>
      </c>
      <c r="AF49" s="10">
        <f t="shared" si="13"/>
        <v>2.1721483551644767E-7</v>
      </c>
      <c r="AG49" s="10">
        <f t="shared" si="15"/>
        <v>1.7282820157561783E-4</v>
      </c>
      <c r="AH49" s="10">
        <f t="shared" si="16"/>
        <v>7.9500972724784198E-3</v>
      </c>
    </row>
    <row r="50" spans="1:34" x14ac:dyDescent="0.35">
      <c r="A50">
        <v>47</v>
      </c>
      <c r="B50" s="4">
        <f>RATES!B51</f>
        <v>2.7390000000000001E-2</v>
      </c>
      <c r="C50" s="4">
        <f>RATES!C51</f>
        <v>2.7021605696283663E-2</v>
      </c>
      <c r="D50" s="3">
        <f>RATES!D51</f>
        <v>0.28082727798558388</v>
      </c>
      <c r="E50" s="3">
        <f>RATES!E51</f>
        <v>1.0324627532258097</v>
      </c>
      <c r="G50" s="6">
        <f>'LIFE TABLES'!G50</f>
        <v>107</v>
      </c>
      <c r="H50" s="3">
        <f>'LIFE TABLES'!H50</f>
        <v>679.90812000000005</v>
      </c>
      <c r="I50" s="3">
        <f>'LIFE TABLES'!I50</f>
        <v>0.78189433799999997</v>
      </c>
      <c r="J50" s="3">
        <f>'LIFE TABLES'!J50</f>
        <v>0.21810566200000003</v>
      </c>
      <c r="K50" s="10">
        <f>'LIFE TABLES'!K50</f>
        <v>5.9287234593911668E-7</v>
      </c>
      <c r="P50" s="14">
        <f t="shared" si="7"/>
        <v>100132.91784628072</v>
      </c>
      <c r="Q50" s="14">
        <f t="shared" si="8"/>
        <v>25033.229461570179</v>
      </c>
      <c r="R50" s="14">
        <f t="shared" si="2"/>
        <v>125166.1473078509</v>
      </c>
      <c r="T50" s="10">
        <f t="shared" si="9"/>
        <v>4.28293971148972E-11</v>
      </c>
      <c r="U50" s="10">
        <f t="shared" si="10"/>
        <v>1.0236036606297622E-9</v>
      </c>
      <c r="V50" s="10">
        <f t="shared" si="11"/>
        <v>2.426999169844178E-10</v>
      </c>
      <c r="W50" s="10"/>
      <c r="X50" s="10">
        <f t="shared" si="3"/>
        <v>1.5052156867611073E-6</v>
      </c>
      <c r="Y50" s="10">
        <f t="shared" si="4"/>
        <v>3.597973873108107E-5</v>
      </c>
      <c r="Z50" s="10"/>
      <c r="AA50" s="14">
        <f t="shared" si="14"/>
        <v>126.81717575977601</v>
      </c>
      <c r="AC50" s="10">
        <f t="shared" si="5"/>
        <v>1.5052156867611073E-6</v>
      </c>
      <c r="AD50" s="10">
        <f t="shared" si="6"/>
        <v>3.597973873108107E-5</v>
      </c>
      <c r="AE50" s="10">
        <f t="shared" si="12"/>
        <v>6.587173735212581E-7</v>
      </c>
      <c r="AF50" s="10">
        <f t="shared" si="13"/>
        <v>4.6623098177072778E-8</v>
      </c>
      <c r="AG50" s="10">
        <f t="shared" si="15"/>
        <v>3.8190294889540506E-5</v>
      </c>
      <c r="AH50" s="10">
        <f t="shared" si="16"/>
        <v>1.7949438598084037E-3</v>
      </c>
    </row>
    <row r="51" spans="1:34" x14ac:dyDescent="0.35">
      <c r="A51">
        <v>48</v>
      </c>
      <c r="B51" s="4">
        <f>RATES!B52</f>
        <v>2.75E-2</v>
      </c>
      <c r="C51" s="4">
        <f>RATES!C52</f>
        <v>2.7128667388252696E-2</v>
      </c>
      <c r="D51" s="3">
        <f>RATES!D52</f>
        <v>0.27193939918144983</v>
      </c>
      <c r="E51" s="3">
        <f>RATES!E52</f>
        <v>1.0326833067620469</v>
      </c>
      <c r="G51" s="6">
        <f>'LIFE TABLES'!G51</f>
        <v>108</v>
      </c>
      <c r="H51" s="3">
        <f>'LIFE TABLES'!H51</f>
        <v>711.17909999999995</v>
      </c>
      <c r="I51" s="3">
        <f>'LIFE TABLES'!I51</f>
        <v>0.81785596499999991</v>
      </c>
      <c r="J51" s="3">
        <f>'LIFE TABLES'!J51</f>
        <v>0.18214403500000009</v>
      </c>
      <c r="K51" s="10">
        <f>'LIFE TABLES'!K51</f>
        <v>1.0798816132926663E-7</v>
      </c>
      <c r="P51" s="14">
        <f t="shared" si="7"/>
        <v>101130.6696774505</v>
      </c>
      <c r="Q51" s="14">
        <f t="shared" si="8"/>
        <v>25282.667419362624</v>
      </c>
      <c r="R51" s="14">
        <f t="shared" si="2"/>
        <v>126413.33709681312</v>
      </c>
      <c r="T51" s="10">
        <f t="shared" si="9"/>
        <v>6.6309513260560282E-12</v>
      </c>
      <c r="U51" s="10">
        <f t="shared" si="10"/>
        <v>1.9849357481071066E-10</v>
      </c>
      <c r="V51" s="10">
        <f t="shared" si="11"/>
        <v>3.7575390847650873E-11</v>
      </c>
      <c r="W51" s="10"/>
      <c r="X51" s="10">
        <f t="shared" si="3"/>
        <v>2.2791460397883175E-7</v>
      </c>
      <c r="Y51" s="10">
        <f t="shared" si="4"/>
        <v>6.8235673600832087E-6</v>
      </c>
      <c r="Z51" s="10"/>
      <c r="AA51" s="14">
        <f t="shared" si="14"/>
        <v>129.35351927497152</v>
      </c>
      <c r="AC51" s="10">
        <f t="shared" si="5"/>
        <v>2.2791460397883175E-7</v>
      </c>
      <c r="AD51" s="10">
        <f t="shared" si="6"/>
        <v>6.8235673600832087E-6</v>
      </c>
      <c r="AE51" s="10">
        <f t="shared" si="12"/>
        <v>1.1943286170835646E-7</v>
      </c>
      <c r="AF51" s="10">
        <f t="shared" si="13"/>
        <v>8.5372895345383312E-9</v>
      </c>
      <c r="AG51" s="10">
        <f t="shared" si="15"/>
        <v>7.1794521153049349E-6</v>
      </c>
      <c r="AH51" s="10">
        <f t="shared" si="16"/>
        <v>3.4461370153463688E-4</v>
      </c>
    </row>
    <row r="52" spans="1:34" x14ac:dyDescent="0.35">
      <c r="A52">
        <v>49</v>
      </c>
      <c r="B52" s="4">
        <f>RATES!B53</f>
        <v>2.76E-2</v>
      </c>
      <c r="C52" s="4">
        <f>RATES!C53</f>
        <v>2.7225986253591527E-2</v>
      </c>
      <c r="D52" s="3">
        <f>RATES!D53</f>
        <v>0.26340215020802865</v>
      </c>
      <c r="E52" s="3">
        <f>RATES!E53</f>
        <v>1.0324114627260206</v>
      </c>
      <c r="G52" s="6">
        <f>'LIFE TABLES'!G52</f>
        <v>109</v>
      </c>
      <c r="H52" s="3">
        <f>'LIFE TABLES'!H52</f>
        <v>740.86099999999999</v>
      </c>
      <c r="I52" s="3">
        <f>'LIFE TABLES'!I52</f>
        <v>0.85199014999999989</v>
      </c>
      <c r="J52" s="3">
        <f>'LIFE TABLES'!J52</f>
        <v>0.14800985000000011</v>
      </c>
      <c r="K52" s="10">
        <f>'LIFE TABLES'!K52</f>
        <v>1.5983311560120566E-8</v>
      </c>
      <c r="P52" s="14">
        <f t="shared" si="7"/>
        <v>102111.47643077918</v>
      </c>
      <c r="Q52" s="14">
        <f t="shared" si="8"/>
        <v>25527.869107694794</v>
      </c>
      <c r="R52" s="14">
        <f t="shared" si="2"/>
        <v>127639.34553847398</v>
      </c>
      <c r="T52" s="10">
        <f t="shared" si="9"/>
        <v>8.342291944578263E-13</v>
      </c>
      <c r="U52" s="10">
        <f t="shared" si="10"/>
        <v>3.2013862884598651E-11</v>
      </c>
      <c r="V52" s="10">
        <f t="shared" si="11"/>
        <v>4.7272987685943553E-12</v>
      </c>
      <c r="W52" s="10"/>
      <c r="X52" s="10">
        <f t="shared" si="3"/>
        <v>2.8042789578997445E-8</v>
      </c>
      <c r="Y52" s="10">
        <f t="shared" si="4"/>
        <v>1.0763213749189272E-6</v>
      </c>
      <c r="Z52" s="10"/>
      <c r="AA52" s="14">
        <f t="shared" si="14"/>
        <v>131.94058966047095</v>
      </c>
      <c r="AC52" s="10">
        <f t="shared" si="5"/>
        <v>2.8042789578997445E-8</v>
      </c>
      <c r="AD52" s="10">
        <f t="shared" si="6"/>
        <v>1.0763213749189272E-6</v>
      </c>
      <c r="AE52" s="10">
        <f t="shared" si="12"/>
        <v>1.8084086353166456E-8</v>
      </c>
      <c r="AF52" s="10">
        <f t="shared" si="13"/>
        <v>1.3058739040352786E-9</v>
      </c>
      <c r="AG52" s="10">
        <f t="shared" si="15"/>
        <v>1.1237541247551264E-6</v>
      </c>
      <c r="AH52" s="10">
        <f t="shared" si="16"/>
        <v>5.5063952113001197E-5</v>
      </c>
    </row>
    <row r="53" spans="1:34" x14ac:dyDescent="0.35">
      <c r="A53">
        <v>50</v>
      </c>
      <c r="B53" s="4">
        <f>RATES!B54</f>
        <v>2.7709999999999999E-2</v>
      </c>
      <c r="C53" s="4">
        <f>RATES!C54</f>
        <v>2.7333026067638905E-2</v>
      </c>
      <c r="D53" s="3">
        <f>RATES!D54</f>
        <v>0.2549593130089392</v>
      </c>
      <c r="E53" s="3">
        <f>RATES!E54</f>
        <v>1.0331144491230781</v>
      </c>
      <c r="G53" s="6">
        <f>'LIFE TABLES'!G53</f>
        <v>110</v>
      </c>
      <c r="H53" s="3">
        <f>'LIFE TABLES'!H53</f>
        <v>768.74483999999995</v>
      </c>
      <c r="I53" s="3">
        <f>'LIFE TABLES'!I53</f>
        <v>0.88405656599999993</v>
      </c>
      <c r="J53" s="3">
        <f>'LIFE TABLES'!J53</f>
        <v>0.11594343400000007</v>
      </c>
      <c r="K53" s="10">
        <f>'LIFE TABLES'!K53</f>
        <v>1.8531600289722769E-9</v>
      </c>
      <c r="P53" s="14">
        <f t="shared" si="7"/>
        <v>103171.99920404618</v>
      </c>
      <c r="Q53" s="14">
        <f t="shared" si="8"/>
        <v>25792.999801011545</v>
      </c>
      <c r="R53" s="14">
        <f t="shared" si="2"/>
        <v>128964.99900505773</v>
      </c>
      <c r="T53" s="10">
        <f t="shared" si="9"/>
        <v>8.221488791622007E-14</v>
      </c>
      <c r="U53" s="10">
        <f t="shared" si="10"/>
        <v>4.1791995158195484E-12</v>
      </c>
      <c r="V53" s="10">
        <f t="shared" si="11"/>
        <v>4.6588436485858104E-13</v>
      </c>
      <c r="W53" s="10"/>
      <c r="X53" s="10">
        <f t="shared" si="3"/>
        <v>2.70287432246795E-9</v>
      </c>
      <c r="Y53" s="10">
        <f t="shared" si="4"/>
        <v>1.3741553857055449E-7</v>
      </c>
      <c r="Z53" s="10"/>
      <c r="AA53" s="14">
        <f t="shared" si="14"/>
        <v>134.57940145368036</v>
      </c>
      <c r="AC53" s="10">
        <f t="shared" si="5"/>
        <v>2.70287432246795E-9</v>
      </c>
      <c r="AD53" s="10">
        <f t="shared" si="6"/>
        <v>1.3741553857055449E-7</v>
      </c>
      <c r="AE53" s="10">
        <f t="shared" si="12"/>
        <v>2.2250766238520244E-9</v>
      </c>
      <c r="AF53" s="10">
        <f t="shared" si="13"/>
        <v>1.6220435994315853E-10</v>
      </c>
      <c r="AG53" s="10">
        <f t="shared" si="15"/>
        <v>1.4250569387681761E-7</v>
      </c>
      <c r="AH53" s="10">
        <f t="shared" si="16"/>
        <v>7.1252846938408806E-6</v>
      </c>
    </row>
    <row r="54" spans="1:34" x14ac:dyDescent="0.35">
      <c r="G54" s="6">
        <f>'LIFE TABLES'!G54</f>
        <v>111</v>
      </c>
      <c r="H54" s="3">
        <f>'LIFE TABLES'!H54</f>
        <v>794.66567999999995</v>
      </c>
      <c r="I54" s="3">
        <f>'LIFE TABLES'!I54</f>
        <v>0.91386553199999987</v>
      </c>
      <c r="J54" s="3">
        <f>'LIFE TABLES'!J54</f>
        <v>8.6134468000000131E-2</v>
      </c>
      <c r="K54" s="10">
        <f>'LIFE TABLES'!K54</f>
        <v>1.5962095321439189E-10</v>
      </c>
      <c r="Q54" s="14"/>
    </row>
    <row r="55" spans="1:34" x14ac:dyDescent="0.35">
      <c r="G55" s="6">
        <f>'LIFE TABLES'!G55</f>
        <v>112</v>
      </c>
      <c r="H55" s="3">
        <f>'LIFE TABLES'!H55</f>
        <v>818.50801000000001</v>
      </c>
      <c r="I55" s="3">
        <f>'LIFE TABLES'!I55</f>
        <v>0.94128421149999997</v>
      </c>
      <c r="J55" s="3">
        <f>'LIFE TABLES'!J55</f>
        <v>5.8715788500000032E-2</v>
      </c>
      <c r="K55" s="10">
        <f>'LIFE TABLES'!K55</f>
        <v>9.3722701291046351E-12</v>
      </c>
      <c r="Q55" s="14"/>
      <c r="AA55" s="9"/>
      <c r="AC55" s="50" t="s">
        <v>60</v>
      </c>
      <c r="AD55" s="50"/>
      <c r="AE55" s="50"/>
      <c r="AF55" s="50"/>
    </row>
    <row r="56" spans="1:34" x14ac:dyDescent="0.35">
      <c r="G56" s="6">
        <f>'LIFE TABLES'!G56</f>
        <v>113</v>
      </c>
      <c r="H56" s="3">
        <f>'LIFE TABLES'!H56</f>
        <v>840.19901000000004</v>
      </c>
      <c r="I56" s="3">
        <f>'LIFE TABLES'!I56</f>
        <v>0.96622886149999998</v>
      </c>
      <c r="J56" s="3">
        <f>'LIFE TABLES'!J56</f>
        <v>3.377113850000002E-2</v>
      </c>
      <c r="K56" s="10">
        <f>'LIFE TABLES'!K56</f>
        <v>3.165122325894057E-13</v>
      </c>
      <c r="Q56" s="14"/>
      <c r="AC56" s="10">
        <f>SUM(AC3:AC53)</f>
        <v>82310.654207857981</v>
      </c>
      <c r="AD56" s="10">
        <f>SUM(AD3:AD53)</f>
        <v>7409.6900102408563</v>
      </c>
      <c r="AE56" s="35">
        <f>SUM(AE3:AE53)</f>
        <v>6531.2666797742677</v>
      </c>
      <c r="AF56" s="10">
        <f>SUM(AF3:AF53)</f>
        <v>300.01089871172343</v>
      </c>
    </row>
    <row r="57" spans="1:34" x14ac:dyDescent="0.35">
      <c r="G57" s="6">
        <f>'LIFE TABLES'!G57</f>
        <v>114</v>
      </c>
      <c r="H57" s="3">
        <f>'LIFE TABLES'!H57</f>
        <v>859.71164999999996</v>
      </c>
      <c r="I57" s="3">
        <f>'LIFE TABLES'!I57</f>
        <v>0.98866839749999991</v>
      </c>
      <c r="J57" s="3">
        <f>'LIFE TABLES'!J57</f>
        <v>1.1331602500000093E-2</v>
      </c>
      <c r="K57" s="10">
        <f>'LIFE TABLES'!K57</f>
        <v>3.5865908060907205E-15</v>
      </c>
      <c r="Q57" s="14"/>
    </row>
    <row r="58" spans="1:34" x14ac:dyDescent="0.35">
      <c r="G58" s="6">
        <f>'LIFE TABLES'!G58</f>
        <v>115</v>
      </c>
      <c r="H58" s="3">
        <f>'LIFE TABLES'!H58</f>
        <v>877.05601999999999</v>
      </c>
      <c r="I58" s="3">
        <f>'LIFE TABLES'!I58</f>
        <v>1</v>
      </c>
      <c r="J58" s="3">
        <f>'LIFE TABLES'!J58</f>
        <v>0</v>
      </c>
      <c r="K58" s="10">
        <f>'LIFE TABLES'!K58</f>
        <v>0</v>
      </c>
      <c r="Q58" s="14"/>
      <c r="AC58" s="50" t="s">
        <v>61</v>
      </c>
      <c r="AD58" s="50"/>
      <c r="AE58" s="50"/>
      <c r="AF58" s="50"/>
    </row>
    <row r="59" spans="1:34" x14ac:dyDescent="0.35">
      <c r="G59" s="6">
        <f>'LIFE TABLES'!G59</f>
        <v>116</v>
      </c>
      <c r="H59" s="3">
        <f>'LIFE TABLES'!H59</f>
        <v>892.27828999999997</v>
      </c>
      <c r="I59" s="3">
        <f>'LIFE TABLES'!I59</f>
        <v>1</v>
      </c>
      <c r="J59" s="3">
        <f>'LIFE TABLES'!J59</f>
        <v>0</v>
      </c>
      <c r="K59" s="10">
        <f>'LIFE TABLES'!K59</f>
        <v>0</v>
      </c>
      <c r="Q59" s="14"/>
      <c r="AC59" s="53">
        <f>SUM(AC56:AF56)</f>
        <v>96551.621796584834</v>
      </c>
      <c r="AD59" s="53"/>
      <c r="AE59" s="53"/>
      <c r="AF59" s="53"/>
    </row>
    <row r="60" spans="1:34" x14ac:dyDescent="0.35">
      <c r="G60" s="6">
        <f>'LIFE TABLES'!G60</f>
        <v>117</v>
      </c>
      <c r="H60" s="3">
        <f>'LIFE TABLES'!H60</f>
        <v>905.45023000000003</v>
      </c>
      <c r="I60" s="3">
        <f>'LIFE TABLES'!I60</f>
        <v>1</v>
      </c>
      <c r="J60" s="3">
        <f>'LIFE TABLES'!J60</f>
        <v>0</v>
      </c>
      <c r="K60" s="10">
        <f>'LIFE TABLES'!K60</f>
        <v>0</v>
      </c>
      <c r="Q60" s="14"/>
    </row>
    <row r="61" spans="1:34" x14ac:dyDescent="0.35">
      <c r="G61" s="6">
        <f>'LIFE TABLES'!G61</f>
        <v>118</v>
      </c>
      <c r="H61" s="3">
        <f>'LIFE TABLES'!H61</f>
        <v>916.66747999999995</v>
      </c>
      <c r="I61" s="3">
        <f>'LIFE TABLES'!I61</f>
        <v>1</v>
      </c>
      <c r="J61" s="3">
        <f>'LIFE TABLES'!J61</f>
        <v>0</v>
      </c>
      <c r="K61" s="10">
        <f>'LIFE TABLES'!K61</f>
        <v>0</v>
      </c>
      <c r="Q61" s="14"/>
    </row>
    <row r="62" spans="1:34" x14ac:dyDescent="0.35">
      <c r="G62" s="6">
        <f>'LIFE TABLES'!G62</f>
        <v>119</v>
      </c>
      <c r="H62" s="3">
        <f>'LIFE TABLES'!H62</f>
        <v>926.04048</v>
      </c>
      <c r="I62" s="3">
        <f>'LIFE TABLES'!I62</f>
        <v>1</v>
      </c>
      <c r="J62" s="3">
        <f>'LIFE TABLES'!J62</f>
        <v>0</v>
      </c>
      <c r="K62" s="10">
        <f>'LIFE TABLES'!K62</f>
        <v>0</v>
      </c>
    </row>
  </sheetData>
  <mergeCells count="11">
    <mergeCell ref="AK1:AL1"/>
    <mergeCell ref="AC55:AF55"/>
    <mergeCell ref="AC58:AF58"/>
    <mergeCell ref="AC59:AF59"/>
    <mergeCell ref="AC1:AF1"/>
    <mergeCell ref="X1:Y1"/>
    <mergeCell ref="A1:E1"/>
    <mergeCell ref="G1:K1"/>
    <mergeCell ref="M1:N1"/>
    <mergeCell ref="P1:R1"/>
    <mergeCell ref="T1: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1"/>
  <dimension ref="A1:AL62"/>
  <sheetViews>
    <sheetView zoomScaleNormal="100" workbookViewId="0">
      <selection activeCell="H2" sqref="H2"/>
    </sheetView>
  </sheetViews>
  <sheetFormatPr defaultColWidth="8.81640625" defaultRowHeight="14.5" x14ac:dyDescent="0.35"/>
  <cols>
    <col min="1" max="1" width="5.08984375" bestFit="1" customWidth="1"/>
    <col min="2" max="2" width="6.81640625" bestFit="1" customWidth="1"/>
    <col min="3" max="3" width="10.81640625" bestFit="1" customWidth="1"/>
    <col min="4" max="4" width="10.453125" bestFit="1" customWidth="1"/>
    <col min="5" max="5" width="9.54296875" bestFit="1" customWidth="1"/>
    <col min="7" max="7" width="4.1796875" bestFit="1" customWidth="1"/>
    <col min="8" max="8" width="38.36328125" bestFit="1" customWidth="1"/>
    <col min="9" max="10" width="7.1796875" bestFit="1" customWidth="1"/>
    <col min="11" max="11" width="14.453125" bestFit="1" customWidth="1"/>
    <col min="13" max="13" width="14.36328125" bestFit="1" customWidth="1"/>
    <col min="14" max="14" width="11.1796875" bestFit="1" customWidth="1"/>
    <col min="16" max="16" width="11.1796875" bestFit="1" customWidth="1"/>
    <col min="17" max="17" width="10.1796875" bestFit="1" customWidth="1"/>
    <col min="18" max="18" width="11.1796875" bestFit="1" customWidth="1"/>
    <col min="20" max="20" width="11.453125" bestFit="1" customWidth="1"/>
    <col min="21" max="21" width="11.54296875" bestFit="1" customWidth="1"/>
    <col min="22" max="22" width="11.54296875" style="34" customWidth="1"/>
    <col min="23" max="23" width="11.453125" customWidth="1"/>
    <col min="24" max="25" width="11.54296875" bestFit="1" customWidth="1"/>
    <col min="26" max="26" width="11.453125" customWidth="1"/>
    <col min="27" max="27" width="9.08984375" bestFit="1" customWidth="1"/>
    <col min="29" max="29" width="11.1796875" customWidth="1"/>
    <col min="30" max="30" width="11.1796875" bestFit="1" customWidth="1"/>
    <col min="31" max="31" width="12.26953125" bestFit="1" customWidth="1"/>
    <col min="32" max="35" width="11.54296875" bestFit="1" customWidth="1"/>
    <col min="37" max="37" width="8.81640625" style="28"/>
    <col min="38" max="38" width="12.26953125" bestFit="1" customWidth="1"/>
  </cols>
  <sheetData>
    <row r="1" spans="1:38" x14ac:dyDescent="0.35">
      <c r="A1" s="50" t="s">
        <v>0</v>
      </c>
      <c r="B1" s="50"/>
      <c r="C1" s="50"/>
      <c r="D1" s="50"/>
      <c r="E1" s="50"/>
      <c r="G1" s="50" t="s">
        <v>18</v>
      </c>
      <c r="H1" s="50"/>
      <c r="I1" s="50"/>
      <c r="J1" s="50"/>
      <c r="K1" s="50"/>
      <c r="M1" s="50" t="s">
        <v>31</v>
      </c>
      <c r="N1" s="50"/>
      <c r="P1" s="50" t="s">
        <v>37</v>
      </c>
      <c r="Q1" s="50"/>
      <c r="R1" s="50"/>
      <c r="T1" s="50" t="s">
        <v>39</v>
      </c>
      <c r="U1" s="50"/>
      <c r="V1" s="50"/>
      <c r="W1" s="9"/>
      <c r="X1" s="50" t="s">
        <v>42</v>
      </c>
      <c r="Y1" s="50"/>
      <c r="Z1" s="9"/>
      <c r="AA1" s="9" t="s">
        <v>43</v>
      </c>
      <c r="AC1" s="50" t="s">
        <v>41</v>
      </c>
      <c r="AD1" s="50"/>
      <c r="AE1" s="50"/>
      <c r="AF1" s="50"/>
      <c r="AG1" s="19"/>
      <c r="AK1" s="50" t="s">
        <v>69</v>
      </c>
      <c r="AL1" s="50"/>
    </row>
    <row r="2" spans="1:38" x14ac:dyDescent="0.35">
      <c r="A2" s="9" t="s">
        <v>17</v>
      </c>
      <c r="B2" s="9" t="s">
        <v>2</v>
      </c>
      <c r="C2" s="9" t="s">
        <v>3</v>
      </c>
      <c r="D2" s="9" t="s">
        <v>4</v>
      </c>
      <c r="E2" s="9" t="s">
        <v>38</v>
      </c>
      <c r="F2" s="9"/>
      <c r="G2" s="7" t="s">
        <v>13</v>
      </c>
      <c r="H2" s="8" t="s">
        <v>98</v>
      </c>
      <c r="I2" s="7" t="s">
        <v>14</v>
      </c>
      <c r="J2" s="9" t="s">
        <v>15</v>
      </c>
      <c r="K2" s="9" t="s">
        <v>16</v>
      </c>
      <c r="M2" s="8" t="s">
        <v>32</v>
      </c>
      <c r="N2" s="14">
        <f>'ASSIGNEMENT DATA'!B15</f>
        <v>80000</v>
      </c>
      <c r="P2" s="9" t="s">
        <v>32</v>
      </c>
      <c r="Q2" s="9" t="s">
        <v>20</v>
      </c>
      <c r="R2" s="9" t="s">
        <v>36</v>
      </c>
      <c r="T2" s="9" t="s">
        <v>34</v>
      </c>
      <c r="U2" s="9" t="s">
        <v>40</v>
      </c>
      <c r="V2" s="33" t="s">
        <v>88</v>
      </c>
      <c r="W2" s="9"/>
      <c r="X2" s="9" t="s">
        <v>34</v>
      </c>
      <c r="Y2" s="9" t="s">
        <v>40</v>
      </c>
      <c r="Z2" s="9"/>
      <c r="AA2" s="9" t="s">
        <v>35</v>
      </c>
      <c r="AC2" s="9" t="s">
        <v>34</v>
      </c>
      <c r="AD2" s="9" t="s">
        <v>40</v>
      </c>
      <c r="AE2" s="9" t="s">
        <v>87</v>
      </c>
      <c r="AF2" s="17" t="s">
        <v>35</v>
      </c>
      <c r="AG2" s="9" t="s">
        <v>62</v>
      </c>
      <c r="AH2" s="9" t="s">
        <v>64</v>
      </c>
      <c r="AI2" s="9" t="s">
        <v>63</v>
      </c>
      <c r="AK2" s="27" t="s">
        <v>65</v>
      </c>
      <c r="AL2" s="18">
        <f>N4-AC59</f>
        <v>2272.3763275900565</v>
      </c>
    </row>
    <row r="3" spans="1:38" x14ac:dyDescent="0.35">
      <c r="A3">
        <v>0</v>
      </c>
      <c r="B3" s="4">
        <f>RATES!B4</f>
        <v>0</v>
      </c>
      <c r="C3" s="4">
        <f>RATES!C4</f>
        <v>0</v>
      </c>
      <c r="D3" s="3">
        <f>RATES!D4</f>
        <v>1</v>
      </c>
      <c r="E3" s="3">
        <f>RATES!E4</f>
        <v>1</v>
      </c>
      <c r="G3" s="6">
        <f>'LIFE TABLES'!A3</f>
        <v>60</v>
      </c>
      <c r="H3" s="3">
        <f>'LIFE TABLES'!B3</f>
        <v>6.4678699999999996</v>
      </c>
      <c r="I3" s="3">
        <f>'LIFE TABLES'!C3</f>
        <v>6.4678699999999997E-3</v>
      </c>
      <c r="J3" s="3">
        <f>'LIFE TABLES'!D3</f>
        <v>0.99353212999999996</v>
      </c>
      <c r="K3" s="10">
        <f>'LIFE TABLES'!E3</f>
        <v>0.99353212999999996</v>
      </c>
      <c r="M3" s="8" t="s">
        <v>20</v>
      </c>
      <c r="N3" s="14">
        <f>'ASSIGNEMENT DATA'!D15</f>
        <v>20000</v>
      </c>
      <c r="P3" s="14">
        <f>$N$2*E3</f>
        <v>80000</v>
      </c>
      <c r="Q3" s="14">
        <f>$N$3*E3</f>
        <v>20000</v>
      </c>
      <c r="R3" s="14">
        <f>P3+Q3</f>
        <v>100000</v>
      </c>
      <c r="T3" s="10">
        <f>1*J3*N12</f>
        <v>0.22354472924999996</v>
      </c>
      <c r="U3" s="10">
        <f>1*I3</f>
        <v>6.4678699999999997E-3</v>
      </c>
      <c r="V3" s="10">
        <f>(1-I3)*(1-$N$12)</f>
        <v>0.76998740074999994</v>
      </c>
      <c r="W3" s="10"/>
      <c r="X3" s="10">
        <f>T3*(R3-$N$5)*D3</f>
        <v>22350.002030414995</v>
      </c>
      <c r="Y3" s="10">
        <f>MAX($N$4,R3)*D3*U3</f>
        <v>646.78699999999992</v>
      </c>
      <c r="Z3" s="10"/>
      <c r="AA3" s="14">
        <f>N9</f>
        <v>50</v>
      </c>
      <c r="AC3" s="10">
        <f>X3</f>
        <v>22350.002030414995</v>
      </c>
      <c r="AD3" s="10">
        <f>Y3</f>
        <v>646.78699999999992</v>
      </c>
      <c r="AE3" s="10">
        <v>0</v>
      </c>
      <c r="AF3" s="10">
        <f>AA3*D3</f>
        <v>50</v>
      </c>
      <c r="AG3" s="10">
        <f t="shared" ref="AG3:AG34" si="0">SUM(AC3:AF3)</f>
        <v>23046.789030414995</v>
      </c>
      <c r="AH3" s="10">
        <f t="shared" ref="AH3:AH34" si="1">AG3*A3</f>
        <v>0</v>
      </c>
      <c r="AI3" s="10">
        <f>SUM(AH3:AH53)/AC59</f>
        <v>3.0601507222044124</v>
      </c>
      <c r="AK3" s="27" t="s">
        <v>72</v>
      </c>
      <c r="AL3" s="18">
        <f>MAX('BASE CASE'!AL2 - AL2, 0)</f>
        <v>1207.3015588388807</v>
      </c>
    </row>
    <row r="4" spans="1:38" x14ac:dyDescent="0.35">
      <c r="A4">
        <v>1</v>
      </c>
      <c r="B4" s="4">
        <f>RATES!B5</f>
        <v>3.5139999999999998E-2</v>
      </c>
      <c r="C4" s="4">
        <f>RATES!C5</f>
        <v>3.4536683270235471E-2</v>
      </c>
      <c r="D4" s="3">
        <f>RATES!D5</f>
        <v>0.96605290105686192</v>
      </c>
      <c r="E4" s="3">
        <f>RATES!E5</f>
        <v>1.0351399999999999</v>
      </c>
      <c r="G4" s="6">
        <f>'LIFE TABLES'!A4</f>
        <v>61</v>
      </c>
      <c r="H4" s="3">
        <f>'LIFE TABLES'!B4</f>
        <v>7.1002599999999996</v>
      </c>
      <c r="I4" s="3">
        <f>'LIFE TABLES'!C4</f>
        <v>7.1002599999999997E-3</v>
      </c>
      <c r="J4" s="3">
        <f>'LIFE TABLES'!D4</f>
        <v>0.99289974000000003</v>
      </c>
      <c r="K4" s="10">
        <f>'LIFE TABLES'!E4</f>
        <v>0.98647779355864618</v>
      </c>
      <c r="M4" s="8" t="s">
        <v>36</v>
      </c>
      <c r="N4" s="14">
        <f>'ASSIGNEMENT DATA'!E15</f>
        <v>100000</v>
      </c>
      <c r="P4" s="14">
        <f>P3*E4*(1-$N$6)</f>
        <v>80989.353600000002</v>
      </c>
      <c r="Q4" s="14">
        <f>Q3*E4*(1-$N$6)</f>
        <v>20247.338400000001</v>
      </c>
      <c r="R4" s="14">
        <f t="shared" ref="R4:R53" si="2">P4+Q4</f>
        <v>101236.69200000001</v>
      </c>
      <c r="T4" s="10">
        <f>K3*J4*(1-$N$12)^A4*$N$12</f>
        <v>0.17201706525178892</v>
      </c>
      <c r="U4" s="10">
        <f>K3*I4*(1-$N$12)^A4</f>
        <v>5.4671107420491945E-3</v>
      </c>
      <c r="V4" s="10">
        <f>V3*(1-I4)*(1-$N$12)</f>
        <v>0.59250322475616179</v>
      </c>
      <c r="W4" s="10"/>
      <c r="X4" s="10">
        <f t="shared" ref="X4:X53" si="3">T4*(R4-$N$5)*D4</f>
        <v>16819.945429926604</v>
      </c>
      <c r="Y4" s="10">
        <f t="shared" ref="Y4:Y53" si="4">MAX($N$4,R4)*D4*U4</f>
        <v>534.68343057241134</v>
      </c>
      <c r="Z4" s="10"/>
      <c r="AA4" s="14">
        <f>AA3*(1+$N$10)</f>
        <v>51</v>
      </c>
      <c r="AC4" s="10">
        <f t="shared" ref="AC4:AC53" si="5">X4</f>
        <v>16819.945429926604</v>
      </c>
      <c r="AD4" s="10">
        <f t="shared" ref="AD4:AD53" si="6">Y4</f>
        <v>534.68343057241134</v>
      </c>
      <c r="AE4" s="10">
        <f>R4/(1-$N$6)*$N$7*D4*V3</f>
        <v>1077.98236105</v>
      </c>
      <c r="AF4" s="10">
        <f>AA4*V3*D4</f>
        <v>37.93627667586027</v>
      </c>
      <c r="AG4" s="10">
        <f t="shared" si="0"/>
        <v>18470.547498224874</v>
      </c>
      <c r="AH4" s="10">
        <f t="shared" si="1"/>
        <v>18470.547498224874</v>
      </c>
    </row>
    <row r="5" spans="1:38" x14ac:dyDescent="0.35">
      <c r="A5">
        <v>2</v>
      </c>
      <c r="B5" s="4">
        <f>RATES!B6</f>
        <v>3.0349999999999999E-2</v>
      </c>
      <c r="C5" s="4">
        <f>RATES!C6</f>
        <v>2.9898550345863351E-2</v>
      </c>
      <c r="D5" s="3">
        <f>RATES!D6</f>
        <v>0.94195563634332247</v>
      </c>
      <c r="E5" s="3">
        <f>RATES!E6</f>
        <v>1.0255821652143675</v>
      </c>
      <c r="G5" s="6">
        <f>'LIFE TABLES'!A5</f>
        <v>62</v>
      </c>
      <c r="H5" s="3">
        <f>'LIFE TABLES'!B5</f>
        <v>7.8151000000000002</v>
      </c>
      <c r="I5" s="3">
        <f>'LIFE TABLES'!C5</f>
        <v>7.8151000000000002E-3</v>
      </c>
      <c r="J5" s="3">
        <f>'LIFE TABLES'!D5</f>
        <v>0.99218490000000004</v>
      </c>
      <c r="K5" s="10">
        <f>'LIFE TABLES'!E5</f>
        <v>0.97876837095420599</v>
      </c>
      <c r="M5" s="8" t="s">
        <v>33</v>
      </c>
      <c r="N5" s="14">
        <f>'ASSIGNEMENT DATA'!F15</f>
        <v>20</v>
      </c>
      <c r="P5" s="14">
        <f t="shared" ref="P5:P53" si="7">P4*E5*(1-$N$6)</f>
        <v>81233.889418663224</v>
      </c>
      <c r="Q5" s="14">
        <f t="shared" ref="Q5:Q53" si="8">Q4*E5*(1-$N$6)</f>
        <v>20308.472354665806</v>
      </c>
      <c r="R5" s="14">
        <f t="shared" si="2"/>
        <v>101542.36177332903</v>
      </c>
      <c r="T5" s="10">
        <f t="shared" ref="T5:T53" si="9">K4*J5*(1-$N$12)^A5*$N$12</f>
        <v>0.13227136938098324</v>
      </c>
      <c r="U5" s="10">
        <f t="shared" ref="U5:U53" si="10">K4*I5*(1-$N$12)^A5</f>
        <v>4.6304719517918811E-3</v>
      </c>
      <c r="V5" s="10">
        <f t="shared" ref="V5:V53" si="11">V4*(1-I5)*(1-$N$12)</f>
        <v>0.45560138342338669</v>
      </c>
      <c r="W5" s="10"/>
      <c r="X5" s="10">
        <f t="shared" si="3"/>
        <v>12649.052971861734</v>
      </c>
      <c r="Y5" s="10">
        <f t="shared" si="4"/>
        <v>442.89723343377062</v>
      </c>
      <c r="Z5" s="10"/>
      <c r="AA5" s="14">
        <f>AA4*(1+$N$10)</f>
        <v>52.02</v>
      </c>
      <c r="AC5" s="10">
        <f t="shared" si="5"/>
        <v>12649.052971861734</v>
      </c>
      <c r="AD5" s="10">
        <f t="shared" si="6"/>
        <v>442.89723343377062</v>
      </c>
      <c r="AE5" s="10">
        <f t="shared" ref="AE5:AE53" si="12">R5/(1-$N$6)*$N$7*D5*V4</f>
        <v>811.25541533613693</v>
      </c>
      <c r="AF5" s="10">
        <f t="shared" ref="AF5:AF53" si="13">AA5*V4*D5</f>
        <v>29.032973344796584</v>
      </c>
      <c r="AG5" s="10">
        <f t="shared" si="0"/>
        <v>13932.238593976437</v>
      </c>
      <c r="AH5" s="10">
        <f t="shared" si="1"/>
        <v>27864.477187952874</v>
      </c>
    </row>
    <row r="6" spans="1:38" x14ac:dyDescent="0.35">
      <c r="A6">
        <v>3</v>
      </c>
      <c r="B6" s="4">
        <f>RATES!B7</f>
        <v>2.7830000000000001E-2</v>
      </c>
      <c r="C6" s="4">
        <f>RATES!C7</f>
        <v>2.7449783708099751E-2</v>
      </c>
      <c r="D6" s="3">
        <f>RATES!D7</f>
        <v>0.92095016751412118</v>
      </c>
      <c r="E6" s="3">
        <f>RATES!E7</f>
        <v>1.0228084749535367</v>
      </c>
      <c r="G6" s="6">
        <f>'LIFE TABLES'!A6</f>
        <v>63</v>
      </c>
      <c r="H6" s="3">
        <f>'LIFE TABLES'!B6</f>
        <v>8.6648700000000005</v>
      </c>
      <c r="I6" s="3">
        <f>'LIFE TABLES'!C6</f>
        <v>8.6648699999999999E-3</v>
      </c>
      <c r="J6" s="3">
        <f>'LIFE TABLES'!D6</f>
        <v>0.99133512999999995</v>
      </c>
      <c r="K6" s="10">
        <f>'LIFE TABLES'!E6</f>
        <v>0.97028747025977602</v>
      </c>
      <c r="M6" s="8" t="s">
        <v>24</v>
      </c>
      <c r="N6" s="15">
        <f>'ASSIGNEMENT DATA'!G15</f>
        <v>2.1999999999999999E-2</v>
      </c>
      <c r="P6" s="14">
        <f t="shared" si="7"/>
        <v>81258.802918728528</v>
      </c>
      <c r="Q6" s="14">
        <f t="shared" si="8"/>
        <v>20314.700729682132</v>
      </c>
      <c r="R6" s="14">
        <f t="shared" si="2"/>
        <v>101573.50364841067</v>
      </c>
      <c r="T6" s="10">
        <f t="shared" si="9"/>
        <v>0.10162207274944567</v>
      </c>
      <c r="U6" s="10">
        <f t="shared" si="10"/>
        <v>3.9477267591838021E-3</v>
      </c>
      <c r="V6" s="10">
        <f t="shared" si="11"/>
        <v>0.35003158391475725</v>
      </c>
      <c r="W6" s="10"/>
      <c r="X6" s="10">
        <f t="shared" si="3"/>
        <v>9504.2771352799482</v>
      </c>
      <c r="Y6" s="10">
        <f t="shared" si="4"/>
        <v>369.28668569374747</v>
      </c>
      <c r="Z6" s="10"/>
      <c r="AA6" s="14">
        <f t="shared" ref="AA6:AA53" si="14">AA5*(1+$N$10)</f>
        <v>53.060400000000001</v>
      </c>
      <c r="AC6" s="10">
        <f t="shared" si="5"/>
        <v>9504.2771352799482</v>
      </c>
      <c r="AD6" s="10">
        <f t="shared" si="6"/>
        <v>369.28668569374747</v>
      </c>
      <c r="AE6" s="10">
        <f t="shared" si="12"/>
        <v>610.08560707126844</v>
      </c>
      <c r="AF6" s="10">
        <f t="shared" si="13"/>
        <v>22.263410035013123</v>
      </c>
      <c r="AG6" s="10">
        <f t="shared" si="0"/>
        <v>10505.912838079978</v>
      </c>
      <c r="AH6" s="10">
        <f t="shared" si="1"/>
        <v>31517.738514239933</v>
      </c>
    </row>
    <row r="7" spans="1:38" x14ac:dyDescent="0.35">
      <c r="A7">
        <v>4</v>
      </c>
      <c r="B7" s="4">
        <f>RATES!B8</f>
        <v>2.6370000000000001E-2</v>
      </c>
      <c r="C7" s="4">
        <f>RATES!C8</f>
        <v>2.6028305521127008E-2</v>
      </c>
      <c r="D7" s="3">
        <f>RATES!D8</f>
        <v>0.90112326459071324</v>
      </c>
      <c r="E7" s="3">
        <f>RATES!E8</f>
        <v>1.0220024315235199</v>
      </c>
      <c r="G7" s="6">
        <f>'LIFE TABLES'!A7</f>
        <v>64</v>
      </c>
      <c r="H7" s="3">
        <f>'LIFE TABLES'!B7</f>
        <v>9.6526999999999994</v>
      </c>
      <c r="I7" s="3">
        <f>'LIFE TABLES'!C7</f>
        <v>9.6527000000000002E-3</v>
      </c>
      <c r="J7" s="3">
        <f>'LIFE TABLES'!D7</f>
        <v>0.99034730000000004</v>
      </c>
      <c r="K7" s="10">
        <f>'LIFE TABLES'!E7</f>
        <v>0.9609215763955995</v>
      </c>
      <c r="M7" s="8" t="s">
        <v>25</v>
      </c>
      <c r="N7" s="15">
        <f>'ASSIGNEMENT DATA'!H15</f>
        <v>1.4E-2</v>
      </c>
      <c r="P7" s="14">
        <f t="shared" si="7"/>
        <v>81219.666893987174</v>
      </c>
      <c r="Q7" s="14">
        <f t="shared" si="8"/>
        <v>20304.916723496794</v>
      </c>
      <c r="R7" s="14">
        <f t="shared" si="2"/>
        <v>101524.58361748396</v>
      </c>
      <c r="T7" s="10">
        <f t="shared" si="9"/>
        <v>7.7996887660058245E-2</v>
      </c>
      <c r="U7" s="10">
        <f t="shared" si="10"/>
        <v>3.378749870053978E-3</v>
      </c>
      <c r="V7" s="10">
        <f t="shared" si="11"/>
        <v>0.26865594638464502</v>
      </c>
      <c r="W7" s="10"/>
      <c r="X7" s="10">
        <f t="shared" si="3"/>
        <v>7134.2303773530393</v>
      </c>
      <c r="Y7" s="10">
        <f t="shared" si="4"/>
        <v>309.10886548898287</v>
      </c>
      <c r="Z7" s="10"/>
      <c r="AA7" s="14">
        <f t="shared" si="14"/>
        <v>54.121608000000002</v>
      </c>
      <c r="AC7" s="10">
        <f t="shared" si="5"/>
        <v>7134.2303773530393</v>
      </c>
      <c r="AD7" s="10">
        <f t="shared" si="6"/>
        <v>309.10886548898287</v>
      </c>
      <c r="AE7" s="10">
        <f t="shared" si="12"/>
        <v>458.40762533989073</v>
      </c>
      <c r="AF7" s="10">
        <f t="shared" si="13"/>
        <v>17.071124385156164</v>
      </c>
      <c r="AG7" s="10">
        <f t="shared" si="0"/>
        <v>7918.8179925670693</v>
      </c>
      <c r="AH7" s="10">
        <f t="shared" si="1"/>
        <v>31675.271970268277</v>
      </c>
    </row>
    <row r="8" spans="1:38" x14ac:dyDescent="0.35">
      <c r="A8">
        <v>5</v>
      </c>
      <c r="B8" s="4">
        <f>RATES!B9</f>
        <v>2.5489999999999999E-2</v>
      </c>
      <c r="C8" s="4">
        <f>RATES!C9</f>
        <v>2.5170547141944267E-2</v>
      </c>
      <c r="D8" s="3">
        <f>RATES!D9</f>
        <v>0.88174468672828576</v>
      </c>
      <c r="E8" s="3">
        <f>RATES!E9</f>
        <v>1.0219775385710932</v>
      </c>
      <c r="G8" s="6">
        <f>'LIFE TABLES'!A8</f>
        <v>65</v>
      </c>
      <c r="H8" s="3">
        <f>'LIFE TABLES'!B8</f>
        <v>10.79527</v>
      </c>
      <c r="I8" s="3">
        <f>'LIFE TABLES'!C8</f>
        <v>1.0795270000000001E-2</v>
      </c>
      <c r="J8" s="3">
        <f>'LIFE TABLES'!D8</f>
        <v>0.98920472999999998</v>
      </c>
      <c r="K8" s="10">
        <f>'LIFE TABLES'!E8</f>
        <v>0.95054816852958335</v>
      </c>
      <c r="M8" s="8" t="s">
        <v>34</v>
      </c>
      <c r="N8" s="16">
        <f>'ASSIGNEMENT DATA'!I15</f>
        <v>0.15</v>
      </c>
      <c r="P8" s="14">
        <f t="shared" si="7"/>
        <v>81178.572400251724</v>
      </c>
      <c r="Q8" s="14">
        <f t="shared" si="8"/>
        <v>20294.643100062931</v>
      </c>
      <c r="R8" s="14">
        <f t="shared" si="2"/>
        <v>101473.21550031466</v>
      </c>
      <c r="T8" s="10">
        <f t="shared" si="9"/>
        <v>5.9795039903921404E-2</v>
      </c>
      <c r="U8" s="10">
        <f t="shared" si="10"/>
        <v>2.9002134783277685E-3</v>
      </c>
      <c r="V8" s="10">
        <f t="shared" si="11"/>
        <v>0.20596069300239589</v>
      </c>
      <c r="W8" s="10"/>
      <c r="X8" s="10">
        <f t="shared" si="3"/>
        <v>5349.0151468603153</v>
      </c>
      <c r="Y8" s="10">
        <f t="shared" si="4"/>
        <v>259.49215962310575</v>
      </c>
      <c r="Z8" s="10"/>
      <c r="AA8" s="14">
        <f t="shared" si="14"/>
        <v>55.204040160000005</v>
      </c>
      <c r="AC8" s="10">
        <f t="shared" si="5"/>
        <v>5349.0151468603153</v>
      </c>
      <c r="AD8" s="10">
        <f t="shared" si="6"/>
        <v>259.49215962310575</v>
      </c>
      <c r="AE8" s="10">
        <f t="shared" si="12"/>
        <v>344.09622843581462</v>
      </c>
      <c r="AF8" s="10">
        <f t="shared" si="13"/>
        <v>13.077061678353637</v>
      </c>
      <c r="AG8" s="10">
        <f t="shared" si="0"/>
        <v>5965.68059659759</v>
      </c>
      <c r="AH8" s="10">
        <f t="shared" si="1"/>
        <v>29828.402982987951</v>
      </c>
    </row>
    <row r="9" spans="1:38" x14ac:dyDescent="0.35">
      <c r="A9">
        <v>6</v>
      </c>
      <c r="B9" s="4">
        <f>RATES!B10</f>
        <v>2.5020000000000001E-2</v>
      </c>
      <c r="C9" s="4">
        <f>RATES!C10</f>
        <v>2.4712124595133091E-2</v>
      </c>
      <c r="D9" s="3">
        <f>RATES!D10</f>
        <v>0.86219592102620657</v>
      </c>
      <c r="E9" s="3">
        <f>RATES!E10</f>
        <v>1.0226732291644476</v>
      </c>
      <c r="G9" s="6">
        <f>'LIFE TABLES'!A9</f>
        <v>66</v>
      </c>
      <c r="H9" s="3">
        <f>'LIFE TABLES'!B9</f>
        <v>11.728260000000001</v>
      </c>
      <c r="I9" s="3">
        <f>'LIFE TABLES'!C9</f>
        <v>1.1728260000000001E-2</v>
      </c>
      <c r="J9" s="3">
        <f>'LIFE TABLES'!D9</f>
        <v>0.98827173999999995</v>
      </c>
      <c r="K9" s="10">
        <f>'LIFE TABLES'!E9</f>
        <v>0.93939989246654454</v>
      </c>
      <c r="M9" s="8" t="s">
        <v>35</v>
      </c>
      <c r="N9" s="14">
        <f>'ASSIGNEMENT DATA'!J15</f>
        <v>50</v>
      </c>
      <c r="P9" s="14">
        <f t="shared" si="7"/>
        <v>81192.731414463778</v>
      </c>
      <c r="Q9" s="14">
        <f t="shared" si="8"/>
        <v>20298.182853615945</v>
      </c>
      <c r="R9" s="14">
        <f t="shared" si="2"/>
        <v>101490.91426807972</v>
      </c>
      <c r="T9" s="10">
        <f t="shared" si="9"/>
        <v>4.5797654800143826E-2</v>
      </c>
      <c r="U9" s="10">
        <f t="shared" si="10"/>
        <v>2.4155605573122811E-3</v>
      </c>
      <c r="V9" s="10">
        <f t="shared" si="11"/>
        <v>0.15774747764493979</v>
      </c>
      <c r="W9" s="10"/>
      <c r="X9" s="10">
        <f t="shared" si="3"/>
        <v>4006.7364476253711</v>
      </c>
      <c r="Y9" s="10">
        <f t="shared" si="4"/>
        <v>211.37375290905851</v>
      </c>
      <c r="Z9" s="10"/>
      <c r="AA9" s="14">
        <f t="shared" si="14"/>
        <v>56.308120963200004</v>
      </c>
      <c r="AC9" s="10">
        <f t="shared" si="5"/>
        <v>4006.7364476253711</v>
      </c>
      <c r="AD9" s="10">
        <f t="shared" si="6"/>
        <v>211.37375290905851</v>
      </c>
      <c r="AE9" s="10">
        <f t="shared" si="12"/>
        <v>257.992246411015</v>
      </c>
      <c r="AF9" s="10">
        <f t="shared" si="13"/>
        <v>9.9991099353448192</v>
      </c>
      <c r="AG9" s="10">
        <f t="shared" si="0"/>
        <v>4486.1015568807888</v>
      </c>
      <c r="AH9" s="10">
        <f t="shared" si="1"/>
        <v>26916.609341284733</v>
      </c>
    </row>
    <row r="10" spans="1:38" x14ac:dyDescent="0.35">
      <c r="A10">
        <v>7</v>
      </c>
      <c r="B10" s="4">
        <f>RATES!B11</f>
        <v>2.477E-2</v>
      </c>
      <c r="C10" s="4">
        <f>RATES!C11</f>
        <v>2.4468197167211519E-2</v>
      </c>
      <c r="D10" s="3">
        <f>RATES!D11</f>
        <v>0.84258782390013232</v>
      </c>
      <c r="E10" s="3">
        <f>RATES!E11</f>
        <v>1.0232712799424435</v>
      </c>
      <c r="G10" s="6">
        <f>'LIFE TABLES'!A10</f>
        <v>67</v>
      </c>
      <c r="H10" s="3">
        <f>'LIFE TABLES'!B10</f>
        <v>12.797940000000001</v>
      </c>
      <c r="I10" s="3">
        <f>'LIFE TABLES'!C10</f>
        <v>1.2797940000000001E-2</v>
      </c>
      <c r="J10" s="3">
        <f>'LIFE TABLES'!D10</f>
        <v>0.98720205999999999</v>
      </c>
      <c r="K10" s="10">
        <f>'LIFE TABLES'!E10</f>
        <v>0.9273775090067512</v>
      </c>
      <c r="M10" s="8" t="s">
        <v>30</v>
      </c>
      <c r="N10" s="16">
        <f>'ASSIGNEMENT DATA'!K15</f>
        <v>0.02</v>
      </c>
      <c r="P10" s="14">
        <f t="shared" si="7"/>
        <v>81254.382012178365</v>
      </c>
      <c r="Q10" s="14">
        <f t="shared" si="8"/>
        <v>20313.595503044591</v>
      </c>
      <c r="R10" s="14">
        <f t="shared" si="2"/>
        <v>101567.97751522296</v>
      </c>
      <c r="T10" s="10">
        <f t="shared" si="9"/>
        <v>3.5038942850449922E-2</v>
      </c>
      <c r="U10" s="10">
        <f t="shared" si="10"/>
        <v>2.0188427540512818E-3</v>
      </c>
      <c r="V10" s="10">
        <f t="shared" si="11"/>
        <v>0.1206896920404386</v>
      </c>
      <c r="W10" s="10"/>
      <c r="X10" s="10">
        <f t="shared" si="3"/>
        <v>2998.0401994547769</v>
      </c>
      <c r="Y10" s="10">
        <f t="shared" si="4"/>
        <v>172.77244408783807</v>
      </c>
      <c r="Z10" s="10"/>
      <c r="AA10" s="14">
        <f t="shared" si="14"/>
        <v>57.434283382464002</v>
      </c>
      <c r="AC10" s="10">
        <f t="shared" si="5"/>
        <v>2998.0401994547769</v>
      </c>
      <c r="AD10" s="10">
        <f t="shared" si="6"/>
        <v>172.77244408783807</v>
      </c>
      <c r="AE10" s="10">
        <f t="shared" si="12"/>
        <v>193.25181794816558</v>
      </c>
      <c r="AF10" s="10">
        <f t="shared" si="13"/>
        <v>7.6339411783232842</v>
      </c>
      <c r="AG10" s="10">
        <f t="shared" si="0"/>
        <v>3371.6984026691039</v>
      </c>
      <c r="AH10" s="10">
        <f t="shared" si="1"/>
        <v>23601.888818683728</v>
      </c>
    </row>
    <row r="11" spans="1:38" x14ac:dyDescent="0.35">
      <c r="A11">
        <v>8</v>
      </c>
      <c r="B11" s="4">
        <f>RATES!B12</f>
        <v>2.4660000000000001E-2</v>
      </c>
      <c r="C11" s="4">
        <f>RATES!C12</f>
        <v>2.4360850246257219E-2</v>
      </c>
      <c r="D11" s="3">
        <f>RATES!D12</f>
        <v>0.8229278065902943</v>
      </c>
      <c r="E11" s="3">
        <f>RATES!E12</f>
        <v>1.0238903305398039</v>
      </c>
      <c r="G11" s="6">
        <f>'LIFE TABLES'!A11</f>
        <v>68</v>
      </c>
      <c r="H11" s="3">
        <f>'LIFE TABLES'!B11</f>
        <v>13.97499</v>
      </c>
      <c r="I11" s="3">
        <f>'LIFE TABLES'!C11</f>
        <v>1.397499E-2</v>
      </c>
      <c r="J11" s="3">
        <f>'LIFE TABLES'!D11</f>
        <v>0.98602500999999998</v>
      </c>
      <c r="K11" s="10">
        <f>'LIFE TABLES'!E11</f>
        <v>0.91441741759215689</v>
      </c>
      <c r="M11" s="8" t="s">
        <v>47</v>
      </c>
      <c r="N11" s="16">
        <f>'ASSIGNEMENT DATA'!L15</f>
        <v>1.5</v>
      </c>
      <c r="P11" s="14">
        <f t="shared" si="7"/>
        <v>81365.273383019157</v>
      </c>
      <c r="Q11" s="14">
        <f t="shared" si="8"/>
        <v>20341.318345754789</v>
      </c>
      <c r="R11" s="14">
        <f t="shared" si="2"/>
        <v>101706.59172877394</v>
      </c>
      <c r="T11" s="10">
        <f t="shared" si="9"/>
        <v>2.6775687330240848E-2</v>
      </c>
      <c r="U11" s="10">
        <f t="shared" si="10"/>
        <v>1.6866372393682099E-3</v>
      </c>
      <c r="V11" s="10">
        <f t="shared" si="11"/>
        <v>9.2227367470829547E-2</v>
      </c>
      <c r="W11" s="10"/>
      <c r="X11" s="10">
        <f t="shared" si="3"/>
        <v>2240.6088984737034</v>
      </c>
      <c r="Y11" s="10">
        <f t="shared" si="4"/>
        <v>141.16678474553234</v>
      </c>
      <c r="Z11" s="10"/>
      <c r="AA11" s="14">
        <f t="shared" si="14"/>
        <v>58.582969050113284</v>
      </c>
      <c r="AC11" s="10">
        <f t="shared" si="5"/>
        <v>2240.6088984737034</v>
      </c>
      <c r="AD11" s="10">
        <f t="shared" si="6"/>
        <v>141.16678474553234</v>
      </c>
      <c r="AE11" s="10">
        <f t="shared" si="12"/>
        <v>144.60063439545905</v>
      </c>
      <c r="AF11" s="10">
        <f t="shared" si="13"/>
        <v>5.8183962526961741</v>
      </c>
      <c r="AG11" s="10">
        <f t="shared" si="0"/>
        <v>2532.1947138673909</v>
      </c>
      <c r="AH11" s="10">
        <f t="shared" si="1"/>
        <v>20257.557710939127</v>
      </c>
    </row>
    <row r="12" spans="1:38" x14ac:dyDescent="0.35">
      <c r="A12">
        <v>9</v>
      </c>
      <c r="B12" s="4">
        <f>RATES!B13</f>
        <v>2.4639999999999999E-2</v>
      </c>
      <c r="C12" s="4">
        <f>RATES!C13</f>
        <v>2.4341331386158117E-2</v>
      </c>
      <c r="D12" s="3">
        <f>RATES!D13</f>
        <v>0.80326389514893914</v>
      </c>
      <c r="E12" s="3">
        <f>RATES!E13</f>
        <v>1.0244800140528028</v>
      </c>
      <c r="G12" s="6">
        <f>'LIFE TABLES'!A12</f>
        <v>69</v>
      </c>
      <c r="H12" s="3">
        <f>'LIFE TABLES'!B12</f>
        <v>15.66005</v>
      </c>
      <c r="I12" s="3">
        <f>'LIFE TABLES'!C12</f>
        <v>1.5660050000000002E-2</v>
      </c>
      <c r="J12" s="3">
        <f>'LIFE TABLES'!D12</f>
        <v>0.98433994999999996</v>
      </c>
      <c r="K12" s="10">
        <f>'LIFE TABLES'!E12</f>
        <v>0.90009759511179277</v>
      </c>
      <c r="M12" s="8" t="s">
        <v>54</v>
      </c>
      <c r="N12" s="15">
        <f>'ASSIGNEMENT DATA'!M15</f>
        <v>0.22499999999999998</v>
      </c>
      <c r="P12" s="14">
        <f t="shared" si="7"/>
        <v>81523.240297630997</v>
      </c>
      <c r="Q12" s="14">
        <f t="shared" si="8"/>
        <v>20380.810074407749</v>
      </c>
      <c r="R12" s="14">
        <f t="shared" si="2"/>
        <v>101904.05037203875</v>
      </c>
      <c r="T12" s="10">
        <f t="shared" si="9"/>
        <v>2.0426193514095307E-2</v>
      </c>
      <c r="U12" s="10">
        <f t="shared" si="10"/>
        <v>1.4442851859615654E-3</v>
      </c>
      <c r="V12" s="10">
        <f t="shared" si="11"/>
        <v>7.0356888770772688E-2</v>
      </c>
      <c r="W12" s="10"/>
      <c r="X12" s="10">
        <f t="shared" si="3"/>
        <v>1671.6751661789128</v>
      </c>
      <c r="Y12" s="10">
        <f t="shared" si="4"/>
        <v>118.22318349938611</v>
      </c>
      <c r="Z12" s="10"/>
      <c r="AA12" s="14">
        <f t="shared" si="14"/>
        <v>59.754628431115549</v>
      </c>
      <c r="AC12" s="10">
        <f t="shared" si="5"/>
        <v>1671.6751661789128</v>
      </c>
      <c r="AD12" s="10">
        <f t="shared" si="6"/>
        <v>118.22318349938611</v>
      </c>
      <c r="AE12" s="10">
        <f t="shared" si="12"/>
        <v>108.06839122554914</v>
      </c>
      <c r="AF12" s="10">
        <f t="shared" si="13"/>
        <v>4.4267970250948752</v>
      </c>
      <c r="AG12" s="10">
        <f t="shared" si="0"/>
        <v>1902.3935379289428</v>
      </c>
      <c r="AH12" s="10">
        <f t="shared" si="1"/>
        <v>17121.541841360486</v>
      </c>
    </row>
    <row r="13" spans="1:38" x14ac:dyDescent="0.35">
      <c r="A13">
        <v>10</v>
      </c>
      <c r="B13" s="4">
        <f>RATES!B14</f>
        <v>2.47E-2</v>
      </c>
      <c r="C13" s="4">
        <f>RATES!C14</f>
        <v>2.4399886823535121E-2</v>
      </c>
      <c r="D13" s="3">
        <f>RATES!D14</f>
        <v>0.78348852098697153</v>
      </c>
      <c r="E13" s="3">
        <f>RATES!E14</f>
        <v>1.025240158129</v>
      </c>
      <c r="G13" s="6">
        <f>'LIFE TABLES'!A13</f>
        <v>70</v>
      </c>
      <c r="H13" s="3">
        <f>'LIFE TABLES'!B13</f>
        <v>17.473579999999998</v>
      </c>
      <c r="I13" s="3">
        <f>'LIFE TABLES'!C13</f>
        <v>1.7473579999999999E-2</v>
      </c>
      <c r="J13" s="3">
        <f>'LIFE TABLES'!D13</f>
        <v>0.98252642000000001</v>
      </c>
      <c r="K13" s="10">
        <f>'LIFE TABLES'!E13</f>
        <v>0.88436966777579928</v>
      </c>
      <c r="P13" s="14">
        <f t="shared" si="7"/>
        <v>81742.119978905175</v>
      </c>
      <c r="Q13" s="14">
        <f t="shared" si="8"/>
        <v>20435.529994726294</v>
      </c>
      <c r="R13" s="14">
        <f t="shared" si="2"/>
        <v>102177.64997363147</v>
      </c>
      <c r="T13" s="10">
        <f t="shared" si="9"/>
        <v>1.5553687960414241E-2</v>
      </c>
      <c r="U13" s="10">
        <f t="shared" si="10"/>
        <v>1.2293867244871988E-3</v>
      </c>
      <c r="V13" s="10">
        <f t="shared" si="11"/>
        <v>5.3573814085871259E-2</v>
      </c>
      <c r="W13" s="10"/>
      <c r="X13" s="10">
        <f t="shared" si="3"/>
        <v>1244.9070135670631</v>
      </c>
      <c r="Y13" s="10">
        <f t="shared" si="4"/>
        <v>98.418573721689697</v>
      </c>
      <c r="Z13" s="10"/>
      <c r="AA13" s="14">
        <f t="shared" si="14"/>
        <v>60.949720999737863</v>
      </c>
      <c r="AC13" s="10">
        <f t="shared" si="5"/>
        <v>1244.9070135670631</v>
      </c>
      <c r="AD13" s="10">
        <f t="shared" si="6"/>
        <v>98.418573721689697</v>
      </c>
      <c r="AE13" s="10">
        <f t="shared" si="12"/>
        <v>80.627715588436629</v>
      </c>
      <c r="AF13" s="10">
        <f t="shared" si="13"/>
        <v>3.35978112788474</v>
      </c>
      <c r="AG13" s="10">
        <f t="shared" si="0"/>
        <v>1427.3130840050742</v>
      </c>
      <c r="AH13" s="10">
        <f t="shared" si="1"/>
        <v>14273.130840050742</v>
      </c>
    </row>
    <row r="14" spans="1:38" x14ac:dyDescent="0.35">
      <c r="A14">
        <v>11</v>
      </c>
      <c r="B14" s="4">
        <f>RATES!B15</f>
        <v>2.487E-2</v>
      </c>
      <c r="C14" s="4">
        <f>RATES!C15</f>
        <v>2.4565775278567011E-2</v>
      </c>
      <c r="D14" s="3">
        <f>RATES!D15</f>
        <v>0.76320887666583503</v>
      </c>
      <c r="E14" s="3">
        <f>RATES!E15</f>
        <v>1.0265715519580045</v>
      </c>
      <c r="G14" s="6">
        <f>'LIFE TABLES'!A14</f>
        <v>71</v>
      </c>
      <c r="H14" s="3">
        <f>'LIFE TABLES'!B14</f>
        <v>19.737480000000001</v>
      </c>
      <c r="I14" s="3">
        <f>'LIFE TABLES'!C14</f>
        <v>1.9737480000000002E-2</v>
      </c>
      <c r="J14" s="3">
        <f>'LIFE TABLES'!D14</f>
        <v>0.98026252000000003</v>
      </c>
      <c r="K14" s="10">
        <f>'LIFE TABLES'!E14</f>
        <v>0.86691443914546784</v>
      </c>
      <c r="P14" s="14">
        <f t="shared" si="7"/>
        <v>82068.023997806289</v>
      </c>
      <c r="Q14" s="14">
        <f t="shared" si="8"/>
        <v>20517.005999451572</v>
      </c>
      <c r="R14" s="14">
        <f t="shared" si="2"/>
        <v>102585.02999725787</v>
      </c>
      <c r="T14" s="10">
        <f t="shared" si="9"/>
        <v>1.1816190450411226E-2</v>
      </c>
      <c r="U14" s="10">
        <f t="shared" si="10"/>
        <v>1.0574120840436028E-3</v>
      </c>
      <c r="V14" s="10">
        <f t="shared" si="11"/>
        <v>4.070021155141644E-2</v>
      </c>
      <c r="W14" s="10"/>
      <c r="X14" s="10">
        <f t="shared" si="3"/>
        <v>924.95415252863404</v>
      </c>
      <c r="Y14" s="10">
        <f t="shared" si="4"/>
        <v>82.788816048795994</v>
      </c>
      <c r="Z14" s="10"/>
      <c r="AA14" s="14">
        <f t="shared" si="14"/>
        <v>62.168715419732621</v>
      </c>
      <c r="AC14" s="10">
        <f t="shared" si="5"/>
        <v>924.95415252863404</v>
      </c>
      <c r="AD14" s="10">
        <f t="shared" si="6"/>
        <v>82.788816048795994</v>
      </c>
      <c r="AE14" s="10">
        <f t="shared" si="12"/>
        <v>60.043935505375217</v>
      </c>
      <c r="AF14" s="10">
        <f t="shared" si="13"/>
        <v>2.5419550868132923</v>
      </c>
      <c r="AG14" s="10">
        <f t="shared" si="0"/>
        <v>1070.3288591696185</v>
      </c>
      <c r="AH14" s="10">
        <f t="shared" si="1"/>
        <v>11773.617450865802</v>
      </c>
    </row>
    <row r="15" spans="1:38" x14ac:dyDescent="0.35">
      <c r="A15">
        <v>12</v>
      </c>
      <c r="B15" s="4">
        <f>RATES!B16</f>
        <v>2.487E-2</v>
      </c>
      <c r="C15" s="4">
        <f>RATES!C16</f>
        <v>2.4565775278567011E-2</v>
      </c>
      <c r="D15" s="3">
        <f>RATES!D16</f>
        <v>0.7446884743097516</v>
      </c>
      <c r="E15" s="3">
        <f>RATES!E16</f>
        <v>1.0248699999999999</v>
      </c>
      <c r="G15" s="6">
        <f>'LIFE TABLES'!A15</f>
        <v>72</v>
      </c>
      <c r="H15" s="3">
        <f>'LIFE TABLES'!B15</f>
        <v>21.721769999999999</v>
      </c>
      <c r="I15" s="3">
        <f>'LIFE TABLES'!C15</f>
        <v>2.1721769999999998E-2</v>
      </c>
      <c r="J15" s="3">
        <f>'LIFE TABLES'!D15</f>
        <v>0.97827823000000003</v>
      </c>
      <c r="K15" s="10">
        <f>'LIFE TABLES'!E15</f>
        <v>0.84808352308867097</v>
      </c>
      <c r="P15" s="14">
        <f t="shared" si="7"/>
        <v>82258.656528029824</v>
      </c>
      <c r="Q15" s="14">
        <f t="shared" si="8"/>
        <v>20564.664132007456</v>
      </c>
      <c r="R15" s="14">
        <f t="shared" si="2"/>
        <v>102823.32066003728</v>
      </c>
      <c r="T15" s="10">
        <f t="shared" si="9"/>
        <v>8.95862945635768E-3</v>
      </c>
      <c r="U15" s="10">
        <f t="shared" si="10"/>
        <v>8.8408063427121149E-4</v>
      </c>
      <c r="V15" s="10">
        <f t="shared" si="11"/>
        <v>3.0857501460787556E-2</v>
      </c>
      <c r="W15" s="10"/>
      <c r="X15" s="10">
        <f t="shared" si="3"/>
        <v>685.84085027293463</v>
      </c>
      <c r="Y15" s="10">
        <f t="shared" si="4"/>
        <v>67.695240412974982</v>
      </c>
      <c r="Z15" s="10"/>
      <c r="AA15" s="14">
        <f t="shared" si="14"/>
        <v>63.412089728127278</v>
      </c>
      <c r="AC15" s="10">
        <f t="shared" si="5"/>
        <v>685.84085027293463</v>
      </c>
      <c r="AD15" s="10">
        <f t="shared" si="6"/>
        <v>67.695240412974982</v>
      </c>
      <c r="AE15" s="10">
        <f t="shared" si="12"/>
        <v>44.612042262169723</v>
      </c>
      <c r="AF15" s="10">
        <f t="shared" si="13"/>
        <v>1.9219556606783621</v>
      </c>
      <c r="AG15" s="10">
        <f t="shared" si="0"/>
        <v>800.07008860875771</v>
      </c>
      <c r="AH15" s="10">
        <f t="shared" si="1"/>
        <v>9600.8410633050917</v>
      </c>
    </row>
    <row r="16" spans="1:38" x14ac:dyDescent="0.35">
      <c r="A16">
        <v>13</v>
      </c>
      <c r="B16" s="4">
        <f>RATES!B17</f>
        <v>2.4920000000000001E-2</v>
      </c>
      <c r="C16" s="4">
        <f>RATES!C17</f>
        <v>2.4614560763919189E-2</v>
      </c>
      <c r="D16" s="3">
        <f>RATES!D17</f>
        <v>0.72615681422166578</v>
      </c>
      <c r="E16" s="3">
        <f>RATES!E17</f>
        <v>1.0255201903020756</v>
      </c>
      <c r="G16" s="6">
        <f>'LIFE TABLES'!A16</f>
        <v>73</v>
      </c>
      <c r="H16" s="3">
        <f>'LIFE TABLES'!B16</f>
        <v>23.921029999999998</v>
      </c>
      <c r="I16" s="3">
        <f>'LIFE TABLES'!C16</f>
        <v>2.3921029999999999E-2</v>
      </c>
      <c r="J16" s="3">
        <f>'LIFE TABLES'!D16</f>
        <v>0.97607896999999999</v>
      </c>
      <c r="K16" s="10">
        <f>'LIFE TABLES'!E16</f>
        <v>0.82779649169036118</v>
      </c>
      <c r="P16" s="14">
        <f t="shared" si="7"/>
        <v>82502.039008492618</v>
      </c>
      <c r="Q16" s="14">
        <f t="shared" si="8"/>
        <v>20625.509752123155</v>
      </c>
      <c r="R16" s="14">
        <f t="shared" si="2"/>
        <v>103127.54876061577</v>
      </c>
      <c r="T16" s="10">
        <f t="shared" si="9"/>
        <v>6.7768556045892806E-3</v>
      </c>
      <c r="U16" s="10">
        <f t="shared" si="10"/>
        <v>7.3814321816854337E-4</v>
      </c>
      <c r="V16" s="10">
        <f t="shared" si="11"/>
        <v>2.3342502638029738E-2</v>
      </c>
      <c r="W16" s="10"/>
      <c r="X16" s="10">
        <f t="shared" si="3"/>
        <v>507.39842114629437</v>
      </c>
      <c r="Y16" s="10">
        <f t="shared" si="4"/>
        <v>55.277163079047838</v>
      </c>
      <c r="Z16" s="10"/>
      <c r="AA16" s="14">
        <f t="shared" si="14"/>
        <v>64.680331522689826</v>
      </c>
      <c r="AC16" s="10">
        <f t="shared" si="5"/>
        <v>507.39842114629437</v>
      </c>
      <c r="AD16" s="10">
        <f t="shared" si="6"/>
        <v>55.277163079047838</v>
      </c>
      <c r="AE16" s="10">
        <f t="shared" si="12"/>
        <v>33.079204074130764</v>
      </c>
      <c r="AF16" s="10">
        <f t="shared" si="13"/>
        <v>1.4493170874851213</v>
      </c>
      <c r="AG16" s="10">
        <f t="shared" si="0"/>
        <v>597.20410538695808</v>
      </c>
      <c r="AH16" s="10">
        <f t="shared" si="1"/>
        <v>7763.6533700304553</v>
      </c>
    </row>
    <row r="17" spans="1:34" x14ac:dyDescent="0.35">
      <c r="A17">
        <v>14</v>
      </c>
      <c r="B17" s="4">
        <f>RATES!B18</f>
        <v>2.4989999999999998E-2</v>
      </c>
      <c r="C17" s="4">
        <f>RATES!C18</f>
        <v>2.4682856445219562E-2</v>
      </c>
      <c r="D17" s="3">
        <f>RATES!D18</f>
        <v>0.70782386801134656</v>
      </c>
      <c r="E17" s="3">
        <f>RATES!E18</f>
        <v>1.0259004351772232</v>
      </c>
      <c r="G17" s="6">
        <f>'LIFE TABLES'!A17</f>
        <v>74</v>
      </c>
      <c r="H17" s="3">
        <f>'LIFE TABLES'!B17</f>
        <v>25.97889</v>
      </c>
      <c r="I17" s="3">
        <f>'LIFE TABLES'!C17</f>
        <v>2.5978890000000001E-2</v>
      </c>
      <c r="J17" s="3">
        <f>'LIFE TABLES'!D17</f>
        <v>0.97402111000000002</v>
      </c>
      <c r="K17" s="10">
        <f>'LIFE TABLES'!E17</f>
        <v>0.80629125769035137</v>
      </c>
      <c r="P17" s="14">
        <f t="shared" si="7"/>
        <v>82776.822411940753</v>
      </c>
      <c r="Q17" s="14">
        <f t="shared" si="8"/>
        <v>20694.205602985188</v>
      </c>
      <c r="R17" s="14">
        <f t="shared" si="2"/>
        <v>103471.02801492595</v>
      </c>
      <c r="T17" s="10">
        <f t="shared" si="9"/>
        <v>5.1156203241761239E-3</v>
      </c>
      <c r="U17" s="10">
        <f t="shared" si="10"/>
        <v>6.0641230835808469E-4</v>
      </c>
      <c r="V17" s="10">
        <f t="shared" si="11"/>
        <v>1.7620470005495534E-2</v>
      </c>
      <c r="W17" s="10"/>
      <c r="X17" s="10">
        <f t="shared" si="3"/>
        <v>374.59184458233875</v>
      </c>
      <c r="Y17" s="10">
        <f t="shared" si="4"/>
        <v>44.413190706029908</v>
      </c>
      <c r="Z17" s="10"/>
      <c r="AA17" s="14">
        <f t="shared" si="14"/>
        <v>65.973938153143621</v>
      </c>
      <c r="AC17" s="10">
        <f t="shared" si="5"/>
        <v>374.59184458233875</v>
      </c>
      <c r="AD17" s="10">
        <f t="shared" si="6"/>
        <v>44.413190706029908</v>
      </c>
      <c r="AE17" s="10">
        <f t="shared" si="12"/>
        <v>24.472625508579746</v>
      </c>
      <c r="AF17" s="10">
        <f t="shared" si="13"/>
        <v>1.0900465096663494</v>
      </c>
      <c r="AG17" s="10">
        <f t="shared" si="0"/>
        <v>444.56770730661481</v>
      </c>
      <c r="AH17" s="10">
        <f t="shared" si="1"/>
        <v>6223.9479022926071</v>
      </c>
    </row>
    <row r="18" spans="1:34" x14ac:dyDescent="0.35">
      <c r="A18">
        <v>15</v>
      </c>
      <c r="B18" s="4">
        <f>RATES!B19</f>
        <v>2.4979999999999999E-2</v>
      </c>
      <c r="C18" s="4">
        <f>RATES!C19</f>
        <v>2.4673100204884196E-2</v>
      </c>
      <c r="D18" s="3">
        <f>RATES!D19</f>
        <v>0.69066767586788669</v>
      </c>
      <c r="E18" s="3">
        <f>RATES!E19</f>
        <v>1.0248400102435684</v>
      </c>
      <c r="G18" s="6">
        <f>'LIFE TABLES'!A18</f>
        <v>75</v>
      </c>
      <c r="H18" s="3">
        <f>'LIFE TABLES'!B18</f>
        <v>29.22232</v>
      </c>
      <c r="I18" s="3">
        <f>'LIFE TABLES'!C18</f>
        <v>2.922232E-2</v>
      </c>
      <c r="J18" s="3">
        <f>'LIFE TABLES'!D18</f>
        <v>0.97077767999999998</v>
      </c>
      <c r="K18" s="10">
        <f>'LIFE TABLES'!E18</f>
        <v>0.78272955654492149</v>
      </c>
      <c r="P18" s="14">
        <f t="shared" si="7"/>
        <v>82966.673538954565</v>
      </c>
      <c r="Q18" s="14">
        <f t="shared" si="8"/>
        <v>20741.668384738641</v>
      </c>
      <c r="R18" s="14">
        <f t="shared" si="2"/>
        <v>103708.34192369321</v>
      </c>
      <c r="T18" s="10">
        <f t="shared" si="9"/>
        <v>3.8487507733000227E-3</v>
      </c>
      <c r="U18" s="10">
        <f t="shared" si="10"/>
        <v>5.1491101305099242E-4</v>
      </c>
      <c r="V18" s="10">
        <f t="shared" si="11"/>
        <v>1.3256808219144519E-2</v>
      </c>
      <c r="W18" s="10"/>
      <c r="X18" s="10">
        <f t="shared" si="3"/>
        <v>275.62515425106096</v>
      </c>
      <c r="Y18" s="10">
        <f t="shared" si="4"/>
        <v>36.882045777405246</v>
      </c>
      <c r="Z18" s="10"/>
      <c r="AA18" s="14">
        <f t="shared" si="14"/>
        <v>67.293416916206496</v>
      </c>
      <c r="AC18" s="10">
        <f t="shared" si="5"/>
        <v>275.62515425106096</v>
      </c>
      <c r="AD18" s="10">
        <f t="shared" si="6"/>
        <v>36.882045777405246</v>
      </c>
      <c r="AE18" s="10">
        <f t="shared" si="12"/>
        <v>18.067143385067599</v>
      </c>
      <c r="AF18" s="10">
        <f t="shared" si="13"/>
        <v>0.81895341876892935</v>
      </c>
      <c r="AG18" s="10">
        <f t="shared" si="0"/>
        <v>331.39329683230278</v>
      </c>
      <c r="AH18" s="10">
        <f t="shared" si="1"/>
        <v>4970.8994524845421</v>
      </c>
    </row>
    <row r="19" spans="1:34" x14ac:dyDescent="0.35">
      <c r="A19">
        <v>16</v>
      </c>
      <c r="B19" s="4">
        <f>RATES!B20</f>
        <v>2.486E-2</v>
      </c>
      <c r="C19" s="4">
        <f>RATES!C20</f>
        <v>2.4556017895887416E-2</v>
      </c>
      <c r="D19" s="3">
        <f>RATES!D20</f>
        <v>0.67509876092267385</v>
      </c>
      <c r="E19" s="3">
        <f>RATES!E20</f>
        <v>1.0230616849658181</v>
      </c>
      <c r="G19" s="6">
        <f>'LIFE TABLES'!A19</f>
        <v>76</v>
      </c>
      <c r="H19" s="3">
        <f>'LIFE TABLES'!B19</f>
        <v>32.869430000000001</v>
      </c>
      <c r="I19" s="3">
        <f>'LIFE TABLES'!C19</f>
        <v>3.2869429999999998E-2</v>
      </c>
      <c r="J19" s="3">
        <f>'LIFE TABLES'!D19</f>
        <v>0.96713057000000002</v>
      </c>
      <c r="K19" s="10">
        <f>'LIFE TABLES'!E19</f>
        <v>0.75700168217713715</v>
      </c>
      <c r="P19" s="14">
        <f t="shared" si="7"/>
        <v>83012.664280582831</v>
      </c>
      <c r="Q19" s="14">
        <f t="shared" si="8"/>
        <v>20753.166070145708</v>
      </c>
      <c r="R19" s="14">
        <f t="shared" si="2"/>
        <v>103765.83035072853</v>
      </c>
      <c r="T19" s="10">
        <f t="shared" si="9"/>
        <v>2.884739510106434E-3</v>
      </c>
      <c r="U19" s="10">
        <f t="shared" si="10"/>
        <v>4.3574372978259562E-4</v>
      </c>
      <c r="V19" s="10">
        <f t="shared" si="11"/>
        <v>9.9363249792554908E-3</v>
      </c>
      <c r="W19" s="10"/>
      <c r="X19" s="10">
        <f t="shared" si="3"/>
        <v>202.04335181844033</v>
      </c>
      <c r="Y19" s="10">
        <f t="shared" si="4"/>
        <v>30.524799715913556</v>
      </c>
      <c r="Z19" s="10"/>
      <c r="AA19" s="14">
        <f t="shared" si="14"/>
        <v>68.639285254530634</v>
      </c>
      <c r="AC19" s="10">
        <f t="shared" si="5"/>
        <v>202.04335181844033</v>
      </c>
      <c r="AD19" s="10">
        <f t="shared" si="6"/>
        <v>30.524799715913556</v>
      </c>
      <c r="AE19" s="10">
        <f t="shared" si="12"/>
        <v>13.293821132027134</v>
      </c>
      <c r="AF19" s="10">
        <f t="shared" si="13"/>
        <v>0.61429790892071012</v>
      </c>
      <c r="AG19" s="10">
        <f t="shared" si="0"/>
        <v>246.47627057530173</v>
      </c>
      <c r="AH19" s="10">
        <f t="shared" si="1"/>
        <v>3943.6203292048276</v>
      </c>
    </row>
    <row r="20" spans="1:34" x14ac:dyDescent="0.35">
      <c r="A20">
        <v>17</v>
      </c>
      <c r="B20" s="4">
        <f>RATES!B21</f>
        <v>2.4660000000000001E-2</v>
      </c>
      <c r="C20" s="4">
        <f>RATES!C21</f>
        <v>2.4360850246257219E-2</v>
      </c>
      <c r="D20" s="3">
        <f>RATES!D21</f>
        <v>0.66091208289531456</v>
      </c>
      <c r="E20" s="3">
        <f>RATES!E21</f>
        <v>1.0214653028663214</v>
      </c>
      <c r="G20" s="6">
        <f>'LIFE TABLES'!A20</f>
        <v>77</v>
      </c>
      <c r="H20" s="3">
        <f>'LIFE TABLES'!B20</f>
        <v>37.547710000000002</v>
      </c>
      <c r="I20" s="3">
        <f>'LIFE TABLES'!C20</f>
        <v>3.7547710000000005E-2</v>
      </c>
      <c r="J20" s="3">
        <f>'LIFE TABLES'!D20</f>
        <v>0.96245228999999999</v>
      </c>
      <c r="K20" s="10">
        <f>'LIFE TABLES'!E20</f>
        <v>0.72857800254523786</v>
      </c>
      <c r="P20" s="14">
        <f t="shared" si="7"/>
        <v>82929.076023361471</v>
      </c>
      <c r="Q20" s="14">
        <f t="shared" si="8"/>
        <v>20732.269005840368</v>
      </c>
      <c r="R20" s="14">
        <f t="shared" si="2"/>
        <v>103661.34502920184</v>
      </c>
      <c r="T20" s="10">
        <f t="shared" si="9"/>
        <v>2.1517287143554471E-3</v>
      </c>
      <c r="U20" s="10">
        <f t="shared" si="10"/>
        <v>3.730862487868414E-4</v>
      </c>
      <c r="V20" s="10">
        <f t="shared" si="11"/>
        <v>7.4115100161132033E-3</v>
      </c>
      <c r="W20" s="10"/>
      <c r="X20" s="10">
        <f t="shared" si="3"/>
        <v>147.38872017718214</v>
      </c>
      <c r="Y20" s="10">
        <f t="shared" si="4"/>
        <v>25.560525219892995</v>
      </c>
      <c r="Z20" s="10"/>
      <c r="AA20" s="14">
        <f t="shared" si="14"/>
        <v>70.012070959621255</v>
      </c>
      <c r="AC20" s="10">
        <f t="shared" si="5"/>
        <v>147.38872017718214</v>
      </c>
      <c r="AD20" s="10">
        <f t="shared" si="6"/>
        <v>25.560525219892995</v>
      </c>
      <c r="AE20" s="10">
        <f t="shared" si="12"/>
        <v>9.7448576501023059</v>
      </c>
      <c r="AF20" s="10">
        <f t="shared" si="13"/>
        <v>0.45977187712684986</v>
      </c>
      <c r="AG20" s="10">
        <f t="shared" si="0"/>
        <v>183.15387492430429</v>
      </c>
      <c r="AH20" s="10">
        <f t="shared" si="1"/>
        <v>3113.6158737131727</v>
      </c>
    </row>
    <row r="21" spans="1:34" x14ac:dyDescent="0.35">
      <c r="A21">
        <v>18</v>
      </c>
      <c r="B21" s="4">
        <f>RATES!B22</f>
        <v>2.4459999999999999E-2</v>
      </c>
      <c r="C21" s="4">
        <f>RATES!C22</f>
        <v>2.4165644498780187E-2</v>
      </c>
      <c r="D21" s="3">
        <f>RATES!D22</f>
        <v>0.64727657622441392</v>
      </c>
      <c r="E21" s="3">
        <f>RATES!E22</f>
        <v>1.0210659664998802</v>
      </c>
      <c r="G21" s="6">
        <f>'LIFE TABLES'!A21</f>
        <v>78</v>
      </c>
      <c r="H21" s="3">
        <f>'LIFE TABLES'!B21</f>
        <v>41.500149999999998</v>
      </c>
      <c r="I21" s="3">
        <f>'LIFE TABLES'!C21</f>
        <v>4.150015E-2</v>
      </c>
      <c r="J21" s="3">
        <f>'LIFE TABLES'!D21</f>
        <v>0.95849985000000004</v>
      </c>
      <c r="K21" s="10">
        <f>'LIFE TABLES'!E21</f>
        <v>0.69834190615291014</v>
      </c>
      <c r="P21" s="14">
        <f t="shared" si="7"/>
        <v>82813.183903199446</v>
      </c>
      <c r="Q21" s="14">
        <f t="shared" si="8"/>
        <v>20703.295975799861</v>
      </c>
      <c r="R21" s="14">
        <f t="shared" si="2"/>
        <v>103516.47987899931</v>
      </c>
      <c r="T21" s="10">
        <f t="shared" si="9"/>
        <v>1.5983845287115515E-3</v>
      </c>
      <c r="U21" s="10">
        <f t="shared" si="10"/>
        <v>3.0757877739520054E-4</v>
      </c>
      <c r="V21" s="10">
        <f t="shared" si="11"/>
        <v>5.505546710006453E-3</v>
      </c>
      <c r="W21" s="10"/>
      <c r="X21" s="10">
        <f t="shared" si="3"/>
        <v>107.0771336456168</v>
      </c>
      <c r="Y21" s="10">
        <f t="shared" si="4"/>
        <v>20.608944633012047</v>
      </c>
      <c r="Z21" s="10"/>
      <c r="AA21" s="14">
        <f t="shared" si="14"/>
        <v>71.412312378813681</v>
      </c>
      <c r="AC21" s="10">
        <f t="shared" si="5"/>
        <v>107.0771336456168</v>
      </c>
      <c r="AD21" s="10">
        <f t="shared" si="6"/>
        <v>20.608944633012047</v>
      </c>
      <c r="AE21" s="10">
        <f t="shared" si="12"/>
        <v>7.1087831572592046</v>
      </c>
      <c r="AF21" s="10">
        <f t="shared" si="13"/>
        <v>0.34258605964665173</v>
      </c>
      <c r="AG21" s="10">
        <f t="shared" si="0"/>
        <v>135.1374474955347</v>
      </c>
      <c r="AH21" s="10">
        <f t="shared" si="1"/>
        <v>2432.4740549196245</v>
      </c>
    </row>
    <row r="22" spans="1:34" x14ac:dyDescent="0.35">
      <c r="A22">
        <v>19</v>
      </c>
      <c r="B22" s="4">
        <f>RATES!B23</f>
        <v>2.427E-2</v>
      </c>
      <c r="C22" s="4">
        <f>RATES!C23</f>
        <v>2.3980163736996421E-2</v>
      </c>
      <c r="D22" s="3">
        <f>RATES!D23</f>
        <v>0.63405275958074014</v>
      </c>
      <c r="E22" s="3">
        <f>RATES!E23</f>
        <v>1.020856019383021</v>
      </c>
      <c r="G22" s="6">
        <f>'LIFE TABLES'!A22</f>
        <v>79</v>
      </c>
      <c r="H22" s="3">
        <f>'LIFE TABLES'!B22</f>
        <v>47.043030000000002</v>
      </c>
      <c r="I22" s="3">
        <f>'LIFE TABLES'!C22</f>
        <v>4.704303E-2</v>
      </c>
      <c r="J22" s="3">
        <f>'LIFE TABLES'!D22</f>
        <v>0.95295697000000001</v>
      </c>
      <c r="K22" s="10">
        <f>'LIFE TABLES'!E22</f>
        <v>0.66548978691150162</v>
      </c>
      <c r="P22" s="14">
        <f t="shared" si="7"/>
        <v>82680.449851873462</v>
      </c>
      <c r="Q22" s="14">
        <f t="shared" si="8"/>
        <v>20670.112462968365</v>
      </c>
      <c r="R22" s="14">
        <f t="shared" si="2"/>
        <v>103350.56231484182</v>
      </c>
      <c r="T22" s="10">
        <f t="shared" si="9"/>
        <v>1.1804735499662746E-3</v>
      </c>
      <c r="U22" s="10">
        <f t="shared" si="10"/>
        <v>2.5899759904523503E-4</v>
      </c>
      <c r="V22" s="10">
        <f t="shared" si="11"/>
        <v>4.0660755609949438E-3</v>
      </c>
      <c r="W22" s="10"/>
      <c r="X22" s="10">
        <f t="shared" si="3"/>
        <v>77.341118844498311</v>
      </c>
      <c r="Y22" s="10">
        <f t="shared" si="4"/>
        <v>16.972037359278552</v>
      </c>
      <c r="Z22" s="10"/>
      <c r="AA22" s="14">
        <f t="shared" si="14"/>
        <v>72.840558626389949</v>
      </c>
      <c r="AC22" s="10">
        <f t="shared" si="5"/>
        <v>77.341118844498311</v>
      </c>
      <c r="AD22" s="10">
        <f t="shared" si="6"/>
        <v>16.972037359278552</v>
      </c>
      <c r="AE22" s="10">
        <f t="shared" si="12"/>
        <v>5.164495144776434</v>
      </c>
      <c r="AF22" s="10">
        <f t="shared" si="13"/>
        <v>0.25427233809050148</v>
      </c>
      <c r="AG22" s="10">
        <f t="shared" si="0"/>
        <v>99.731923686643796</v>
      </c>
      <c r="AH22" s="10">
        <f t="shared" si="1"/>
        <v>1894.906550046232</v>
      </c>
    </row>
    <row r="23" spans="1:34" x14ac:dyDescent="0.35">
      <c r="A23">
        <v>20</v>
      </c>
      <c r="B23" s="4">
        <f>RATES!B24</f>
        <v>2.4150000000000001E-2</v>
      </c>
      <c r="C23" s="4">
        <f>RATES!C24</f>
        <v>2.3863000264527503E-2</v>
      </c>
      <c r="D23" s="3">
        <f>RATES!D24</f>
        <v>0.62048117992903384</v>
      </c>
      <c r="E23" s="3">
        <f>RATES!E24</f>
        <v>1.0218726692939479</v>
      </c>
      <c r="G23" s="6">
        <f>'LIFE TABLES'!A23</f>
        <v>80</v>
      </c>
      <c r="H23" s="3">
        <f>'LIFE TABLES'!B23</f>
        <v>52.770629999999997</v>
      </c>
      <c r="I23" s="3">
        <f>'LIFE TABLES'!C23</f>
        <v>5.2770629999999999E-2</v>
      </c>
      <c r="J23" s="3">
        <f>'LIFE TABLES'!D23</f>
        <v>0.94722936999999996</v>
      </c>
      <c r="K23" s="10">
        <f>'LIFE TABLES'!E23</f>
        <v>0.63037147159761586</v>
      </c>
      <c r="P23" s="14">
        <f t="shared" si="7"/>
        <v>82630.136364810052</v>
      </c>
      <c r="Q23" s="14">
        <f t="shared" si="8"/>
        <v>20657.534091202513</v>
      </c>
      <c r="R23" s="14">
        <f t="shared" si="2"/>
        <v>103287.67045601257</v>
      </c>
      <c r="T23" s="10">
        <f t="shared" si="9"/>
        <v>8.6658889320306886E-4</v>
      </c>
      <c r="U23" s="10">
        <f t="shared" si="10"/>
        <v>2.1456936898130676E-4</v>
      </c>
      <c r="V23" s="10">
        <f t="shared" si="11"/>
        <v>2.9849172988105689E-3</v>
      </c>
      <c r="W23" s="10"/>
      <c r="X23" s="10">
        <f t="shared" si="3"/>
        <v>55.52724315973736</v>
      </c>
      <c r="Y23" s="10">
        <f t="shared" si="4"/>
        <v>13.751333657198709</v>
      </c>
      <c r="Z23" s="10"/>
      <c r="AA23" s="14">
        <f t="shared" si="14"/>
        <v>74.297369798917757</v>
      </c>
      <c r="AC23" s="10">
        <f t="shared" si="5"/>
        <v>55.52724315973736</v>
      </c>
      <c r="AD23" s="10">
        <f t="shared" si="6"/>
        <v>13.751333657198709</v>
      </c>
      <c r="AE23" s="10">
        <f t="shared" si="12"/>
        <v>3.7302824896351261</v>
      </c>
      <c r="AF23" s="10">
        <f t="shared" si="13"/>
        <v>0.18744656998351306</v>
      </c>
      <c r="AG23" s="10">
        <f t="shared" si="0"/>
        <v>73.196305876554703</v>
      </c>
      <c r="AH23" s="10">
        <f t="shared" si="1"/>
        <v>1463.926117531094</v>
      </c>
    </row>
    <row r="24" spans="1:34" x14ac:dyDescent="0.35">
      <c r="A24">
        <v>21</v>
      </c>
      <c r="B24" s="4">
        <f>RATES!B25</f>
        <v>2.409E-2</v>
      </c>
      <c r="C24" s="4">
        <f>RATES!C25</f>
        <v>2.3804413380161302E-2</v>
      </c>
      <c r="D24" s="3">
        <f>RATES!D25</f>
        <v>0.6065957554795236</v>
      </c>
      <c r="E24" s="3">
        <f>RATES!E25</f>
        <v>1.0228907378993011</v>
      </c>
      <c r="G24" s="6">
        <f>'LIFE TABLES'!A24</f>
        <v>81</v>
      </c>
      <c r="H24" s="3">
        <f>'LIFE TABLES'!B24</f>
        <v>58.951180000000001</v>
      </c>
      <c r="I24" s="3">
        <f>'LIFE TABLES'!C24</f>
        <v>5.8951179999999999E-2</v>
      </c>
      <c r="J24" s="3">
        <f>'LIFE TABLES'!D24</f>
        <v>0.94104882000000001</v>
      </c>
      <c r="K24" s="10">
        <f>'LIFE TABLES'!E24</f>
        <v>0.59321032950859998</v>
      </c>
      <c r="P24" s="14">
        <f t="shared" si="7"/>
        <v>82662.125933424177</v>
      </c>
      <c r="Q24" s="14">
        <f t="shared" si="8"/>
        <v>20665.531483356044</v>
      </c>
      <c r="R24" s="14">
        <f t="shared" si="2"/>
        <v>103327.65741678022</v>
      </c>
      <c r="T24" s="10">
        <f t="shared" si="9"/>
        <v>6.3201440291473692E-4</v>
      </c>
      <c r="U24" s="10">
        <f t="shared" si="10"/>
        <v>1.7596439696729576E-4</v>
      </c>
      <c r="V24" s="10">
        <f t="shared" si="11"/>
        <v>2.1769384989285367E-3</v>
      </c>
      <c r="W24" s="10"/>
      <c r="X24" s="10">
        <f t="shared" si="3"/>
        <v>39.605806039313045</v>
      </c>
      <c r="Y24" s="10">
        <f t="shared" si="4"/>
        <v>11.029117309528685</v>
      </c>
      <c r="Z24" s="10"/>
      <c r="AA24" s="14">
        <f t="shared" si="14"/>
        <v>75.783317194896114</v>
      </c>
      <c r="AC24" s="10">
        <f t="shared" si="5"/>
        <v>39.605806039313045</v>
      </c>
      <c r="AD24" s="10">
        <f t="shared" si="6"/>
        <v>11.029117309528685</v>
      </c>
      <c r="AE24" s="10">
        <f t="shared" si="12"/>
        <v>2.6781656428383385</v>
      </c>
      <c r="AF24" s="10">
        <f t="shared" si="13"/>
        <v>0.13721616630122263</v>
      </c>
      <c r="AG24" s="10">
        <f t="shared" si="0"/>
        <v>53.45030515798129</v>
      </c>
      <c r="AH24" s="10">
        <f t="shared" si="1"/>
        <v>1122.4564083176072</v>
      </c>
    </row>
    <row r="25" spans="1:34" x14ac:dyDescent="0.35">
      <c r="A25">
        <v>22</v>
      </c>
      <c r="B25" s="4">
        <f>RATES!B26</f>
        <v>2.409E-2</v>
      </c>
      <c r="C25" s="4">
        <f>RATES!C26</f>
        <v>2.3804413380161302E-2</v>
      </c>
      <c r="D25" s="3">
        <f>RATES!D26</f>
        <v>0.59232660750473454</v>
      </c>
      <c r="E25" s="3">
        <f>RATES!E26</f>
        <v>1.0240899999999999</v>
      </c>
      <c r="G25" s="6">
        <f>'LIFE TABLES'!A25</f>
        <v>82</v>
      </c>
      <c r="H25" s="3">
        <f>'LIFE TABLES'!B25</f>
        <v>65.736419999999995</v>
      </c>
      <c r="I25" s="3">
        <f>'LIFE TABLES'!C25</f>
        <v>6.573641999999999E-2</v>
      </c>
      <c r="J25" s="3">
        <f>'LIFE TABLES'!D25</f>
        <v>0.93426357999999998</v>
      </c>
      <c r="K25" s="10">
        <f>'LIFE TABLES'!E25</f>
        <v>0.55421480613968421</v>
      </c>
      <c r="P25" s="14">
        <f t="shared" si="7"/>
        <v>82791.080503122823</v>
      </c>
      <c r="Q25" s="14">
        <f t="shared" si="8"/>
        <v>20697.770125780706</v>
      </c>
      <c r="R25" s="14">
        <f t="shared" si="2"/>
        <v>103488.85062890353</v>
      </c>
      <c r="T25" s="10">
        <f t="shared" si="9"/>
        <v>4.5761272997598047E-4</v>
      </c>
      <c r="U25" s="10">
        <f t="shared" si="10"/>
        <v>1.4310414347973595E-4</v>
      </c>
      <c r="V25" s="10">
        <f t="shared" si="11"/>
        <v>1.5762216254728209E-3</v>
      </c>
      <c r="W25" s="10"/>
      <c r="X25" s="10">
        <f t="shared" si="3"/>
        <v>28.045873045373039</v>
      </c>
      <c r="Y25" s="10">
        <f t="shared" si="4"/>
        <v>8.7721694844573079</v>
      </c>
      <c r="Z25" s="10"/>
      <c r="AA25" s="14">
        <f t="shared" si="14"/>
        <v>77.298983538794033</v>
      </c>
      <c r="AC25" s="10">
        <f t="shared" si="5"/>
        <v>28.045873045373039</v>
      </c>
      <c r="AD25" s="10">
        <f t="shared" si="6"/>
        <v>8.7721694844573079</v>
      </c>
      <c r="AE25" s="10">
        <f t="shared" si="12"/>
        <v>1.9102497261809321</v>
      </c>
      <c r="AF25" s="10">
        <f t="shared" si="13"/>
        <v>9.9673838771998466E-2</v>
      </c>
      <c r="AG25" s="10">
        <f t="shared" si="0"/>
        <v>38.827966094783278</v>
      </c>
      <c r="AH25" s="10">
        <f t="shared" si="1"/>
        <v>854.21525408523212</v>
      </c>
    </row>
    <row r="26" spans="1:34" x14ac:dyDescent="0.35">
      <c r="A26">
        <v>23</v>
      </c>
      <c r="B26" s="4">
        <f>RATES!B27</f>
        <v>2.4129999999999999E-2</v>
      </c>
      <c r="C26" s="4">
        <f>RATES!C27</f>
        <v>2.3843471684450026E-2</v>
      </c>
      <c r="D26" s="3">
        <f>RATES!D27</f>
        <v>0.57787375637469418</v>
      </c>
      <c r="E26" s="3">
        <f>RATES!E27</f>
        <v>1.0250103953858549</v>
      </c>
      <c r="G26" s="6">
        <f>'LIFE TABLES'!A26</f>
        <v>83</v>
      </c>
      <c r="H26" s="3">
        <f>'LIFE TABLES'!B26</f>
        <v>72.184380000000004</v>
      </c>
      <c r="I26" s="3">
        <f>'LIFE TABLES'!C26</f>
        <v>7.2184380000000006E-2</v>
      </c>
      <c r="J26" s="3">
        <f>'LIFE TABLES'!D26</f>
        <v>0.92781561999999995</v>
      </c>
      <c r="K26" s="10">
        <f>'LIFE TABLES'!E26</f>
        <v>0.51420915397167088</v>
      </c>
      <c r="P26" s="14">
        <f t="shared" si="7"/>
        <v>82994.760361387642</v>
      </c>
      <c r="Q26" s="14">
        <f t="shared" si="8"/>
        <v>20748.69009034691</v>
      </c>
      <c r="R26" s="14">
        <f t="shared" si="2"/>
        <v>103743.45045173455</v>
      </c>
      <c r="T26" s="10">
        <f t="shared" si="9"/>
        <v>3.2904968505648163E-4</v>
      </c>
      <c r="U26" s="10">
        <f t="shared" si="10"/>
        <v>1.1377858077734787E-4</v>
      </c>
      <c r="V26" s="10">
        <f t="shared" si="11"/>
        <v>1.1333933596389917E-3</v>
      </c>
      <c r="W26" s="10"/>
      <c r="X26" s="10">
        <f t="shared" si="3"/>
        <v>19.722928794748864</v>
      </c>
      <c r="Y26" s="10">
        <f t="shared" si="4"/>
        <v>6.8210961658421621</v>
      </c>
      <c r="Z26" s="10"/>
      <c r="AA26" s="14">
        <f t="shared" si="14"/>
        <v>78.844963209569912</v>
      </c>
      <c r="AC26" s="10">
        <f t="shared" si="5"/>
        <v>19.722928794748864</v>
      </c>
      <c r="AD26" s="10">
        <f t="shared" si="6"/>
        <v>6.8210961658421621</v>
      </c>
      <c r="AE26" s="10">
        <f t="shared" si="12"/>
        <v>1.3526957410524756</v>
      </c>
      <c r="AF26" s="10">
        <f t="shared" si="13"/>
        <v>7.1816495452567936E-2</v>
      </c>
      <c r="AG26" s="10">
        <f t="shared" si="0"/>
        <v>27.968537197096065</v>
      </c>
      <c r="AH26" s="10">
        <f t="shared" si="1"/>
        <v>643.27635553320954</v>
      </c>
    </row>
    <row r="27" spans="1:34" x14ac:dyDescent="0.35">
      <c r="A27">
        <v>24</v>
      </c>
      <c r="B27" s="4">
        <f>RATES!B28</f>
        <v>2.4209999999999999E-2</v>
      </c>
      <c r="C27" s="4">
        <f>RATES!C28</f>
        <v>2.3921583716671978E-2</v>
      </c>
      <c r="D27" s="3">
        <f>RATES!D28</f>
        <v>0.56320138825489219</v>
      </c>
      <c r="E27" s="3">
        <f>RATES!E28</f>
        <v>1.0260517257694712</v>
      </c>
      <c r="G27" s="6">
        <f>'LIFE TABLES'!A27</f>
        <v>84</v>
      </c>
      <c r="H27" s="3">
        <f>'LIFE TABLES'!B27</f>
        <v>81.257310000000004</v>
      </c>
      <c r="I27" s="3">
        <f>'LIFE TABLES'!C27</f>
        <v>8.1257309999999999E-2</v>
      </c>
      <c r="J27" s="3">
        <f>'LIFE TABLES'!D27</f>
        <v>0.91874268999999997</v>
      </c>
      <c r="K27" s="10">
        <f>'LIFE TABLES'!E27</f>
        <v>0.47242590134255708</v>
      </c>
      <c r="P27" s="14">
        <f t="shared" si="7"/>
        <v>83283.464922455722</v>
      </c>
      <c r="Q27" s="14">
        <f t="shared" si="8"/>
        <v>20820.86623061393</v>
      </c>
      <c r="R27" s="14">
        <f t="shared" si="2"/>
        <v>104104.33115306965</v>
      </c>
      <c r="T27" s="10">
        <f t="shared" si="9"/>
        <v>2.3429179441414471E-4</v>
      </c>
      <c r="U27" s="10">
        <f t="shared" si="10"/>
        <v>9.2096495576127099E-5</v>
      </c>
      <c r="V27" s="10">
        <f t="shared" si="11"/>
        <v>8.0700506964872013E-4</v>
      </c>
      <c r="W27" s="10"/>
      <c r="X27" s="10">
        <f t="shared" si="3"/>
        <v>13.734288030320471</v>
      </c>
      <c r="Y27" s="10">
        <f t="shared" si="4"/>
        <v>5.3997744522858069</v>
      </c>
      <c r="Z27" s="10"/>
      <c r="AA27" s="14">
        <f t="shared" si="14"/>
        <v>80.421862473761308</v>
      </c>
      <c r="AC27" s="10">
        <f t="shared" si="5"/>
        <v>13.734288030320471</v>
      </c>
      <c r="AD27" s="10">
        <f t="shared" si="6"/>
        <v>5.3997744522858069</v>
      </c>
      <c r="AE27" s="10">
        <f t="shared" si="12"/>
        <v>0.95126684353133628</v>
      </c>
      <c r="AF27" s="10">
        <f t="shared" si="13"/>
        <v>5.1335584017191432E-2</v>
      </c>
      <c r="AG27" s="10">
        <f t="shared" si="0"/>
        <v>20.136664910154806</v>
      </c>
      <c r="AH27" s="10">
        <f t="shared" si="1"/>
        <v>483.27995784371535</v>
      </c>
    </row>
    <row r="28" spans="1:34" x14ac:dyDescent="0.35">
      <c r="A28">
        <v>25</v>
      </c>
      <c r="B28" s="4">
        <f>RATES!B29</f>
        <v>2.4309999999999998E-2</v>
      </c>
      <c r="C28" s="4">
        <f>RATES!C29</f>
        <v>2.4019215177511436E-2</v>
      </c>
      <c r="D28" s="3">
        <f>RATES!D29</f>
        <v>0.54854806158178593</v>
      </c>
      <c r="E28" s="3">
        <f>RATES!E29</f>
        <v>1.0267129312805374</v>
      </c>
      <c r="G28" s="6">
        <f>'LIFE TABLES'!A28</f>
        <v>85</v>
      </c>
      <c r="H28" s="3">
        <f>'LIFE TABLES'!B28</f>
        <v>92.639579999999995</v>
      </c>
      <c r="I28" s="3">
        <f>'LIFE TABLES'!C28</f>
        <v>9.2639579999999999E-2</v>
      </c>
      <c r="J28" s="3">
        <f>'LIFE TABLES'!D28</f>
        <v>0.90736042000000006</v>
      </c>
      <c r="K28" s="10">
        <f>'LIFE TABLES'!E28</f>
        <v>0.42866056426106119</v>
      </c>
      <c r="P28" s="14">
        <f t="shared" si="7"/>
        <v>83627.029768984183</v>
      </c>
      <c r="Q28" s="14">
        <f t="shared" si="8"/>
        <v>20906.757442246046</v>
      </c>
      <c r="R28" s="14">
        <f t="shared" si="2"/>
        <v>104533.78721123023</v>
      </c>
      <c r="T28" s="10">
        <f t="shared" si="9"/>
        <v>1.6475500326118331E-4</v>
      </c>
      <c r="U28" s="10">
        <f t="shared" si="10"/>
        <v>7.4760610710128243E-5</v>
      </c>
      <c r="V28" s="10">
        <f t="shared" si="11"/>
        <v>5.674894556774088E-4</v>
      </c>
      <c r="W28" s="10"/>
      <c r="X28" s="10">
        <f t="shared" si="3"/>
        <v>9.4455419705405692</v>
      </c>
      <c r="Y28" s="10">
        <f t="shared" si="4"/>
        <v>4.2869084615384629</v>
      </c>
      <c r="Z28" s="10"/>
      <c r="AA28" s="14">
        <f t="shared" si="14"/>
        <v>82.030299723236539</v>
      </c>
      <c r="AC28" s="10">
        <f t="shared" si="5"/>
        <v>9.4455419705405692</v>
      </c>
      <c r="AD28" s="10">
        <f t="shared" si="6"/>
        <v>4.2869084615384629</v>
      </c>
      <c r="AE28" s="10">
        <f t="shared" si="12"/>
        <v>0.66242515124727541</v>
      </c>
      <c r="AF28" s="10">
        <f t="shared" si="13"/>
        <v>3.6313260578484649E-2</v>
      </c>
      <c r="AG28" s="10">
        <f t="shared" si="0"/>
        <v>14.431188843904792</v>
      </c>
      <c r="AH28" s="10">
        <f t="shared" si="1"/>
        <v>360.77972109761981</v>
      </c>
    </row>
    <row r="29" spans="1:34" x14ac:dyDescent="0.35">
      <c r="A29">
        <v>26</v>
      </c>
      <c r="B29" s="4">
        <f>RATES!B30</f>
        <v>2.443E-2</v>
      </c>
      <c r="C29" s="4">
        <f>RATES!C30</f>
        <v>2.4136360349799893E-2</v>
      </c>
      <c r="D29" s="3">
        <f>RATES!D30</f>
        <v>0.53390072310461201</v>
      </c>
      <c r="E29" s="3">
        <f>RATES!E30</f>
        <v>1.0274345732142864</v>
      </c>
      <c r="G29" s="6">
        <f>'LIFE TABLES'!A29</f>
        <v>86</v>
      </c>
      <c r="H29" s="3">
        <f>'LIFE TABLES'!B29</f>
        <v>107.0014</v>
      </c>
      <c r="I29" s="3">
        <f>'LIFE TABLES'!C29</f>
        <v>0.10700140000000001</v>
      </c>
      <c r="J29" s="3">
        <f>'LIFE TABLES'!D29</f>
        <v>0.89299859999999998</v>
      </c>
      <c r="K29" s="10">
        <f>'LIFE TABLES'!E29</f>
        <v>0.38279328376033767</v>
      </c>
      <c r="P29" s="14">
        <f t="shared" si="7"/>
        <v>84031.033003797435</v>
      </c>
      <c r="Q29" s="14">
        <f t="shared" si="8"/>
        <v>21007.758250949359</v>
      </c>
      <c r="R29" s="14">
        <f t="shared" si="2"/>
        <v>105038.79125474679</v>
      </c>
      <c r="T29" s="10">
        <f t="shared" si="9"/>
        <v>1.1402264012280491E-4</v>
      </c>
      <c r="U29" s="10">
        <f t="shared" si="10"/>
        <v>6.0722166242720747E-5</v>
      </c>
      <c r="V29" s="10">
        <f t="shared" si="11"/>
        <v>3.9274464931188328E-4</v>
      </c>
      <c r="W29" s="10"/>
      <c r="X29" s="10">
        <f t="shared" si="3"/>
        <v>6.3932048021390155</v>
      </c>
      <c r="Y29" s="10">
        <f t="shared" si="4"/>
        <v>3.4053164861648173</v>
      </c>
      <c r="Z29" s="10"/>
      <c r="AA29" s="14">
        <f t="shared" si="14"/>
        <v>83.670905717701274</v>
      </c>
      <c r="AC29" s="10">
        <f t="shared" si="5"/>
        <v>6.3932048021390155</v>
      </c>
      <c r="AD29" s="10">
        <f t="shared" si="6"/>
        <v>3.4053164861648173</v>
      </c>
      <c r="AE29" s="10">
        <f t="shared" si="12"/>
        <v>0.45557218658018012</v>
      </c>
      <c r="AF29" s="10">
        <f t="shared" si="13"/>
        <v>2.5350864599144336E-2</v>
      </c>
      <c r="AG29" s="10">
        <f t="shared" si="0"/>
        <v>10.279444339483158</v>
      </c>
      <c r="AH29" s="10">
        <f t="shared" si="1"/>
        <v>267.2655528265621</v>
      </c>
    </row>
    <row r="30" spans="1:34" x14ac:dyDescent="0.35">
      <c r="A30">
        <v>27</v>
      </c>
      <c r="B30" s="4">
        <f>RATES!B31</f>
        <v>2.4570000000000002E-2</v>
      </c>
      <c r="C30" s="4">
        <f>RATES!C31</f>
        <v>2.4273012375390805E-2</v>
      </c>
      <c r="D30" s="3">
        <f>RATES!D31</f>
        <v>0.51924921182601946</v>
      </c>
      <c r="E30" s="3">
        <f>RATES!E31</f>
        <v>1.0282167231936055</v>
      </c>
      <c r="G30" s="6">
        <f>'LIFE TABLES'!A30</f>
        <v>87</v>
      </c>
      <c r="H30" s="3">
        <f>'LIFE TABLES'!B30</f>
        <v>122.26466000000001</v>
      </c>
      <c r="I30" s="3">
        <f>'LIFE TABLES'!C30</f>
        <v>0.12226466000000001</v>
      </c>
      <c r="J30" s="3">
        <f>'LIFE TABLES'!D30</f>
        <v>0.87773533999999998</v>
      </c>
      <c r="K30" s="10">
        <f>'LIFE TABLES'!E30</f>
        <v>0.33599119307109643</v>
      </c>
      <c r="P30" s="14">
        <f t="shared" si="7"/>
        <v>84501.266906900069</v>
      </c>
      <c r="Q30" s="14">
        <f t="shared" si="8"/>
        <v>21125.316726725017</v>
      </c>
      <c r="R30" s="14">
        <f t="shared" si="2"/>
        <v>105626.58363362509</v>
      </c>
      <c r="T30" s="10">
        <f t="shared" si="9"/>
        <v>7.7563318116813032E-5</v>
      </c>
      <c r="U30" s="10">
        <f t="shared" si="10"/>
        <v>4.8018791014936684E-5</v>
      </c>
      <c r="V30" s="10">
        <f t="shared" si="11"/>
        <v>2.6716254018013363E-4</v>
      </c>
      <c r="W30" s="10"/>
      <c r="X30" s="10">
        <f t="shared" si="3"/>
        <v>4.2532726077648544</v>
      </c>
      <c r="Y30" s="10">
        <f t="shared" si="4"/>
        <v>2.6336635961646535</v>
      </c>
      <c r="Z30" s="10"/>
      <c r="AA30" s="14">
        <f t="shared" si="14"/>
        <v>85.344323832055295</v>
      </c>
      <c r="AC30" s="10">
        <f t="shared" si="5"/>
        <v>4.2532726077648544</v>
      </c>
      <c r="AD30" s="10">
        <f t="shared" si="6"/>
        <v>2.6336635961646535</v>
      </c>
      <c r="AE30" s="10">
        <f t="shared" si="12"/>
        <v>0.30835325494355936</v>
      </c>
      <c r="AF30" s="10">
        <f t="shared" si="13"/>
        <v>1.7404468484442673E-2</v>
      </c>
      <c r="AG30" s="10">
        <f t="shared" si="0"/>
        <v>7.2126939273575097</v>
      </c>
      <c r="AH30" s="10">
        <f t="shared" si="1"/>
        <v>194.74273603865277</v>
      </c>
    </row>
    <row r="31" spans="1:34" x14ac:dyDescent="0.35">
      <c r="A31">
        <v>28</v>
      </c>
      <c r="B31" s="4">
        <f>RATES!B32</f>
        <v>2.4719999999999999E-2</v>
      </c>
      <c r="C31" s="4">
        <f>RATES!C32</f>
        <v>2.4419404540743664E-2</v>
      </c>
      <c r="D31" s="3">
        <f>RATES!D32</f>
        <v>0.50472410428806347</v>
      </c>
      <c r="E31" s="3">
        <f>RATES!E32</f>
        <v>1.0287783115855826</v>
      </c>
      <c r="G31" s="6">
        <f>'LIFE TABLES'!A31</f>
        <v>88</v>
      </c>
      <c r="H31" s="3">
        <f>'LIFE TABLES'!B31</f>
        <v>139.87939</v>
      </c>
      <c r="I31" s="3">
        <f>'LIFE TABLES'!C31</f>
        <v>0.13987938999999999</v>
      </c>
      <c r="J31" s="3">
        <f>'LIFE TABLES'!D31</f>
        <v>0.86012061000000006</v>
      </c>
      <c r="K31" s="10">
        <f>'LIFE TABLES'!E31</f>
        <v>0.28899294993893926</v>
      </c>
      <c r="P31" s="14">
        <f t="shared" si="7"/>
        <v>85020.543140026202</v>
      </c>
      <c r="Q31" s="14">
        <f t="shared" si="8"/>
        <v>21255.135785006551</v>
      </c>
      <c r="R31" s="14">
        <f t="shared" si="2"/>
        <v>106275.67892503276</v>
      </c>
      <c r="T31" s="10">
        <f t="shared" si="9"/>
        <v>5.1703201581499407E-5</v>
      </c>
      <c r="U31" s="10">
        <f t="shared" si="10"/>
        <v>3.7370533151247614E-5</v>
      </c>
      <c r="V31" s="10">
        <f t="shared" si="11"/>
        <v>1.780888054473867E-4</v>
      </c>
      <c r="W31" s="10"/>
      <c r="X31" s="10">
        <f t="shared" si="3"/>
        <v>2.7728324827615762</v>
      </c>
      <c r="Y31" s="10">
        <f t="shared" si="4"/>
        <v>2.0045515435761456</v>
      </c>
      <c r="Z31" s="10"/>
      <c r="AA31" s="14">
        <f t="shared" si="14"/>
        <v>87.051210308696398</v>
      </c>
      <c r="AC31" s="10">
        <f t="shared" si="5"/>
        <v>2.7728324827615762</v>
      </c>
      <c r="AD31" s="10">
        <f t="shared" si="6"/>
        <v>2.0045515435761456</v>
      </c>
      <c r="AE31" s="10">
        <f t="shared" si="12"/>
        <v>0.20514109956608434</v>
      </c>
      <c r="AF31" s="10">
        <f t="shared" si="13"/>
        <v>1.1738278890679067E-2</v>
      </c>
      <c r="AG31" s="10">
        <f t="shared" si="0"/>
        <v>4.9942634047944852</v>
      </c>
      <c r="AH31" s="10">
        <f t="shared" si="1"/>
        <v>139.83937533424557</v>
      </c>
    </row>
    <row r="32" spans="1:34" x14ac:dyDescent="0.35">
      <c r="A32">
        <v>29</v>
      </c>
      <c r="B32" s="4">
        <f>RATES!B33</f>
        <v>2.487E-2</v>
      </c>
      <c r="C32" s="4">
        <f>RATES!C33</f>
        <v>2.4565775278567011E-2</v>
      </c>
      <c r="D32" s="3">
        <f>RATES!D33</f>
        <v>0.4904619960109568</v>
      </c>
      <c r="E32" s="3">
        <f>RATES!E33</f>
        <v>1.0290789263859459</v>
      </c>
      <c r="G32" s="6">
        <f>'LIFE TABLES'!A32</f>
        <v>89</v>
      </c>
      <c r="H32" s="3">
        <f>'LIFE TABLES'!B32</f>
        <v>160.03310999999999</v>
      </c>
      <c r="I32" s="3">
        <f>'LIFE TABLES'!C32</f>
        <v>0.16003311000000001</v>
      </c>
      <c r="J32" s="3">
        <f>'LIFE TABLES'!D32</f>
        <v>0.83996689000000002</v>
      </c>
      <c r="K32" s="10">
        <f>'LIFE TABLES'!E32</f>
        <v>0.24274450939213651</v>
      </c>
      <c r="P32" s="14">
        <f t="shared" si="7"/>
        <v>85568.006571671824</v>
      </c>
      <c r="Q32" s="14">
        <f t="shared" si="8"/>
        <v>21392.001642917956</v>
      </c>
      <c r="R32" s="14">
        <f t="shared" si="2"/>
        <v>106960.00821458978</v>
      </c>
      <c r="T32" s="10">
        <f t="shared" si="9"/>
        <v>3.3657457512477739E-5</v>
      </c>
      <c r="U32" s="10">
        <f t="shared" si="10"/>
        <v>2.8500105391930265E-5</v>
      </c>
      <c r="V32" s="10">
        <f t="shared" si="11"/>
        <v>1.1593124254297877E-4</v>
      </c>
      <c r="W32" s="10"/>
      <c r="X32" s="10">
        <f t="shared" si="3"/>
        <v>1.7653339791444285</v>
      </c>
      <c r="Y32" s="10">
        <f t="shared" si="4"/>
        <v>1.4951103738264657</v>
      </c>
      <c r="Z32" s="10"/>
      <c r="AA32" s="14">
        <f t="shared" si="14"/>
        <v>88.79223451487033</v>
      </c>
      <c r="AC32" s="10">
        <f t="shared" si="5"/>
        <v>1.7653339791444285</v>
      </c>
      <c r="AD32" s="10">
        <f t="shared" si="6"/>
        <v>1.4951103738264657</v>
      </c>
      <c r="AE32" s="10">
        <f t="shared" si="12"/>
        <v>0.13373731216831247</v>
      </c>
      <c r="AF32" s="10">
        <f t="shared" si="13"/>
        <v>7.7556279571985342E-3</v>
      </c>
      <c r="AG32" s="10">
        <f t="shared" si="0"/>
        <v>3.4019372930964051</v>
      </c>
      <c r="AH32" s="10">
        <f t="shared" si="1"/>
        <v>98.65618149979575</v>
      </c>
    </row>
    <row r="33" spans="1:34" x14ac:dyDescent="0.35">
      <c r="A33">
        <v>30</v>
      </c>
      <c r="B33" s="4">
        <f>RATES!B34</f>
        <v>2.5020000000000001E-2</v>
      </c>
      <c r="C33" s="4">
        <f>RATES!C34</f>
        <v>2.4712124595133091E-2</v>
      </c>
      <c r="D33" s="3">
        <f>RATES!D34</f>
        <v>0.47646370067584193</v>
      </c>
      <c r="E33" s="3">
        <f>RATES!E34</f>
        <v>1.0293795630501525</v>
      </c>
      <c r="G33" s="6">
        <f>'LIFE TABLES'!A33</f>
        <v>90</v>
      </c>
      <c r="H33" s="3">
        <f>'LIFE TABLES'!B33</f>
        <v>180.75868</v>
      </c>
      <c r="I33" s="3">
        <f>'LIFE TABLES'!C33</f>
        <v>0.18075868</v>
      </c>
      <c r="J33" s="3">
        <f>'LIFE TABLES'!D33</f>
        <v>0.81924131999999994</v>
      </c>
      <c r="K33" s="10">
        <f>'LIFE TABLES'!E33</f>
        <v>0.1988663322971663</v>
      </c>
      <c r="P33" s="14">
        <f t="shared" si="7"/>
        <v>86144.154157072073</v>
      </c>
      <c r="Q33" s="14">
        <f t="shared" si="8"/>
        <v>21536.038539268018</v>
      </c>
      <c r="R33" s="14">
        <f t="shared" si="2"/>
        <v>107680.19269634009</v>
      </c>
      <c r="T33" s="10">
        <f t="shared" si="9"/>
        <v>2.136952443828379E-5</v>
      </c>
      <c r="U33" s="10">
        <f t="shared" si="10"/>
        <v>2.095557837282871E-5</v>
      </c>
      <c r="V33" s="10">
        <f t="shared" si="11"/>
        <v>7.3606139731866309E-5</v>
      </c>
      <c r="W33" s="10"/>
      <c r="X33" s="10">
        <f t="shared" si="3"/>
        <v>1.0961748401987628</v>
      </c>
      <c r="Y33" s="10">
        <f t="shared" si="4"/>
        <v>1.0751406823183658</v>
      </c>
      <c r="Z33" s="10"/>
      <c r="AA33" s="14">
        <f t="shared" si="14"/>
        <v>90.568079205167734</v>
      </c>
      <c r="AC33" s="10">
        <f t="shared" si="5"/>
        <v>1.0961748401987628</v>
      </c>
      <c r="AD33" s="10">
        <f t="shared" si="6"/>
        <v>1.0751406823183658</v>
      </c>
      <c r="AE33" s="10">
        <f t="shared" si="12"/>
        <v>8.5144248201955292E-2</v>
      </c>
      <c r="AF33" s="10">
        <f t="shared" si="13"/>
        <v>5.0027116035805137E-3</v>
      </c>
      <c r="AG33" s="10">
        <f t="shared" si="0"/>
        <v>2.2614624823226643</v>
      </c>
      <c r="AH33" s="10">
        <f t="shared" si="1"/>
        <v>67.843874469679932</v>
      </c>
    </row>
    <row r="34" spans="1:34" x14ac:dyDescent="0.35">
      <c r="A34">
        <v>31</v>
      </c>
      <c r="B34" s="4">
        <f>RATES!B35</f>
        <v>2.5180000000000001E-2</v>
      </c>
      <c r="C34" s="4">
        <f>RATES!C35</f>
        <v>2.4868206928880785E-2</v>
      </c>
      <c r="D34" s="3">
        <f>RATES!D35</f>
        <v>0.46258987582736716</v>
      </c>
      <c r="E34" s="3">
        <f>RATES!E35</f>
        <v>1.0299916309747608</v>
      </c>
      <c r="G34" s="6">
        <f>'LIFE TABLES'!A34</f>
        <v>91</v>
      </c>
      <c r="H34" s="3">
        <f>'LIFE TABLES'!B34</f>
        <v>200.19364999999999</v>
      </c>
      <c r="I34" s="3">
        <f>'LIFE TABLES'!C34</f>
        <v>0.20019365</v>
      </c>
      <c r="J34" s="3">
        <f>'LIFE TABLES'!D34</f>
        <v>0.79980635</v>
      </c>
      <c r="K34" s="10">
        <f>'LIFE TABLES'!E34</f>
        <v>0.1590545553724837</v>
      </c>
      <c r="P34" s="14">
        <f t="shared" si="7"/>
        <v>86775.747166721834</v>
      </c>
      <c r="Q34" s="14">
        <f t="shared" si="8"/>
        <v>21693.936791680459</v>
      </c>
      <c r="R34" s="14">
        <f t="shared" si="2"/>
        <v>108469.6839584023</v>
      </c>
      <c r="T34" s="10">
        <f t="shared" si="9"/>
        <v>1.3245898040220158E-5</v>
      </c>
      <c r="U34" s="10">
        <f t="shared" si="10"/>
        <v>1.4735481775332357E-5</v>
      </c>
      <c r="V34" s="10">
        <f t="shared" si="11"/>
        <v>4.562475991631383E-5</v>
      </c>
      <c r="W34" s="10"/>
      <c r="X34" s="10">
        <f t="shared" si="3"/>
        <v>0.66451658133118274</v>
      </c>
      <c r="Y34" s="10">
        <f t="shared" si="4"/>
        <v>0.73938193945750408</v>
      </c>
      <c r="Z34" s="10"/>
      <c r="AA34" s="14">
        <f t="shared" si="14"/>
        <v>92.379440789271086</v>
      </c>
      <c r="AC34" s="10">
        <f t="shared" si="5"/>
        <v>0.66451658133118274</v>
      </c>
      <c r="AD34" s="10">
        <f t="shared" si="6"/>
        <v>0.73938193945750408</v>
      </c>
      <c r="AE34" s="10">
        <f t="shared" si="12"/>
        <v>5.2869806521517772E-2</v>
      </c>
      <c r="AF34" s="10">
        <f t="shared" si="13"/>
        <v>3.1454696156541532E-3</v>
      </c>
      <c r="AG34" s="10">
        <f t="shared" si="0"/>
        <v>1.4599137969258587</v>
      </c>
      <c r="AH34" s="10">
        <f t="shared" si="1"/>
        <v>45.257327704701616</v>
      </c>
    </row>
    <row r="35" spans="1:34" x14ac:dyDescent="0.35">
      <c r="A35">
        <v>32</v>
      </c>
      <c r="B35" s="4">
        <f>RATES!B36</f>
        <v>2.5340000000000001E-2</v>
      </c>
      <c r="C35" s="4">
        <f>RATES!C36</f>
        <v>2.5024264904735357E-2</v>
      </c>
      <c r="D35" s="3">
        <f>RATES!D36</f>
        <v>0.44898020595179028</v>
      </c>
      <c r="E35" s="3">
        <f>RATES!E36</f>
        <v>1.0303124050796979</v>
      </c>
      <c r="G35" s="6">
        <f>'LIFE TABLES'!A35</f>
        <v>92</v>
      </c>
      <c r="H35" s="3">
        <f>'LIFE TABLES'!B35</f>
        <v>224.69547</v>
      </c>
      <c r="I35" s="3">
        <f>'LIFE TABLES'!C35</f>
        <v>0.22469547000000001</v>
      </c>
      <c r="J35" s="3">
        <f>'LIFE TABLES'!D35</f>
        <v>0.77530452999999999</v>
      </c>
      <c r="K35" s="10">
        <f>'LIFE TABLES'!E35</f>
        <v>0.12331571729742245</v>
      </c>
      <c r="P35" s="14">
        <f t="shared" si="7"/>
        <v>87439.193933082424</v>
      </c>
      <c r="Q35" s="14">
        <f t="shared" si="8"/>
        <v>21859.798483270606</v>
      </c>
      <c r="R35" s="14">
        <f t="shared" si="2"/>
        <v>109298.99241635302</v>
      </c>
      <c r="T35" s="10">
        <f t="shared" si="9"/>
        <v>7.958943684738128E-6</v>
      </c>
      <c r="U35" s="10">
        <f t="shared" si="10"/>
        <v>1.0251676873033308E-5</v>
      </c>
      <c r="V35" s="10">
        <f t="shared" si="11"/>
        <v>2.7414139358542415E-5</v>
      </c>
      <c r="W35" s="10"/>
      <c r="X35" s="10">
        <f t="shared" si="3"/>
        <v>0.3904984448271186</v>
      </c>
      <c r="Y35" s="10">
        <f t="shared" si="4"/>
        <v>0.50308140161695891</v>
      </c>
      <c r="Z35" s="10"/>
      <c r="AA35" s="14">
        <f t="shared" si="14"/>
        <v>94.227029605056515</v>
      </c>
      <c r="AC35" s="10">
        <f t="shared" si="5"/>
        <v>0.3904984448271186</v>
      </c>
      <c r="AD35" s="10">
        <f t="shared" si="6"/>
        <v>0.50308140161695891</v>
      </c>
      <c r="AE35" s="10">
        <f t="shared" si="12"/>
        <v>3.2050375809870482E-2</v>
      </c>
      <c r="AF35" s="10">
        <f t="shared" si="13"/>
        <v>1.9302043396000959E-3</v>
      </c>
      <c r="AG35" s="10">
        <f t="shared" ref="AG35:AG53" si="15">SUM(AC35:AF35)</f>
        <v>0.92756042659354809</v>
      </c>
      <c r="AH35" s="10">
        <f t="shared" ref="AH35:AH53" si="16">AG35*A35</f>
        <v>29.681933650993539</v>
      </c>
    </row>
    <row r="36" spans="1:34" x14ac:dyDescent="0.35">
      <c r="A36">
        <v>33</v>
      </c>
      <c r="B36" s="4">
        <f>RATES!B37</f>
        <v>2.5499999999999998E-2</v>
      </c>
      <c r="C36" s="4">
        <f>RATES!C37</f>
        <v>2.5180298530298326E-2</v>
      </c>
      <c r="D36" s="3">
        <f>RATES!D37</f>
        <v>0.43563530089638075</v>
      </c>
      <c r="E36" s="3">
        <f>RATES!E37</f>
        <v>1.0306332040308728</v>
      </c>
      <c r="G36" s="6">
        <f>'LIFE TABLES'!A36</f>
        <v>93</v>
      </c>
      <c r="H36" s="3">
        <f>'LIFE TABLES'!B36</f>
        <v>245.99945</v>
      </c>
      <c r="I36" s="3">
        <f>'LIFE TABLES'!C36</f>
        <v>0.24599945000000001</v>
      </c>
      <c r="J36" s="3">
        <f>'LIFE TABLES'!D36</f>
        <v>0.75400054999999999</v>
      </c>
      <c r="K36" s="10">
        <f>'LIFE TABLES'!E36</f>
        <v>9.2980118665901043E-2</v>
      </c>
      <c r="P36" s="14">
        <f t="shared" si="7"/>
        <v>88135.14639590474</v>
      </c>
      <c r="Q36" s="14">
        <f t="shared" si="8"/>
        <v>22033.786598976185</v>
      </c>
      <c r="R36" s="14">
        <f t="shared" si="2"/>
        <v>110168.93299488092</v>
      </c>
      <c r="T36" s="10">
        <f t="shared" si="9"/>
        <v>4.6508121346764708E-6</v>
      </c>
      <c r="U36" s="10">
        <f t="shared" si="10"/>
        <v>6.7438632044247945E-6</v>
      </c>
      <c r="V36" s="10">
        <f t="shared" si="11"/>
        <v>1.6019464019441161E-5</v>
      </c>
      <c r="W36" s="10"/>
      <c r="X36" s="10">
        <f t="shared" si="3"/>
        <v>0.22316812068461342</v>
      </c>
      <c r="Y36" s="10">
        <f t="shared" si="4"/>
        <v>0.32366143870110148</v>
      </c>
      <c r="Z36" s="10"/>
      <c r="AA36" s="14">
        <f t="shared" si="14"/>
        <v>96.111570197157647</v>
      </c>
      <c r="AC36" s="10">
        <f t="shared" si="5"/>
        <v>0.22316812068461342</v>
      </c>
      <c r="AD36" s="10">
        <f t="shared" si="6"/>
        <v>0.32366143870110148</v>
      </c>
      <c r="AE36" s="10">
        <f t="shared" si="12"/>
        <v>1.8834149137547333E-2</v>
      </c>
      <c r="AF36" s="10">
        <f t="shared" si="13"/>
        <v>1.1478188519721286E-3</v>
      </c>
      <c r="AG36" s="10">
        <f t="shared" si="15"/>
        <v>0.56681152737523433</v>
      </c>
      <c r="AH36" s="10">
        <f t="shared" si="16"/>
        <v>18.704780403382731</v>
      </c>
    </row>
    <row r="37" spans="1:34" x14ac:dyDescent="0.35">
      <c r="A37">
        <v>34</v>
      </c>
      <c r="B37" s="4">
        <f>RATES!B38</f>
        <v>2.5659999999999999E-2</v>
      </c>
      <c r="C37" s="4">
        <f>RATES!C38</f>
        <v>2.5336307813167001E-2</v>
      </c>
      <c r="D37" s="3">
        <f>RATES!D38</f>
        <v>0.42255550600771608</v>
      </c>
      <c r="E37" s="3">
        <f>RATES!E38</f>
        <v>1.0309540278204914</v>
      </c>
      <c r="G37" s="6">
        <f>'LIFE TABLES'!A37</f>
        <v>94</v>
      </c>
      <c r="H37" s="3">
        <f>'LIFE TABLES'!B37</f>
        <v>275.61788000000001</v>
      </c>
      <c r="I37" s="3">
        <f>'LIFE TABLES'!C37</f>
        <v>0.27561788000000004</v>
      </c>
      <c r="J37" s="3">
        <f>'LIFE TABLES'!D37</f>
        <v>0.72438212000000002</v>
      </c>
      <c r="K37" s="10">
        <f>'LIFE TABLES'!E37</f>
        <v>6.7353135477056972E-2</v>
      </c>
      <c r="P37" s="14">
        <f t="shared" si="7"/>
        <v>88864.291917679715</v>
      </c>
      <c r="Q37" s="14">
        <f t="shared" si="8"/>
        <v>22216.072979419929</v>
      </c>
      <c r="R37" s="14">
        <f t="shared" si="2"/>
        <v>111080.36489709964</v>
      </c>
      <c r="T37" s="10">
        <f t="shared" si="9"/>
        <v>2.6109479942249678E-6</v>
      </c>
      <c r="U37" s="10">
        <f t="shared" si="10"/>
        <v>4.4152507117746577E-6</v>
      </c>
      <c r="V37" s="10">
        <f t="shared" si="11"/>
        <v>8.9932653134415454E-6</v>
      </c>
      <c r="W37" s="10"/>
      <c r="X37" s="10">
        <f t="shared" si="3"/>
        <v>0.12252961885265065</v>
      </c>
      <c r="Y37" s="10">
        <f t="shared" si="4"/>
        <v>0.20724135921601566</v>
      </c>
      <c r="Z37" s="10"/>
      <c r="AA37" s="14">
        <f t="shared" si="14"/>
        <v>98.033801601100805</v>
      </c>
      <c r="AC37" s="10">
        <f t="shared" si="5"/>
        <v>0.12252961885265065</v>
      </c>
      <c r="AD37" s="10">
        <f t="shared" si="6"/>
        <v>0.20724135921601566</v>
      </c>
      <c r="AE37" s="10">
        <f t="shared" si="12"/>
        <v>1.0763616728897052E-2</v>
      </c>
      <c r="AF37" s="10">
        <f t="shared" si="13"/>
        <v>6.6360185386944834E-4</v>
      </c>
      <c r="AG37" s="10">
        <f t="shared" si="15"/>
        <v>0.34119819665143275</v>
      </c>
      <c r="AH37" s="10">
        <f t="shared" si="16"/>
        <v>11.600738686148713</v>
      </c>
    </row>
    <row r="38" spans="1:34" x14ac:dyDescent="0.35">
      <c r="A38">
        <v>35</v>
      </c>
      <c r="B38" s="4">
        <f>RATES!B39</f>
        <v>2.581E-2</v>
      </c>
      <c r="C38" s="4">
        <f>RATES!C39</f>
        <v>2.548254441449891E-2</v>
      </c>
      <c r="D38" s="3">
        <f>RATES!D39</f>
        <v>0.40988073390848667</v>
      </c>
      <c r="E38" s="3">
        <f>RATES!E39</f>
        <v>1.0309230735935475</v>
      </c>
      <c r="G38" s="6">
        <f>'LIFE TABLES'!A38</f>
        <v>95</v>
      </c>
      <c r="H38" s="3">
        <f>'LIFE TABLES'!B38</f>
        <v>305.56044000000003</v>
      </c>
      <c r="I38" s="3">
        <f>'LIFE TABLES'!C38</f>
        <v>0.30556044000000004</v>
      </c>
      <c r="J38" s="3">
        <f>'LIFE TABLES'!D38</f>
        <v>0.69443955999999996</v>
      </c>
      <c r="K38" s="10">
        <f>'LIFE TABLES'!E38</f>
        <v>4.6772681765307828E-2</v>
      </c>
      <c r="P38" s="14">
        <f t="shared" si="7"/>
        <v>89596.779479445875</v>
      </c>
      <c r="Q38" s="14">
        <f t="shared" si="8"/>
        <v>22399.194869861469</v>
      </c>
      <c r="R38" s="14">
        <f t="shared" si="2"/>
        <v>111995.97434930735</v>
      </c>
      <c r="T38" s="10">
        <f t="shared" si="9"/>
        <v>1.4051878216266634E-6</v>
      </c>
      <c r="U38" s="10">
        <f t="shared" si="10"/>
        <v>2.7479861062119403E-6</v>
      </c>
      <c r="V38" s="10">
        <f t="shared" si="11"/>
        <v>4.8400913856029469E-6</v>
      </c>
      <c r="W38" s="10"/>
      <c r="X38" s="10">
        <f t="shared" si="3"/>
        <v>6.4493616748319174E-2</v>
      </c>
      <c r="Y38" s="10">
        <f t="shared" si="4"/>
        <v>0.12614628066444375</v>
      </c>
      <c r="Z38" s="10"/>
      <c r="AA38" s="14">
        <f t="shared" si="14"/>
        <v>99.994477633122827</v>
      </c>
      <c r="AC38" s="10">
        <f t="shared" si="5"/>
        <v>6.4493616748319174E-2</v>
      </c>
      <c r="AD38" s="10">
        <f t="shared" si="6"/>
        <v>0.12614628066444375</v>
      </c>
      <c r="AE38" s="10">
        <f t="shared" si="12"/>
        <v>5.9097145521737554E-3</v>
      </c>
      <c r="AF38" s="10">
        <f t="shared" si="13"/>
        <v>3.6859626232866135E-4</v>
      </c>
      <c r="AG38" s="10">
        <f t="shared" si="15"/>
        <v>0.19691820822726536</v>
      </c>
      <c r="AH38" s="10">
        <f t="shared" si="16"/>
        <v>6.8921372879542879</v>
      </c>
    </row>
    <row r="39" spans="1:34" x14ac:dyDescent="0.35">
      <c r="A39">
        <v>36</v>
      </c>
      <c r="B39" s="4">
        <f>RATES!B40</f>
        <v>2.596E-2</v>
      </c>
      <c r="C39" s="4">
        <f>RATES!C40</f>
        <v>2.5628759633814266E-2</v>
      </c>
      <c r="D39" s="3">
        <f>RATES!D40</f>
        <v>0.39747018785099697</v>
      </c>
      <c r="E39" s="3">
        <f>RATES!E40</f>
        <v>1.031223841276222</v>
      </c>
      <c r="G39" s="6">
        <f>'LIFE TABLES'!A39</f>
        <v>96</v>
      </c>
      <c r="H39" s="3">
        <f>'LIFE TABLES'!B39</f>
        <v>332.57691</v>
      </c>
      <c r="I39" s="3">
        <f>'LIFE TABLES'!C39</f>
        <v>0.33257691</v>
      </c>
      <c r="J39" s="3">
        <f>'LIFE TABLES'!D39</f>
        <v>0.66742309</v>
      </c>
      <c r="K39" s="10">
        <f>'LIFE TABLES'!E39</f>
        <v>3.1217167791388403E-2</v>
      </c>
      <c r="P39" s="14">
        <f t="shared" si="7"/>
        <v>90361.659728555765</v>
      </c>
      <c r="Q39" s="14">
        <f t="shared" si="8"/>
        <v>22590.414932138941</v>
      </c>
      <c r="R39" s="14">
        <f t="shared" si="2"/>
        <v>112952.07466069471</v>
      </c>
      <c r="T39" s="10">
        <f t="shared" si="9"/>
        <v>7.2683746840383825E-7</v>
      </c>
      <c r="U39" s="10">
        <f t="shared" si="10"/>
        <v>1.6097026371414483E-6</v>
      </c>
      <c r="V39" s="10">
        <f t="shared" si="11"/>
        <v>2.503551280057663E-6</v>
      </c>
      <c r="W39" s="10"/>
      <c r="X39" s="10">
        <f t="shared" si="3"/>
        <v>3.2625650062594498E-2</v>
      </c>
      <c r="Y39" s="10">
        <f t="shared" si="4"/>
        <v>7.2267732426991707E-2</v>
      </c>
      <c r="Z39" s="10"/>
      <c r="AA39" s="14">
        <f t="shared" si="14"/>
        <v>101.99436718578528</v>
      </c>
      <c r="AC39" s="10">
        <f t="shared" si="5"/>
        <v>3.2625650062594498E-2</v>
      </c>
      <c r="AD39" s="10">
        <f t="shared" si="6"/>
        <v>7.2267732426991707E-2</v>
      </c>
      <c r="AE39" s="10">
        <f t="shared" si="12"/>
        <v>3.1105809996108853E-3</v>
      </c>
      <c r="AF39" s="10">
        <f t="shared" si="13"/>
        <v>1.962159509265573E-4</v>
      </c>
      <c r="AG39" s="10">
        <f t="shared" si="15"/>
        <v>0.10820017944012365</v>
      </c>
      <c r="AH39" s="10">
        <f t="shared" si="16"/>
        <v>3.8952064598444514</v>
      </c>
    </row>
    <row r="40" spans="1:34" x14ac:dyDescent="0.35">
      <c r="A40">
        <v>37</v>
      </c>
      <c r="B40" s="4">
        <f>RATES!B41</f>
        <v>2.6110000000000001E-2</v>
      </c>
      <c r="C40" s="4">
        <f>RATES!C41</f>
        <v>2.5774953477364682E-2</v>
      </c>
      <c r="D40" s="3">
        <f>RATES!D41</f>
        <v>0.38532302185706202</v>
      </c>
      <c r="E40" s="3">
        <f>RATES!E41</f>
        <v>1.0315246307770343</v>
      </c>
      <c r="G40" s="6">
        <f>'LIFE TABLES'!A40</f>
        <v>97</v>
      </c>
      <c r="H40" s="3">
        <f>'LIFE TABLES'!B40</f>
        <v>356.57767000000001</v>
      </c>
      <c r="I40" s="3">
        <f>'LIFE TABLES'!C40</f>
        <v>0.35657767000000001</v>
      </c>
      <c r="J40" s="3">
        <f>'LIFE TABLES'!D40</f>
        <v>0.64342232999999993</v>
      </c>
      <c r="K40" s="10">
        <f>'LIFE TABLES'!E40</f>
        <v>2.0085822836336076E-2</v>
      </c>
      <c r="P40" s="14">
        <f t="shared" si="7"/>
        <v>91159.651578764722</v>
      </c>
      <c r="Q40" s="14">
        <f t="shared" si="8"/>
        <v>22789.912894691181</v>
      </c>
      <c r="R40" s="14">
        <f t="shared" si="2"/>
        <v>113949.5644734559</v>
      </c>
      <c r="T40" s="10">
        <f t="shared" si="9"/>
        <v>3.6243917952506667E-7</v>
      </c>
      <c r="U40" s="10">
        <f t="shared" si="10"/>
        <v>8.9271048216847989E-7</v>
      </c>
      <c r="V40" s="10">
        <f t="shared" si="11"/>
        <v>1.2484016183641176E-6</v>
      </c>
      <c r="W40" s="10"/>
      <c r="X40" s="10">
        <f t="shared" si="3"/>
        <v>1.5910965472757929E-2</v>
      </c>
      <c r="Y40" s="10">
        <f t="shared" si="4"/>
        <v>3.9196587763840177E-2</v>
      </c>
      <c r="Z40" s="10"/>
      <c r="AA40" s="14">
        <f t="shared" si="14"/>
        <v>104.03425452950098</v>
      </c>
      <c r="AC40" s="10">
        <f t="shared" si="5"/>
        <v>1.5910965472757929E-2</v>
      </c>
      <c r="AD40" s="10">
        <f t="shared" si="6"/>
        <v>3.9196587763840177E-2</v>
      </c>
      <c r="AE40" s="10">
        <f t="shared" si="12"/>
        <v>1.5735599718222114E-3</v>
      </c>
      <c r="AF40" s="10">
        <f t="shared" si="13"/>
        <v>1.0035934275962059E-4</v>
      </c>
      <c r="AG40" s="10">
        <f t="shared" si="15"/>
        <v>5.6781472551179935E-2</v>
      </c>
      <c r="AH40" s="10">
        <f t="shared" si="16"/>
        <v>2.1009144843936576</v>
      </c>
    </row>
    <row r="41" spans="1:34" x14ac:dyDescent="0.35">
      <c r="A41">
        <v>38</v>
      </c>
      <c r="B41" s="4">
        <f>RATES!B42</f>
        <v>2.6259999999999999E-2</v>
      </c>
      <c r="C41" s="4">
        <f>RATES!C42</f>
        <v>2.5921125951399046E-2</v>
      </c>
      <c r="D41" s="3">
        <f>RATES!D42</f>
        <v>0.37343818647922677</v>
      </c>
      <c r="E41" s="3">
        <f>RATES!E42</f>
        <v>1.0318254420895876</v>
      </c>
      <c r="G41" s="6">
        <f>'LIFE TABLES'!A41</f>
        <v>98</v>
      </c>
      <c r="H41" s="3">
        <f>'LIFE TABLES'!B41</f>
        <v>379.08291000000003</v>
      </c>
      <c r="I41" s="3">
        <f>'LIFE TABLES'!C41</f>
        <v>0.37908291000000005</v>
      </c>
      <c r="J41" s="3">
        <f>'LIFE TABLES'!D41</f>
        <v>0.62091708999999995</v>
      </c>
      <c r="K41" s="10">
        <f>'LIFE TABLES'!E41</f>
        <v>1.2471630665793342E-2</v>
      </c>
      <c r="P41" s="14">
        <f t="shared" si="7"/>
        <v>91991.509139589863</v>
      </c>
      <c r="Q41" s="14">
        <f t="shared" si="8"/>
        <v>22997.877284897466</v>
      </c>
      <c r="R41" s="14">
        <f t="shared" si="2"/>
        <v>114989.38642448733</v>
      </c>
      <c r="T41" s="10">
        <f t="shared" si="9"/>
        <v>1.7440962750583631E-7</v>
      </c>
      <c r="U41" s="10">
        <f t="shared" si="10"/>
        <v>4.7324771833817972E-7</v>
      </c>
      <c r="V41" s="10">
        <f t="shared" si="11"/>
        <v>6.0074427252010227E-7</v>
      </c>
      <c r="W41" s="10"/>
      <c r="X41" s="10">
        <f t="shared" si="3"/>
        <v>7.4880958256655084E-3</v>
      </c>
      <c r="Y41" s="10">
        <f t="shared" si="4"/>
        <v>2.0321932790396419E-2</v>
      </c>
      <c r="Z41" s="10"/>
      <c r="AA41" s="14">
        <f t="shared" si="14"/>
        <v>106.11493962009101</v>
      </c>
      <c r="AC41" s="10">
        <f t="shared" si="5"/>
        <v>7.4880958256655084E-3</v>
      </c>
      <c r="AD41" s="10">
        <f t="shared" si="6"/>
        <v>2.0321932790396419E-2</v>
      </c>
      <c r="AE41" s="10">
        <f t="shared" si="12"/>
        <v>7.6739680340497964E-4</v>
      </c>
      <c r="AF41" s="10">
        <f t="shared" si="13"/>
        <v>4.9470873601137833E-5</v>
      </c>
      <c r="AG41" s="10">
        <f t="shared" si="15"/>
        <v>2.8626896293068044E-2</v>
      </c>
      <c r="AH41" s="10">
        <f t="shared" si="16"/>
        <v>1.0878220591365857</v>
      </c>
    </row>
    <row r="42" spans="1:34" x14ac:dyDescent="0.35">
      <c r="A42">
        <v>39</v>
      </c>
      <c r="B42" s="4">
        <f>RATES!B43</f>
        <v>2.64E-2</v>
      </c>
      <c r="C42" s="4">
        <f>RATES!C43</f>
        <v>2.6057534319289598E-2</v>
      </c>
      <c r="D42" s="3">
        <f>RATES!D43</f>
        <v>0.36195193998144004</v>
      </c>
      <c r="E42" s="3">
        <f>RATES!E43</f>
        <v>1.0317341758090197</v>
      </c>
      <c r="G42" s="6">
        <f>'LIFE TABLES'!A42</f>
        <v>99</v>
      </c>
      <c r="H42" s="3">
        <f>'LIFE TABLES'!B42</f>
        <v>402.51481999999999</v>
      </c>
      <c r="I42" s="3">
        <f>'LIFE TABLES'!C42</f>
        <v>0.40251482</v>
      </c>
      <c r="J42" s="3">
        <f>'LIFE TABLES'!D42</f>
        <v>0.59748518000000006</v>
      </c>
      <c r="K42" s="10">
        <f>'LIFE TABLES'!E42</f>
        <v>7.4516144932450555E-3</v>
      </c>
      <c r="P42" s="14">
        <f t="shared" si="7"/>
        <v>92822.74661856427</v>
      </c>
      <c r="Q42" s="14">
        <f t="shared" si="8"/>
        <v>23205.686654641067</v>
      </c>
      <c r="R42" s="14">
        <f t="shared" si="2"/>
        <v>116028.43327320533</v>
      </c>
      <c r="T42" s="10">
        <f t="shared" si="9"/>
        <v>8.0760554955144621E-8</v>
      </c>
      <c r="U42" s="10">
        <f t="shared" si="10"/>
        <v>2.4180847271946013E-7</v>
      </c>
      <c r="V42" s="10">
        <f t="shared" si="11"/>
        <v>2.7817524484549788E-7</v>
      </c>
      <c r="W42" s="10"/>
      <c r="X42" s="10">
        <f t="shared" si="3"/>
        <v>3.3910935033549319E-3</v>
      </c>
      <c r="Y42" s="10">
        <f t="shared" si="4"/>
        <v>1.0155161880025024E-2</v>
      </c>
      <c r="Z42" s="10"/>
      <c r="AA42" s="14">
        <f t="shared" si="14"/>
        <v>108.23723841249283</v>
      </c>
      <c r="AC42" s="10">
        <f t="shared" si="5"/>
        <v>3.3910935033549319E-3</v>
      </c>
      <c r="AD42" s="10">
        <f t="shared" si="6"/>
        <v>1.0155161880025024E-2</v>
      </c>
      <c r="AE42" s="10">
        <f t="shared" si="12"/>
        <v>3.6115543636500342E-4</v>
      </c>
      <c r="AF42" s="10">
        <f t="shared" si="13"/>
        <v>2.3535165178159359E-5</v>
      </c>
      <c r="AG42" s="10">
        <f t="shared" si="15"/>
        <v>1.3930945984923119E-2</v>
      </c>
      <c r="AH42" s="10">
        <f t="shared" si="16"/>
        <v>0.54330689341200167</v>
      </c>
    </row>
    <row r="43" spans="1:34" x14ac:dyDescent="0.35">
      <c r="A43">
        <v>40</v>
      </c>
      <c r="B43" s="4">
        <f>RATES!B44</f>
        <v>2.6540000000000001E-2</v>
      </c>
      <c r="C43" s="4">
        <f>RATES!C44</f>
        <v>2.6193924082475131E-2</v>
      </c>
      <c r="D43" s="3">
        <f>RATES!D44</f>
        <v>0.35072355328981913</v>
      </c>
      <c r="E43" s="3">
        <f>RATES!E44</f>
        <v>1.0320149205443934</v>
      </c>
      <c r="G43" s="6">
        <f>'LIFE TABLES'!A43</f>
        <v>100</v>
      </c>
      <c r="H43" s="3">
        <f>'LIFE TABLES'!B43</f>
        <v>434.19751000000002</v>
      </c>
      <c r="I43" s="3">
        <f>'LIFE TABLES'!C43</f>
        <v>0.43419751000000001</v>
      </c>
      <c r="J43" s="3">
        <f>'LIFE TABLES'!D43</f>
        <v>0.56580249000000005</v>
      </c>
      <c r="K43" s="10">
        <f>'LIFE TABLES'!E43</f>
        <v>4.2161420347981409E-3</v>
      </c>
      <c r="P43" s="14">
        <f t="shared" si="7"/>
        <v>93686.981367792017</v>
      </c>
      <c r="Q43" s="14">
        <f t="shared" si="8"/>
        <v>23421.745341948004</v>
      </c>
      <c r="R43" s="14">
        <f t="shared" si="2"/>
        <v>117108.72670974002</v>
      </c>
      <c r="T43" s="10">
        <f t="shared" si="9"/>
        <v>3.5413255392737069E-8</v>
      </c>
      <c r="U43" s="10">
        <f t="shared" si="10"/>
        <v>1.2078299865555564E-7</v>
      </c>
      <c r="V43" s="10">
        <f t="shared" si="11"/>
        <v>1.2197899079720533E-7</v>
      </c>
      <c r="W43" s="10"/>
      <c r="X43" s="10">
        <f t="shared" si="3"/>
        <v>1.4542727525426054E-3</v>
      </c>
      <c r="Y43" s="10">
        <f t="shared" si="4"/>
        <v>4.9608945887197956E-3</v>
      </c>
      <c r="Z43" s="10"/>
      <c r="AA43" s="14">
        <f t="shared" si="14"/>
        <v>110.40198318074269</v>
      </c>
      <c r="AC43" s="10">
        <f t="shared" si="5"/>
        <v>1.4542727525426054E-3</v>
      </c>
      <c r="AD43" s="10">
        <f t="shared" si="6"/>
        <v>4.9608945887197956E-3</v>
      </c>
      <c r="AE43" s="10">
        <f t="shared" si="12"/>
        <v>1.6355425659458293E-4</v>
      </c>
      <c r="AF43" s="10">
        <f t="shared" si="13"/>
        <v>1.0771105662456394E-5</v>
      </c>
      <c r="AG43" s="10">
        <f t="shared" si="15"/>
        <v>6.5894927035194412E-3</v>
      </c>
      <c r="AH43" s="10">
        <f t="shared" si="16"/>
        <v>0.26357970814077764</v>
      </c>
    </row>
    <row r="44" spans="1:34" x14ac:dyDescent="0.35">
      <c r="A44">
        <v>41</v>
      </c>
      <c r="B44" s="4">
        <f>RATES!B45</f>
        <v>2.6669999999999999E-2</v>
      </c>
      <c r="C44" s="4">
        <f>RATES!C45</f>
        <v>2.6320555065349444E-2</v>
      </c>
      <c r="D44" s="3">
        <f>RATES!D45</f>
        <v>0.33988676611542634</v>
      </c>
      <c r="E44" s="3">
        <f>RATES!E45</f>
        <v>1.0318835219689388</v>
      </c>
      <c r="G44" s="6">
        <f>'LIFE TABLES'!A44</f>
        <v>101</v>
      </c>
      <c r="H44" s="3">
        <f>'LIFE TABLES'!B44</f>
        <v>474.89508999999998</v>
      </c>
      <c r="I44" s="3">
        <f>'LIFE TABLES'!C44</f>
        <v>0.47489508999999996</v>
      </c>
      <c r="J44" s="3">
        <f>'LIFE TABLES'!D44</f>
        <v>0.52510491000000004</v>
      </c>
      <c r="K44" s="10">
        <f>'LIFE TABLES'!E44</f>
        <v>2.2139168837298946E-3</v>
      </c>
      <c r="P44" s="14">
        <f t="shared" si="7"/>
        <v>94547.223145913988</v>
      </c>
      <c r="Q44" s="14">
        <f t="shared" si="8"/>
        <v>23636.805786478497</v>
      </c>
      <c r="R44" s="14">
        <f t="shared" si="2"/>
        <v>118184.02893239248</v>
      </c>
      <c r="T44" s="10">
        <f t="shared" si="9"/>
        <v>1.4411647571502915E-8</v>
      </c>
      <c r="U44" s="10">
        <f t="shared" si="10"/>
        <v>5.7927223812748073E-8</v>
      </c>
      <c r="V44" s="10">
        <f t="shared" si="11"/>
        <v>4.9640119412954444E-8</v>
      </c>
      <c r="W44" s="10"/>
      <c r="X44" s="10">
        <f t="shared" si="3"/>
        <v>5.7880620548135899E-4</v>
      </c>
      <c r="Y44" s="10">
        <f t="shared" si="4"/>
        <v>2.3268895089147224E-3</v>
      </c>
      <c r="Z44" s="10"/>
      <c r="AA44" s="14">
        <f t="shared" si="14"/>
        <v>112.61002284435754</v>
      </c>
      <c r="AC44" s="10">
        <f t="shared" si="5"/>
        <v>5.7880620548135899E-4</v>
      </c>
      <c r="AD44" s="10">
        <f t="shared" si="6"/>
        <v>2.3268895089147224E-3</v>
      </c>
      <c r="AE44" s="10">
        <f t="shared" si="12"/>
        <v>7.0140242498254376E-5</v>
      </c>
      <c r="AF44" s="10">
        <f t="shared" si="13"/>
        <v>4.6687039725836255E-6</v>
      </c>
      <c r="AG44" s="10">
        <f t="shared" si="15"/>
        <v>2.9805046608669191E-3</v>
      </c>
      <c r="AH44" s="10">
        <f t="shared" si="16"/>
        <v>0.12220069109554368</v>
      </c>
    </row>
    <row r="45" spans="1:34" x14ac:dyDescent="0.35">
      <c r="A45">
        <v>42</v>
      </c>
      <c r="B45" s="4">
        <f>RATES!B46</f>
        <v>2.6800000000000001E-2</v>
      </c>
      <c r="C45" s="4">
        <f>RATES!C46</f>
        <v>2.6447170014848229E-2</v>
      </c>
      <c r="D45" s="3">
        <f>RATES!D46</f>
        <v>0.32930162970189297</v>
      </c>
      <c r="E45" s="3">
        <f>RATES!E46</f>
        <v>1.032144196866307</v>
      </c>
      <c r="G45" s="6">
        <f>'LIFE TABLES'!A45</f>
        <v>102</v>
      </c>
      <c r="H45" s="3">
        <f>'LIFE TABLES'!B45</f>
        <v>509.54043000000001</v>
      </c>
      <c r="I45" s="3">
        <f>'LIFE TABLES'!C45</f>
        <v>0.50954043000000004</v>
      </c>
      <c r="J45" s="3">
        <f>'LIFE TABLES'!D45</f>
        <v>0.49045956999999996</v>
      </c>
      <c r="K45" s="10">
        <f>'LIFE TABLES'!E45</f>
        <v>1.0858367228099039E-3</v>
      </c>
      <c r="P45" s="14">
        <f t="shared" si="7"/>
        <v>95439.467610481559</v>
      </c>
      <c r="Q45" s="14">
        <f t="shared" si="8"/>
        <v>23859.86690262039</v>
      </c>
      <c r="R45" s="14">
        <f t="shared" si="2"/>
        <v>119299.33451310195</v>
      </c>
      <c r="T45" s="10">
        <f t="shared" si="9"/>
        <v>5.4779561149559197E-9</v>
      </c>
      <c r="U45" s="10">
        <f t="shared" si="10"/>
        <v>2.5293647790928186E-8</v>
      </c>
      <c r="V45" s="10">
        <f t="shared" si="11"/>
        <v>1.8868515507070374E-8</v>
      </c>
      <c r="W45" s="10"/>
      <c r="X45" s="10">
        <f t="shared" si="3"/>
        <v>2.1516797674833409E-4</v>
      </c>
      <c r="Y45" s="10">
        <f t="shared" si="4"/>
        <v>9.9367272203222234E-4</v>
      </c>
      <c r="Z45" s="10"/>
      <c r="AA45" s="14">
        <f t="shared" si="14"/>
        <v>114.8622233012447</v>
      </c>
      <c r="AC45" s="10">
        <f t="shared" si="5"/>
        <v>2.1516797674833409E-4</v>
      </c>
      <c r="AD45" s="10">
        <f t="shared" si="6"/>
        <v>9.9367272203222234E-4</v>
      </c>
      <c r="AE45" s="10">
        <f t="shared" si="12"/>
        <v>2.7916045629827206E-5</v>
      </c>
      <c r="AF45" s="10">
        <f t="shared" si="13"/>
        <v>1.8776036286908711E-6</v>
      </c>
      <c r="AG45" s="10">
        <f t="shared" si="15"/>
        <v>1.2386343480390745E-3</v>
      </c>
      <c r="AH45" s="10">
        <f t="shared" si="16"/>
        <v>5.2022642617641127E-2</v>
      </c>
    </row>
    <row r="46" spans="1:34" x14ac:dyDescent="0.35">
      <c r="A46">
        <v>43</v>
      </c>
      <c r="B46" s="4">
        <f>RATES!B47</f>
        <v>2.6929999999999999E-2</v>
      </c>
      <c r="C46" s="4">
        <f>RATES!C47</f>
        <v>2.6573768935031109E-2</v>
      </c>
      <c r="D46" s="3">
        <f>RATES!D47</f>
        <v>0.31896558558159949</v>
      </c>
      <c r="E46" s="3">
        <f>RATES!E47</f>
        <v>1.032404888136903</v>
      </c>
      <c r="G46" s="6">
        <f>'LIFE TABLES'!A46</f>
        <v>103</v>
      </c>
      <c r="H46" s="3">
        <f>'LIFE TABLES'!B46</f>
        <v>544.43039999999996</v>
      </c>
      <c r="I46" s="3">
        <f>'LIFE TABLES'!C46</f>
        <v>0.54443039999999998</v>
      </c>
      <c r="J46" s="3">
        <f>'LIFE TABLES'!D46</f>
        <v>0.45556960000000002</v>
      </c>
      <c r="K46" s="10">
        <f>'LIFE TABLES'!E46</f>
        <v>4.9467420147581884E-4</v>
      </c>
      <c r="P46" s="14">
        <f t="shared" si="7"/>
        <v>96364.465078835405</v>
      </c>
      <c r="Q46" s="14">
        <f t="shared" si="8"/>
        <v>24091.116269708851</v>
      </c>
      <c r="R46" s="14">
        <f t="shared" si="2"/>
        <v>120455.58134854425</v>
      </c>
      <c r="T46" s="10">
        <f t="shared" si="9"/>
        <v>1.9340824639837169E-9</v>
      </c>
      <c r="U46" s="10">
        <f t="shared" si="10"/>
        <v>1.0272593444920534E-8</v>
      </c>
      <c r="V46" s="10">
        <f t="shared" si="11"/>
        <v>6.661839598166132E-9</v>
      </c>
      <c r="W46" s="10"/>
      <c r="X46" s="10">
        <f t="shared" si="3"/>
        <v>7.4297402119151627E-5</v>
      </c>
      <c r="Y46" s="10">
        <f t="shared" si="4"/>
        <v>3.9468521360247146E-4</v>
      </c>
      <c r="Z46" s="10"/>
      <c r="AA46" s="14">
        <f t="shared" si="14"/>
        <v>117.15946776726959</v>
      </c>
      <c r="AC46" s="10">
        <f t="shared" si="5"/>
        <v>7.4297402119151627E-5</v>
      </c>
      <c r="AD46" s="10">
        <f t="shared" si="6"/>
        <v>3.9468521360247146E-4</v>
      </c>
      <c r="AE46" s="10">
        <f t="shared" si="12"/>
        <v>1.037761775107793E-5</v>
      </c>
      <c r="AF46" s="10">
        <f t="shared" si="13"/>
        <v>7.0511337238127912E-7</v>
      </c>
      <c r="AG46" s="10">
        <f t="shared" si="15"/>
        <v>4.8006534684508234E-4</v>
      </c>
      <c r="AH46" s="10">
        <f t="shared" si="16"/>
        <v>2.064280991433854E-2</v>
      </c>
    </row>
    <row r="47" spans="1:34" x14ac:dyDescent="0.35">
      <c r="A47">
        <v>44</v>
      </c>
      <c r="B47" s="4">
        <f>RATES!B48</f>
        <v>2.7050000000000001E-2</v>
      </c>
      <c r="C47" s="4">
        <f>RATES!C48</f>
        <v>2.6690615253044576E-2</v>
      </c>
      <c r="D47" s="3">
        <f>RATES!D48</f>
        <v>0.30900832177573911</v>
      </c>
      <c r="E47" s="3">
        <f>RATES!E48</f>
        <v>1.0322232868960945</v>
      </c>
      <c r="G47" s="6">
        <f>'LIFE TABLES'!A47</f>
        <v>104</v>
      </c>
      <c r="H47" s="3">
        <f>'LIFE TABLES'!B47</f>
        <v>579.24221999999997</v>
      </c>
      <c r="I47" s="3">
        <f>'LIFE TABLES'!C47</f>
        <v>0.57924222000000003</v>
      </c>
      <c r="J47" s="3">
        <f>'LIFE TABLES'!D47</f>
        <v>0.42075777999999997</v>
      </c>
      <c r="K47" s="10">
        <f>'LIFE TABLES'!E47</f>
        <v>2.0813801883623825E-4</v>
      </c>
      <c r="P47" s="14">
        <f t="shared" si="7"/>
        <v>97281.312696218898</v>
      </c>
      <c r="Q47" s="14">
        <f t="shared" si="8"/>
        <v>24320.328174054725</v>
      </c>
      <c r="R47" s="14">
        <f t="shared" si="2"/>
        <v>121601.64087027362</v>
      </c>
      <c r="T47" s="10">
        <f t="shared" si="9"/>
        <v>6.3067968900910711E-10</v>
      </c>
      <c r="U47" s="10">
        <f t="shared" si="10"/>
        <v>3.8588187581256625E-9</v>
      </c>
      <c r="V47" s="10">
        <f t="shared" si="11"/>
        <v>2.1723411510313672E-9</v>
      </c>
      <c r="W47" s="10"/>
      <c r="X47" s="10">
        <f t="shared" si="3"/>
        <v>2.3694471185100384E-5</v>
      </c>
      <c r="Y47" s="10">
        <f t="shared" si="4"/>
        <v>1.4499866097717292E-4</v>
      </c>
      <c r="Z47" s="10"/>
      <c r="AA47" s="14">
        <f t="shared" si="14"/>
        <v>119.50265712261498</v>
      </c>
      <c r="AC47" s="10">
        <f t="shared" si="5"/>
        <v>2.3694471185100384E-5</v>
      </c>
      <c r="AD47" s="10">
        <f t="shared" si="6"/>
        <v>1.4499866097717292E-4</v>
      </c>
      <c r="AE47" s="10">
        <f t="shared" si="12"/>
        <v>3.5833808068427058E-6</v>
      </c>
      <c r="AF47" s="10">
        <f t="shared" si="13"/>
        <v>2.4600385281975785E-7</v>
      </c>
      <c r="AG47" s="10">
        <f t="shared" si="15"/>
        <v>1.7252251682193574E-4</v>
      </c>
      <c r="AH47" s="10">
        <f t="shared" si="16"/>
        <v>7.5909907401651728E-3</v>
      </c>
    </row>
    <row r="48" spans="1:34" x14ac:dyDescent="0.35">
      <c r="A48">
        <v>45</v>
      </c>
      <c r="B48" s="4">
        <f>RATES!B49</f>
        <v>2.717E-2</v>
      </c>
      <c r="C48" s="4">
        <f>RATES!C49</f>
        <v>2.6807447919590902E-2</v>
      </c>
      <c r="D48" s="3">
        <f>RATES!D49</f>
        <v>0.29929213083059825</v>
      </c>
      <c r="E48" s="3">
        <f>RATES!E49</f>
        <v>1.0324639038058783</v>
      </c>
      <c r="G48" s="6">
        <f>'LIFE TABLES'!A48</f>
        <v>105</v>
      </c>
      <c r="H48" s="3">
        <f>'LIFE TABLES'!B48</f>
        <v>613.64117999999996</v>
      </c>
      <c r="I48" s="3">
        <f>'LIFE TABLES'!C48</f>
        <v>0.61364118000000001</v>
      </c>
      <c r="J48" s="3">
        <f>'LIFE TABLES'!D48</f>
        <v>0.38635881999999999</v>
      </c>
      <c r="K48" s="10">
        <f>'LIFE TABLES'!E48</f>
        <v>8.0415959354706781E-5</v>
      </c>
      <c r="P48" s="14">
        <f t="shared" si="7"/>
        <v>98229.776108477148</v>
      </c>
      <c r="Q48" s="14">
        <f t="shared" si="8"/>
        <v>24557.444027119287</v>
      </c>
      <c r="R48" s="14">
        <f t="shared" si="2"/>
        <v>122787.22013559644</v>
      </c>
      <c r="T48" s="10">
        <f t="shared" si="9"/>
        <v>1.8884321184373238E-10</v>
      </c>
      <c r="U48" s="10">
        <f t="shared" si="10"/>
        <v>1.3330379872814479E-9</v>
      </c>
      <c r="V48" s="10">
        <f t="shared" si="11"/>
        <v>6.5045995190618864E-10</v>
      </c>
      <c r="W48" s="10"/>
      <c r="X48" s="10">
        <f t="shared" si="3"/>
        <v>6.9387157816435093E-6</v>
      </c>
      <c r="Y48" s="10">
        <f t="shared" si="4"/>
        <v>4.8988144592002189E-5</v>
      </c>
      <c r="Z48" s="10"/>
      <c r="AA48" s="14">
        <f t="shared" si="14"/>
        <v>121.89271026506728</v>
      </c>
      <c r="AC48" s="10">
        <f t="shared" si="5"/>
        <v>6.9387157816435093E-6</v>
      </c>
      <c r="AD48" s="10">
        <f t="shared" si="6"/>
        <v>4.8988144592002189E-5</v>
      </c>
      <c r="AE48" s="10">
        <f t="shared" si="12"/>
        <v>1.1427880109441042E-6</v>
      </c>
      <c r="AF48" s="10">
        <f t="shared" si="13"/>
        <v>7.9250326673064718E-8</v>
      </c>
      <c r="AG48" s="10">
        <f t="shared" si="15"/>
        <v>5.7148898711262868E-5</v>
      </c>
      <c r="AH48" s="10">
        <f t="shared" si="16"/>
        <v>2.5717004420068293E-3</v>
      </c>
    </row>
    <row r="49" spans="1:34" x14ac:dyDescent="0.35">
      <c r="A49">
        <v>46</v>
      </c>
      <c r="B49" s="4">
        <f>RATES!B50</f>
        <v>2.7279999999999999E-2</v>
      </c>
      <c r="C49" s="4">
        <f>RATES!C50</f>
        <v>2.6914532540881435E-2</v>
      </c>
      <c r="D49" s="3">
        <f>RATES!D50</f>
        <v>0.28994370460990576</v>
      </c>
      <c r="E49" s="3">
        <f>RATES!E50</f>
        <v>1.0322422114088319</v>
      </c>
      <c r="G49" s="6">
        <f>'LIFE TABLES'!A49</f>
        <v>106</v>
      </c>
      <c r="H49" s="3">
        <f>'LIFE TABLES'!B49</f>
        <v>647.30123000000003</v>
      </c>
      <c r="I49" s="3">
        <f>'LIFE TABLES'!C49</f>
        <v>0.64730123000000006</v>
      </c>
      <c r="J49" s="3">
        <f>'LIFE TABLES'!D49</f>
        <v>0.35269876999999994</v>
      </c>
      <c r="K49" s="10">
        <f>'LIFE TABLES'!E49</f>
        <v>2.836260995277507E-5</v>
      </c>
      <c r="P49" s="14">
        <f t="shared" si="7"/>
        <v>99166.189047447886</v>
      </c>
      <c r="Q49" s="14">
        <f t="shared" si="8"/>
        <v>24791.547261861971</v>
      </c>
      <c r="R49" s="14">
        <f t="shared" si="2"/>
        <v>123957.73630930985</v>
      </c>
      <c r="T49" s="10">
        <f t="shared" si="9"/>
        <v>5.161869561860372E-11</v>
      </c>
      <c r="U49" s="10">
        <f t="shared" si="10"/>
        <v>4.2104352693461727E-10</v>
      </c>
      <c r="V49" s="10">
        <f t="shared" si="11"/>
        <v>1.7779772935296817E-10</v>
      </c>
      <c r="W49" s="10"/>
      <c r="X49" s="10">
        <f t="shared" si="3"/>
        <v>1.8549160930011986E-6</v>
      </c>
      <c r="Y49" s="10">
        <f t="shared" si="4"/>
        <v>1.5132626574464276E-5</v>
      </c>
      <c r="Z49" s="10"/>
      <c r="AA49" s="14">
        <f t="shared" si="14"/>
        <v>124.33056447036863</v>
      </c>
      <c r="AC49" s="10">
        <f t="shared" si="5"/>
        <v>1.8549160930011986E-6</v>
      </c>
      <c r="AD49" s="10">
        <f t="shared" si="6"/>
        <v>1.5132626574464276E-5</v>
      </c>
      <c r="AE49" s="10">
        <f t="shared" si="12"/>
        <v>3.3465480407186048E-7</v>
      </c>
      <c r="AF49" s="10">
        <f t="shared" si="13"/>
        <v>2.3448342642130366E-8</v>
      </c>
      <c r="AG49" s="10">
        <f t="shared" si="15"/>
        <v>1.7345645814179462E-5</v>
      </c>
      <c r="AH49" s="10">
        <f t="shared" si="16"/>
        <v>7.9789970745225522E-4</v>
      </c>
    </row>
    <row r="50" spans="1:34" x14ac:dyDescent="0.35">
      <c r="A50">
        <v>47</v>
      </c>
      <c r="B50" s="4">
        <f>RATES!B51</f>
        <v>2.7390000000000001E-2</v>
      </c>
      <c r="C50" s="4">
        <f>RATES!C51</f>
        <v>2.7021605696283663E-2</v>
      </c>
      <c r="D50" s="3">
        <f>RATES!D51</f>
        <v>0.28082727798558388</v>
      </c>
      <c r="E50" s="3">
        <f>RATES!E51</f>
        <v>1.0324627532258097</v>
      </c>
      <c r="G50" s="6">
        <f>'LIFE TABLES'!A50</f>
        <v>107</v>
      </c>
      <c r="H50" s="3">
        <f>'LIFE TABLES'!B50</f>
        <v>679.90812000000005</v>
      </c>
      <c r="I50" s="3">
        <f>'LIFE TABLES'!C50</f>
        <v>0.67990812</v>
      </c>
      <c r="J50" s="3">
        <f>'LIFE TABLES'!D50</f>
        <v>0.32009188</v>
      </c>
      <c r="K50" s="10">
        <f>'LIFE TABLES'!E50</f>
        <v>9.0786411414904827E-6</v>
      </c>
      <c r="P50" s="14">
        <f t="shared" si="7"/>
        <v>100132.91784628072</v>
      </c>
      <c r="Q50" s="14">
        <f t="shared" si="8"/>
        <v>25033.229461570179</v>
      </c>
      <c r="R50" s="14">
        <f t="shared" si="2"/>
        <v>125166.1473078509</v>
      </c>
      <c r="T50" s="10">
        <f t="shared" si="9"/>
        <v>1.2805112125872636E-11</v>
      </c>
      <c r="U50" s="10">
        <f t="shared" si="10"/>
        <v>1.2088611990464556E-10</v>
      </c>
      <c r="V50" s="10">
        <f t="shared" si="11"/>
        <v>4.4106497322450148E-11</v>
      </c>
      <c r="W50" s="10"/>
      <c r="X50" s="10">
        <f t="shared" si="3"/>
        <v>4.5002864716706913E-7</v>
      </c>
      <c r="Y50" s="10">
        <f t="shared" si="4"/>
        <v>4.2491553886270088E-6</v>
      </c>
      <c r="Z50" s="10"/>
      <c r="AA50" s="14">
        <f t="shared" si="14"/>
        <v>126.81717575977601</v>
      </c>
      <c r="AC50" s="10">
        <f t="shared" si="5"/>
        <v>4.5002864716706913E-7</v>
      </c>
      <c r="AD50" s="10">
        <f t="shared" si="6"/>
        <v>4.2491553886270088E-6</v>
      </c>
      <c r="AE50" s="10">
        <f t="shared" si="12"/>
        <v>8.9462610413329486E-8</v>
      </c>
      <c r="AF50" s="10">
        <f t="shared" si="13"/>
        <v>6.3320389534909802E-9</v>
      </c>
      <c r="AG50" s="10">
        <f t="shared" si="15"/>
        <v>4.7949786851608985E-6</v>
      </c>
      <c r="AH50" s="10">
        <f t="shared" si="16"/>
        <v>2.2536399820256224E-4</v>
      </c>
    </row>
    <row r="51" spans="1:34" x14ac:dyDescent="0.35">
      <c r="A51">
        <v>48</v>
      </c>
      <c r="B51" s="4">
        <f>RATES!B52</f>
        <v>2.75E-2</v>
      </c>
      <c r="C51" s="4">
        <f>RATES!C52</f>
        <v>2.7128667388252696E-2</v>
      </c>
      <c r="D51" s="3">
        <f>RATES!D52</f>
        <v>0.27193939918144983</v>
      </c>
      <c r="E51" s="3">
        <f>RATES!E52</f>
        <v>1.0326833067620469</v>
      </c>
      <c r="G51" s="6">
        <f>'LIFE TABLES'!A51</f>
        <v>108</v>
      </c>
      <c r="H51" s="3">
        <f>'LIFE TABLES'!B51</f>
        <v>711.17909999999995</v>
      </c>
      <c r="I51" s="3">
        <f>'LIFE TABLES'!C51</f>
        <v>0.71117909999999995</v>
      </c>
      <c r="J51" s="3">
        <f>'LIFE TABLES'!D51</f>
        <v>0.28882090000000005</v>
      </c>
      <c r="K51" s="10">
        <f>'LIFE TABLES'!E51</f>
        <v>2.622101305262309E-6</v>
      </c>
      <c r="P51" s="14">
        <f t="shared" si="7"/>
        <v>101130.6696774505</v>
      </c>
      <c r="Q51" s="14">
        <f t="shared" si="8"/>
        <v>25282.667419362624</v>
      </c>
      <c r="R51" s="14">
        <f t="shared" si="2"/>
        <v>126413.33709681312</v>
      </c>
      <c r="T51" s="10">
        <f t="shared" si="9"/>
        <v>2.8662476068164728E-12</v>
      </c>
      <c r="U51" s="10">
        <f t="shared" si="10"/>
        <v>3.1367619069932537E-11</v>
      </c>
      <c r="V51" s="10">
        <f t="shared" si="11"/>
        <v>9.8726306457011735E-12</v>
      </c>
      <c r="W51" s="10"/>
      <c r="X51" s="10">
        <f t="shared" si="3"/>
        <v>9.8516737054892228E-8</v>
      </c>
      <c r="Y51" s="10">
        <f t="shared" si="4"/>
        <v>1.0783173301867793E-6</v>
      </c>
      <c r="Z51" s="10"/>
      <c r="AA51" s="14">
        <f t="shared" si="14"/>
        <v>129.35351927497152</v>
      </c>
      <c r="AC51" s="10">
        <f t="shared" si="5"/>
        <v>9.8516737054892228E-8</v>
      </c>
      <c r="AD51" s="10">
        <f t="shared" si="6"/>
        <v>1.0783173301867793E-6</v>
      </c>
      <c r="AE51" s="10">
        <f t="shared" si="12"/>
        <v>2.1704849596180096E-8</v>
      </c>
      <c r="AF51" s="10">
        <f t="shared" si="13"/>
        <v>1.5515041895142981E-9</v>
      </c>
      <c r="AG51" s="10">
        <f t="shared" si="15"/>
        <v>1.200090421027366E-6</v>
      </c>
      <c r="AH51" s="10">
        <f t="shared" si="16"/>
        <v>5.7604340209313567E-5</v>
      </c>
    </row>
    <row r="52" spans="1:34" x14ac:dyDescent="0.35">
      <c r="A52">
        <v>49</v>
      </c>
      <c r="B52" s="4">
        <f>RATES!B53</f>
        <v>2.76E-2</v>
      </c>
      <c r="C52" s="4">
        <f>RATES!C53</f>
        <v>2.7225986253591527E-2</v>
      </c>
      <c r="D52" s="3">
        <f>RATES!D53</f>
        <v>0.26340215020802865</v>
      </c>
      <c r="E52" s="3">
        <f>RATES!E53</f>
        <v>1.0324114627260206</v>
      </c>
      <c r="G52" s="6">
        <f>'LIFE TABLES'!A52</f>
        <v>109</v>
      </c>
      <c r="H52" s="3">
        <f>'LIFE TABLES'!B52</f>
        <v>740.86099999999999</v>
      </c>
      <c r="I52" s="3">
        <f>'LIFE TABLES'!C52</f>
        <v>0.74086099999999999</v>
      </c>
      <c r="J52" s="3">
        <f>'LIFE TABLES'!D52</f>
        <v>0.25913900000000001</v>
      </c>
      <c r="K52" s="10">
        <f>'LIFE TABLES'!E52</f>
        <v>6.794887101443695E-7</v>
      </c>
      <c r="P52" s="14">
        <f t="shared" si="7"/>
        <v>102111.47643077918</v>
      </c>
      <c r="Q52" s="14">
        <f t="shared" si="8"/>
        <v>25527.869107694794</v>
      </c>
      <c r="R52" s="14">
        <f t="shared" si="2"/>
        <v>127639.34553847398</v>
      </c>
      <c r="T52" s="10">
        <f t="shared" si="9"/>
        <v>5.7563631740168081E-13</v>
      </c>
      <c r="U52" s="10">
        <f t="shared" si="10"/>
        <v>7.3142470128048247E-12</v>
      </c>
      <c r="V52" s="10">
        <f t="shared" si="11"/>
        <v>1.9827473154946764E-12</v>
      </c>
      <c r="W52" s="10"/>
      <c r="X52" s="10">
        <f t="shared" si="3"/>
        <v>1.9350135706309647E-8</v>
      </c>
      <c r="Y52" s="10">
        <f t="shared" si="4"/>
        <v>2.4590848126316139E-7</v>
      </c>
      <c r="Z52" s="10"/>
      <c r="AA52" s="14">
        <f t="shared" si="14"/>
        <v>131.94058966047095</v>
      </c>
      <c r="AC52" s="10">
        <f t="shared" si="5"/>
        <v>1.9350135706309647E-8</v>
      </c>
      <c r="AD52" s="10">
        <f t="shared" si="6"/>
        <v>2.4590848126316139E-7</v>
      </c>
      <c r="AE52" s="10">
        <f t="shared" si="12"/>
        <v>4.7514477188981598E-9</v>
      </c>
      <c r="AF52" s="10">
        <f t="shared" si="13"/>
        <v>3.4310782758514217E-10</v>
      </c>
      <c r="AG52" s="10">
        <f t="shared" si="15"/>
        <v>2.7035317251595429E-7</v>
      </c>
      <c r="AH52" s="10">
        <f t="shared" si="16"/>
        <v>1.324730545328176E-5</v>
      </c>
    </row>
    <row r="53" spans="1:34" x14ac:dyDescent="0.35">
      <c r="A53">
        <v>50</v>
      </c>
      <c r="B53" s="4">
        <f>RATES!B54</f>
        <v>2.7709999999999999E-2</v>
      </c>
      <c r="C53" s="4">
        <f>RATES!C54</f>
        <v>2.7333026067638905E-2</v>
      </c>
      <c r="D53" s="3">
        <f>RATES!D54</f>
        <v>0.2549593130089392</v>
      </c>
      <c r="E53" s="3">
        <f>RATES!E54</f>
        <v>1.0331144491230781</v>
      </c>
      <c r="G53" s="6">
        <f>'LIFE TABLES'!A53</f>
        <v>110</v>
      </c>
      <c r="H53" s="3">
        <f>'LIFE TABLES'!B53</f>
        <v>768.74483999999995</v>
      </c>
      <c r="I53" s="3">
        <f>'LIFE TABLES'!C53</f>
        <v>0.76874483999999998</v>
      </c>
      <c r="J53" s="3">
        <f>'LIFE TABLES'!D53</f>
        <v>0.23125516000000002</v>
      </c>
      <c r="K53" s="10">
        <f>'LIFE TABLES'!E53</f>
        <v>1.5713527038262981E-7</v>
      </c>
      <c r="P53" s="14">
        <f t="shared" si="7"/>
        <v>103171.99920404618</v>
      </c>
      <c r="Q53" s="14">
        <f t="shared" si="8"/>
        <v>25792.999801011545</v>
      </c>
      <c r="R53" s="14">
        <f t="shared" si="2"/>
        <v>128964.99900505773</v>
      </c>
      <c r="T53" s="10">
        <f t="shared" si="9"/>
        <v>1.0316712322896578E-13</v>
      </c>
      <c r="U53" s="10">
        <f t="shared" si="10"/>
        <v>1.5242267678103862E-12</v>
      </c>
      <c r="V53" s="10">
        <f t="shared" si="11"/>
        <v>3.5535342445532621E-13</v>
      </c>
      <c r="W53" s="10"/>
      <c r="X53" s="10">
        <f t="shared" si="3"/>
        <v>3.3916943191920945E-9</v>
      </c>
      <c r="Y53" s="10">
        <f t="shared" si="4"/>
        <v>5.011783749722361E-8</v>
      </c>
      <c r="Z53" s="10"/>
      <c r="AA53" s="14">
        <f t="shared" si="14"/>
        <v>134.57940145368036</v>
      </c>
      <c r="AC53" s="10">
        <f t="shared" si="5"/>
        <v>3.3916943191920945E-9</v>
      </c>
      <c r="AD53" s="10">
        <f t="shared" si="6"/>
        <v>5.011783749722361E-8</v>
      </c>
      <c r="AE53" s="10">
        <f t="shared" si="12"/>
        <v>9.3325277683356175E-10</v>
      </c>
      <c r="AF53" s="10">
        <f t="shared" si="13"/>
        <v>6.8032564680581722E-11</v>
      </c>
      <c r="AG53" s="10">
        <f t="shared" si="15"/>
        <v>5.4510817157929851E-8</v>
      </c>
      <c r="AH53" s="10">
        <f t="shared" si="16"/>
        <v>2.7255408578964928E-6</v>
      </c>
    </row>
    <row r="54" spans="1:34" x14ac:dyDescent="0.35">
      <c r="G54" s="6">
        <f>'LIFE TABLES'!A54</f>
        <v>111</v>
      </c>
      <c r="H54" s="3">
        <f>'LIFE TABLES'!B54</f>
        <v>794.66567999999995</v>
      </c>
      <c r="I54" s="3">
        <f>'LIFE TABLES'!C54</f>
        <v>0.79466567999999993</v>
      </c>
      <c r="J54" s="3">
        <f>'LIFE TABLES'!D54</f>
        <v>0.20533432000000007</v>
      </c>
      <c r="K54" s="10">
        <f>'LIFE TABLES'!E54</f>
        <v>3.2265263892033445E-8</v>
      </c>
      <c r="Q54" s="14"/>
    </row>
    <row r="55" spans="1:34" x14ac:dyDescent="0.35">
      <c r="G55" s="6">
        <f>'LIFE TABLES'!A55</f>
        <v>112</v>
      </c>
      <c r="H55" s="3">
        <f>'LIFE TABLES'!B55</f>
        <v>818.50801000000001</v>
      </c>
      <c r="I55" s="3">
        <f>'LIFE TABLES'!C55</f>
        <v>0.81850801000000006</v>
      </c>
      <c r="J55" s="3">
        <f>'LIFE TABLES'!D55</f>
        <v>0.18149198999999994</v>
      </c>
      <c r="K55" s="10">
        <f>'LIFE TABLES'!E55</f>
        <v>5.8558869516402934E-9</v>
      </c>
      <c r="Q55" s="14"/>
      <c r="AA55" s="9"/>
      <c r="AC55" s="50" t="s">
        <v>60</v>
      </c>
      <c r="AD55" s="50"/>
      <c r="AE55" s="50"/>
      <c r="AF55" s="50"/>
    </row>
    <row r="56" spans="1:34" x14ac:dyDescent="0.35">
      <c r="G56" s="6">
        <f>'LIFE TABLES'!A56</f>
        <v>113</v>
      </c>
      <c r="H56" s="3">
        <f>'LIFE TABLES'!B56</f>
        <v>840.19901000000004</v>
      </c>
      <c r="I56" s="3">
        <f>'LIFE TABLES'!C56</f>
        <v>0.84019901000000008</v>
      </c>
      <c r="J56" s="3">
        <f>'LIFE TABLES'!D56</f>
        <v>0.15980098999999992</v>
      </c>
      <c r="K56" s="10">
        <f>'LIFE TABLES'!E56</f>
        <v>9.3577653220020044E-10</v>
      </c>
      <c r="Q56" s="14"/>
      <c r="AC56" s="10">
        <f>SUM(AC3:AC53)</f>
        <v>89454.641041806579</v>
      </c>
      <c r="AD56" s="10">
        <f>SUM(AD3:AD53)</f>
        <v>3747.6574036602578</v>
      </c>
      <c r="AE56" s="35">
        <f>SUM(AE3:AE53)</f>
        <v>4314.5545018389685</v>
      </c>
      <c r="AF56" s="10">
        <f>SUM(AF3:AF53)</f>
        <v>210.7707251041401</v>
      </c>
    </row>
    <row r="57" spans="1:34" x14ac:dyDescent="0.35">
      <c r="G57" s="6">
        <f>'LIFE TABLES'!A57</f>
        <v>114</v>
      </c>
      <c r="H57" s="3">
        <f>'LIFE TABLES'!B57</f>
        <v>859.71164999999996</v>
      </c>
      <c r="I57" s="3">
        <f>'LIFE TABLES'!C57</f>
        <v>0.85971164999999994</v>
      </c>
      <c r="J57" s="3">
        <f>'LIFE TABLES'!D57</f>
        <v>0.14028835000000006</v>
      </c>
      <c r="K57" s="10">
        <f>'LIFE TABLES'!E57</f>
        <v>1.3127854567108806E-10</v>
      </c>
      <c r="Q57" s="14"/>
    </row>
    <row r="58" spans="1:34" x14ac:dyDescent="0.35">
      <c r="G58" s="6">
        <f>'LIFE TABLES'!A58</f>
        <v>115</v>
      </c>
      <c r="H58" s="3">
        <f>'LIFE TABLES'!B58</f>
        <v>877.05601999999999</v>
      </c>
      <c r="I58" s="3">
        <f>'LIFE TABLES'!C58</f>
        <v>0.87705601999999994</v>
      </c>
      <c r="J58" s="3">
        <f>'LIFE TABLES'!D58</f>
        <v>0.12294398000000006</v>
      </c>
      <c r="K58" s="10">
        <f>'LIFE TABLES'!E58</f>
        <v>1.6139906893415345E-11</v>
      </c>
      <c r="Q58" s="14"/>
      <c r="AC58" s="50" t="s">
        <v>61</v>
      </c>
      <c r="AD58" s="50"/>
      <c r="AE58" s="50"/>
      <c r="AF58" s="50"/>
    </row>
    <row r="59" spans="1:34" x14ac:dyDescent="0.35">
      <c r="G59" s="6">
        <f>'LIFE TABLES'!A59</f>
        <v>116</v>
      </c>
      <c r="H59" s="3">
        <f>'LIFE TABLES'!B59</f>
        <v>892.27828999999997</v>
      </c>
      <c r="I59" s="3">
        <f>'LIFE TABLES'!C59</f>
        <v>0.89227828999999992</v>
      </c>
      <c r="J59" s="3">
        <f>'LIFE TABLES'!D59</f>
        <v>0.10772171000000008</v>
      </c>
      <c r="K59" s="10">
        <f>'LIFE TABLES'!E59</f>
        <v>1.73861836979949E-12</v>
      </c>
      <c r="Q59" s="14"/>
      <c r="AC59" s="53">
        <f>SUM(AC56:AF56)</f>
        <v>97727.623672409944</v>
      </c>
      <c r="AD59" s="53"/>
      <c r="AE59" s="53"/>
      <c r="AF59" s="53"/>
    </row>
    <row r="60" spans="1:34" x14ac:dyDescent="0.35">
      <c r="G60" s="6">
        <f>'LIFE TABLES'!A60</f>
        <v>117</v>
      </c>
      <c r="H60" s="3">
        <f>'LIFE TABLES'!B60</f>
        <v>905.45023000000003</v>
      </c>
      <c r="I60" s="3">
        <f>'LIFE TABLES'!C60</f>
        <v>0.90545023000000002</v>
      </c>
      <c r="J60" s="3">
        <f>'LIFE TABLES'!D60</f>
        <v>9.4549769999999977E-2</v>
      </c>
      <c r="K60" s="10">
        <f>'LIFE TABLES'!E60</f>
        <v>1.6438596698231669E-13</v>
      </c>
      <c r="Q60" s="14"/>
    </row>
    <row r="61" spans="1:34" x14ac:dyDescent="0.35">
      <c r="G61" s="6">
        <f>'LIFE TABLES'!A61</f>
        <v>118</v>
      </c>
      <c r="H61" s="3">
        <f>'LIFE TABLES'!B61</f>
        <v>916.66747999999995</v>
      </c>
      <c r="I61" s="3">
        <f>'LIFE TABLES'!C61</f>
        <v>0.91666747999999998</v>
      </c>
      <c r="J61" s="3">
        <f>'LIFE TABLES'!D61</f>
        <v>8.3332520000000021E-2</v>
      </c>
      <c r="K61" s="10">
        <f>'LIFE TABLES'!E61</f>
        <v>1.3698696881273249E-14</v>
      </c>
      <c r="Q61" s="14"/>
    </row>
    <row r="62" spans="1:34" x14ac:dyDescent="0.35">
      <c r="G62" s="6">
        <f>'LIFE TABLES'!A62</f>
        <v>119</v>
      </c>
      <c r="H62" s="3">
        <f>'LIFE TABLES'!B62</f>
        <v>926.04048</v>
      </c>
      <c r="I62" s="3">
        <f>'LIFE TABLES'!C62</f>
        <v>0.92604048000000005</v>
      </c>
      <c r="J62" s="3">
        <f>'LIFE TABLES'!D62</f>
        <v>7.3959519999999945E-2</v>
      </c>
      <c r="K62" s="10">
        <f>'LIFE TABLES'!E62</f>
        <v>1.0131490459644658E-15</v>
      </c>
    </row>
  </sheetData>
  <mergeCells count="11">
    <mergeCell ref="AK1:AL1"/>
    <mergeCell ref="AC55:AF55"/>
    <mergeCell ref="AC58:AF58"/>
    <mergeCell ref="AC59:AF59"/>
    <mergeCell ref="AC1:AF1"/>
    <mergeCell ref="X1:Y1"/>
    <mergeCell ref="A1:E1"/>
    <mergeCell ref="G1:K1"/>
    <mergeCell ref="M1:N1"/>
    <mergeCell ref="P1:R1"/>
    <mergeCell ref="T1:V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zoomScaleNormal="100" workbookViewId="0">
      <selection activeCell="H2" sqref="H2"/>
    </sheetView>
  </sheetViews>
  <sheetFormatPr defaultColWidth="8.81640625" defaultRowHeight="14.5" x14ac:dyDescent="0.35"/>
  <cols>
    <col min="1" max="1" width="5.08984375" bestFit="1" customWidth="1"/>
    <col min="2" max="2" width="6.81640625" bestFit="1" customWidth="1"/>
    <col min="3" max="3" width="10.81640625" bestFit="1" customWidth="1"/>
    <col min="4" max="4" width="10.453125" bestFit="1" customWidth="1"/>
    <col min="5" max="5" width="9.54296875" bestFit="1" customWidth="1"/>
    <col min="7" max="7" width="4.1796875" bestFit="1" customWidth="1"/>
    <col min="8" max="8" width="38.36328125" bestFit="1" customWidth="1"/>
    <col min="9" max="10" width="7.1796875" bestFit="1" customWidth="1"/>
    <col min="11" max="11" width="14.453125" bestFit="1" customWidth="1"/>
    <col min="13" max="13" width="14.36328125" bestFit="1" customWidth="1"/>
    <col min="14" max="14" width="11.54296875" bestFit="1" customWidth="1"/>
    <col min="16" max="16" width="11.1796875" bestFit="1" customWidth="1"/>
    <col min="17" max="17" width="10.1796875" bestFit="1" customWidth="1"/>
    <col min="18" max="18" width="11.1796875" bestFit="1" customWidth="1"/>
    <col min="20" max="20" width="11.453125" bestFit="1" customWidth="1"/>
    <col min="21" max="21" width="11.54296875" bestFit="1" customWidth="1"/>
    <col min="22" max="22" width="11.54296875" style="34" customWidth="1"/>
    <col min="23" max="23" width="11.453125" customWidth="1"/>
    <col min="24" max="25" width="11.54296875" bestFit="1" customWidth="1"/>
    <col min="26" max="26" width="11.453125" customWidth="1"/>
    <col min="27" max="27" width="9.08984375" bestFit="1" customWidth="1"/>
    <col min="29" max="29" width="11.1796875" customWidth="1"/>
    <col min="30" max="30" width="12" bestFit="1" customWidth="1"/>
    <col min="31" max="31" width="12.26953125" bestFit="1" customWidth="1"/>
    <col min="32" max="35" width="12" bestFit="1" customWidth="1"/>
    <col min="37" max="37" width="13.453125" bestFit="1" customWidth="1"/>
    <col min="38" max="38" width="12.26953125" bestFit="1" customWidth="1"/>
  </cols>
  <sheetData>
    <row r="1" spans="1:38" x14ac:dyDescent="0.35">
      <c r="A1" s="50" t="s">
        <v>0</v>
      </c>
      <c r="B1" s="50"/>
      <c r="C1" s="50"/>
      <c r="D1" s="50"/>
      <c r="E1" s="50"/>
      <c r="G1" s="50" t="s">
        <v>18</v>
      </c>
      <c r="H1" s="50"/>
      <c r="I1" s="50"/>
      <c r="J1" s="50"/>
      <c r="K1" s="50"/>
      <c r="M1" s="50" t="s">
        <v>31</v>
      </c>
      <c r="N1" s="50"/>
      <c r="P1" s="50" t="s">
        <v>37</v>
      </c>
      <c r="Q1" s="50"/>
      <c r="R1" s="50"/>
      <c r="T1" s="50" t="s">
        <v>39</v>
      </c>
      <c r="U1" s="50"/>
      <c r="V1" s="50"/>
      <c r="W1" s="9"/>
      <c r="X1" s="50" t="s">
        <v>42</v>
      </c>
      <c r="Y1" s="50"/>
      <c r="Z1" s="9"/>
      <c r="AA1" s="9" t="s">
        <v>43</v>
      </c>
      <c r="AC1" s="50" t="s">
        <v>41</v>
      </c>
      <c r="AD1" s="50"/>
      <c r="AE1" s="50"/>
      <c r="AF1" s="50"/>
      <c r="AG1" s="19"/>
      <c r="AK1" s="50" t="s">
        <v>69</v>
      </c>
      <c r="AL1" s="50"/>
    </row>
    <row r="2" spans="1:38" x14ac:dyDescent="0.35">
      <c r="A2" s="9" t="s">
        <v>17</v>
      </c>
      <c r="B2" s="9" t="s">
        <v>2</v>
      </c>
      <c r="C2" s="9" t="s">
        <v>3</v>
      </c>
      <c r="D2" s="9" t="s">
        <v>4</v>
      </c>
      <c r="E2" s="9" t="s">
        <v>38</v>
      </c>
      <c r="F2" s="9"/>
      <c r="G2" s="7" t="s">
        <v>13</v>
      </c>
      <c r="H2" s="8" t="s">
        <v>97</v>
      </c>
      <c r="I2" s="7" t="s">
        <v>14</v>
      </c>
      <c r="J2" s="9" t="s">
        <v>15</v>
      </c>
      <c r="K2" s="9" t="s">
        <v>16</v>
      </c>
      <c r="M2" s="8" t="s">
        <v>32</v>
      </c>
      <c r="N2" s="14">
        <f>'ASSIGNEMENT DATA'!B19</f>
        <v>80000</v>
      </c>
      <c r="P2" s="9" t="s">
        <v>32</v>
      </c>
      <c r="Q2" s="9" t="s">
        <v>20</v>
      </c>
      <c r="R2" s="9" t="s">
        <v>36</v>
      </c>
      <c r="T2" s="9" t="s">
        <v>34</v>
      </c>
      <c r="U2" s="9" t="s">
        <v>40</v>
      </c>
      <c r="V2" s="33" t="s">
        <v>88</v>
      </c>
      <c r="W2" s="9"/>
      <c r="X2" s="9" t="s">
        <v>34</v>
      </c>
      <c r="Y2" s="9" t="s">
        <v>40</v>
      </c>
      <c r="Z2" s="9"/>
      <c r="AA2" s="9" t="s">
        <v>35</v>
      </c>
      <c r="AC2" s="9" t="s">
        <v>34</v>
      </c>
      <c r="AD2" s="9" t="s">
        <v>40</v>
      </c>
      <c r="AE2" s="9" t="s">
        <v>87</v>
      </c>
      <c r="AF2" s="17" t="s">
        <v>35</v>
      </c>
      <c r="AG2" s="9" t="s">
        <v>62</v>
      </c>
      <c r="AH2" s="9" t="s">
        <v>64</v>
      </c>
      <c r="AI2" s="9" t="s">
        <v>63</v>
      </c>
      <c r="AK2" s="9" t="s">
        <v>65</v>
      </c>
      <c r="AL2" s="18">
        <f>N4-AC59</f>
        <v>6015.4346695723507</v>
      </c>
    </row>
    <row r="3" spans="1:38" x14ac:dyDescent="0.35">
      <c r="A3">
        <v>0</v>
      </c>
      <c r="B3" s="4">
        <f>RATES!B4</f>
        <v>0</v>
      </c>
      <c r="C3" s="4">
        <f>RATES!C4</f>
        <v>0</v>
      </c>
      <c r="D3" s="3">
        <f>RATES!D4</f>
        <v>1</v>
      </c>
      <c r="E3" s="3">
        <f>RATES!E4</f>
        <v>1</v>
      </c>
      <c r="G3" s="6">
        <f>'LIFE TABLES'!A3</f>
        <v>60</v>
      </c>
      <c r="H3" s="3">
        <f>'LIFE TABLES'!B3</f>
        <v>6.4678699999999996</v>
      </c>
      <c r="I3" s="3">
        <f>'LIFE TABLES'!C3</f>
        <v>6.4678699999999997E-3</v>
      </c>
      <c r="J3" s="3">
        <f>'LIFE TABLES'!D3</f>
        <v>0.99353212999999996</v>
      </c>
      <c r="K3" s="10">
        <f>'LIFE TABLES'!E3</f>
        <v>0.99353212999999996</v>
      </c>
      <c r="M3" s="8" t="s">
        <v>20</v>
      </c>
      <c r="N3" s="14">
        <f>'ASSIGNEMENT DATA'!D15</f>
        <v>20000</v>
      </c>
      <c r="P3" s="14">
        <f>$N$2*E3</f>
        <v>80000</v>
      </c>
      <c r="Q3" s="14">
        <f>$N$3*E3</f>
        <v>20000</v>
      </c>
      <c r="R3" s="14">
        <f>P3+Q3</f>
        <v>100000</v>
      </c>
      <c r="T3" s="10">
        <f>1*J3*N12</f>
        <v>7.4514909749999997E-2</v>
      </c>
      <c r="U3" s="10">
        <f>1*I3</f>
        <v>6.4678699999999997E-3</v>
      </c>
      <c r="V3" s="10">
        <f>(1-I3)*(1-$N$12)</f>
        <v>0.91901722024999999</v>
      </c>
      <c r="W3" s="10"/>
      <c r="X3" s="10">
        <f>T3*(R3-$N$5)*D3</f>
        <v>7450.0006768049998</v>
      </c>
      <c r="Y3" s="10">
        <f>MAX($N$4,R3)*D3*U3</f>
        <v>646.78699999999992</v>
      </c>
      <c r="Z3" s="10"/>
      <c r="AA3" s="14">
        <f>N9</f>
        <v>50</v>
      </c>
      <c r="AC3" s="10">
        <f>X3</f>
        <v>7450.0006768049998</v>
      </c>
      <c r="AD3" s="10">
        <f>Y3</f>
        <v>646.78699999999992</v>
      </c>
      <c r="AE3" s="10">
        <v>0</v>
      </c>
      <c r="AF3" s="10">
        <f>AA3*D3</f>
        <v>50</v>
      </c>
      <c r="AG3" s="10">
        <f t="shared" ref="AG3:AG34" si="0">SUM(AC3:AF3)</f>
        <v>8146.787676805</v>
      </c>
      <c r="AH3" s="10">
        <f t="shared" ref="AH3:AH34" si="1">AG3*A3</f>
        <v>0</v>
      </c>
      <c r="AI3" s="10">
        <f>SUM(AH3:AH53)/AC59</f>
        <v>8.1572020666558238</v>
      </c>
      <c r="AK3" s="22" t="s">
        <v>72</v>
      </c>
      <c r="AL3" s="18">
        <f>MAX('BASE CASE'!AL2 - AL2, 0)</f>
        <v>0</v>
      </c>
    </row>
    <row r="4" spans="1:38" x14ac:dyDescent="0.35">
      <c r="A4">
        <v>1</v>
      </c>
      <c r="B4" s="4">
        <f>RATES!B5</f>
        <v>3.5139999999999998E-2</v>
      </c>
      <c r="C4" s="4">
        <f>RATES!C5</f>
        <v>3.4536683270235471E-2</v>
      </c>
      <c r="D4" s="3">
        <f>RATES!D5</f>
        <v>0.96605290105686192</v>
      </c>
      <c r="E4" s="3">
        <f>RATES!E5</f>
        <v>1.0351399999999999</v>
      </c>
      <c r="G4" s="6">
        <f>'LIFE TABLES'!A4</f>
        <v>61</v>
      </c>
      <c r="H4" s="3">
        <f>'LIFE TABLES'!B4</f>
        <v>7.1002599999999996</v>
      </c>
      <c r="I4" s="3">
        <f>'LIFE TABLES'!C4</f>
        <v>7.1002599999999997E-3</v>
      </c>
      <c r="J4" s="3">
        <f>'LIFE TABLES'!D4</f>
        <v>0.99289974000000003</v>
      </c>
      <c r="K4" s="10">
        <f>'LIFE TABLES'!E4</f>
        <v>0.98647779355864618</v>
      </c>
      <c r="M4" s="8" t="s">
        <v>36</v>
      </c>
      <c r="N4" s="14">
        <f>'ASSIGNEMENT DATA'!E19</f>
        <v>100000</v>
      </c>
      <c r="P4" s="14">
        <f>P3*E4*(1-$N$6)</f>
        <v>80989.353600000002</v>
      </c>
      <c r="Q4" s="14">
        <f>Q3*E4*(1-$N$6)</f>
        <v>20247.338400000001</v>
      </c>
      <c r="R4" s="14">
        <f t="shared" ref="R4:R53" si="2">P4+Q4</f>
        <v>101236.69200000001</v>
      </c>
      <c r="T4" s="10">
        <f>K3*J4*(1-$N$12)^A4*$N$12</f>
        <v>6.8436896928131083E-2</v>
      </c>
      <c r="U4" s="10">
        <f>K3*I4*(1-$N$12)^A4</f>
        <v>6.5252612082522645E-3</v>
      </c>
      <c r="V4" s="10">
        <f>V3*(1-I4)*(1-$N$12)</f>
        <v>0.84405506211361669</v>
      </c>
      <c r="W4" s="10"/>
      <c r="X4" s="10">
        <f t="shared" ref="X4:X53" si="3">T4*(R4-$N$5)*D4</f>
        <v>6691.8062463148863</v>
      </c>
      <c r="Y4" s="10">
        <f t="shared" ref="Y4:Y53" si="4">MAX($N$4,R4)*D4*U4</f>
        <v>638.17054616707151</v>
      </c>
      <c r="Z4" s="10"/>
      <c r="AA4" s="14">
        <f>AA3*(1+$N$10)</f>
        <v>51</v>
      </c>
      <c r="AC4" s="10">
        <f t="shared" ref="AC4:AC53" si="5">X4</f>
        <v>6691.8062463148863</v>
      </c>
      <c r="AD4" s="10">
        <f t="shared" ref="AD4:AD53" si="6">Y4</f>
        <v>638.17054616707151</v>
      </c>
      <c r="AE4" s="10">
        <f>R4/(1-$N$6)*$N$7*D4*V3</f>
        <v>1286.6241083500001</v>
      </c>
      <c r="AF4" s="10">
        <f>AA4*V3*D4</f>
        <v>45.278781838930001</v>
      </c>
      <c r="AG4" s="10">
        <f t="shared" si="0"/>
        <v>8661.8796826708876</v>
      </c>
      <c r="AH4" s="10">
        <f t="shared" si="1"/>
        <v>8661.8796826708876</v>
      </c>
    </row>
    <row r="5" spans="1:38" x14ac:dyDescent="0.35">
      <c r="A5">
        <v>2</v>
      </c>
      <c r="B5" s="4">
        <f>RATES!B6</f>
        <v>3.0349999999999999E-2</v>
      </c>
      <c r="C5" s="4">
        <f>RATES!C6</f>
        <v>2.9898550345863351E-2</v>
      </c>
      <c r="D5" s="3">
        <f>RATES!D6</f>
        <v>0.94195563634332247</v>
      </c>
      <c r="E5" s="3">
        <f>RATES!E6</f>
        <v>1.0255821652143675</v>
      </c>
      <c r="G5" s="6">
        <f>'LIFE TABLES'!A5</f>
        <v>62</v>
      </c>
      <c r="H5" s="3">
        <f>'LIFE TABLES'!B5</f>
        <v>7.8151000000000002</v>
      </c>
      <c r="I5" s="3">
        <f>'LIFE TABLES'!C5</f>
        <v>7.8151000000000002E-3</v>
      </c>
      <c r="J5" s="3">
        <f>'LIFE TABLES'!D5</f>
        <v>0.99218490000000004</v>
      </c>
      <c r="K5" s="10">
        <f>'LIFE TABLES'!E5</f>
        <v>0.97876837095420599</v>
      </c>
      <c r="M5" s="8" t="s">
        <v>33</v>
      </c>
      <c r="N5" s="14">
        <f>'ASSIGNEMENT DATA'!F19</f>
        <v>20</v>
      </c>
      <c r="P5" s="14">
        <f t="shared" ref="P5:P53" si="7">P4*E5*(1-$N$6)</f>
        <v>81233.889418663224</v>
      </c>
      <c r="Q5" s="14">
        <f t="shared" ref="Q5:Q53" si="8">Q4*E5*(1-$N$6)</f>
        <v>20308.472354665806</v>
      </c>
      <c r="R5" s="14">
        <f t="shared" si="2"/>
        <v>101542.36177332903</v>
      </c>
      <c r="T5" s="10">
        <f t="shared" ref="T5:T53" si="9">K4*J5*(1-$N$12)^A5*$N$12</f>
        <v>6.2809401554826935E-2</v>
      </c>
      <c r="U5" s="10">
        <f t="shared" ref="U5:U53" si="10">K4*I5*(1-$N$12)^A5</f>
        <v>6.5963747159241259E-3</v>
      </c>
      <c r="V5" s="10">
        <f t="shared" ref="V5:V53" si="11">V4*(1-I5)*(1-$N$12)</f>
        <v>0.77464928584286563</v>
      </c>
      <c r="W5" s="10"/>
      <c r="X5" s="10">
        <f t="shared" si="3"/>
        <v>6006.4354902805107</v>
      </c>
      <c r="Y5" s="10">
        <f t="shared" si="4"/>
        <v>630.93268737859717</v>
      </c>
      <c r="Z5" s="10"/>
      <c r="AA5" s="14">
        <f>AA4*(1+$N$10)</f>
        <v>52.02</v>
      </c>
      <c r="AC5" s="10">
        <f t="shared" si="5"/>
        <v>6006.4354902805107</v>
      </c>
      <c r="AD5" s="10">
        <f t="shared" si="6"/>
        <v>630.93268737859717</v>
      </c>
      <c r="AE5" s="10">
        <f t="shared" ref="AE5:AE53" si="12">R5/(1-$N$6)*$N$7*D5*V4</f>
        <v>1155.6801910459642</v>
      </c>
      <c r="AF5" s="10">
        <f t="shared" ref="AF5:AF53" si="13">AA5*V4*D5</f>
        <v>41.359147251848626</v>
      </c>
      <c r="AG5" s="10">
        <f t="shared" si="0"/>
        <v>7834.4075159569202</v>
      </c>
      <c r="AH5" s="10">
        <f t="shared" si="1"/>
        <v>15668.81503191384</v>
      </c>
    </row>
    <row r="6" spans="1:38" x14ac:dyDescent="0.35">
      <c r="A6">
        <v>3</v>
      </c>
      <c r="B6" s="4">
        <f>RATES!B7</f>
        <v>2.7830000000000001E-2</v>
      </c>
      <c r="C6" s="4">
        <f>RATES!C7</f>
        <v>2.7449783708099751E-2</v>
      </c>
      <c r="D6" s="3">
        <f>RATES!D7</f>
        <v>0.92095016751412118</v>
      </c>
      <c r="E6" s="3">
        <f>RATES!E7</f>
        <v>1.0228084749535367</v>
      </c>
      <c r="G6" s="6">
        <f>'LIFE TABLES'!A6</f>
        <v>63</v>
      </c>
      <c r="H6" s="3">
        <f>'LIFE TABLES'!B6</f>
        <v>8.6648700000000005</v>
      </c>
      <c r="I6" s="3">
        <f>'LIFE TABLES'!C6</f>
        <v>8.6648699999999999E-3</v>
      </c>
      <c r="J6" s="3">
        <f>'LIFE TABLES'!D6</f>
        <v>0.99133512999999995</v>
      </c>
      <c r="K6" s="10">
        <f>'LIFE TABLES'!E6</f>
        <v>0.97028747025977602</v>
      </c>
      <c r="M6" s="8" t="s">
        <v>24</v>
      </c>
      <c r="N6" s="15">
        <f>'ASSIGNEMENT DATA'!G19</f>
        <v>2.1999999999999999E-2</v>
      </c>
      <c r="P6" s="14">
        <f t="shared" si="7"/>
        <v>81258.802918728528</v>
      </c>
      <c r="Q6" s="14">
        <f t="shared" si="8"/>
        <v>20314.700729682132</v>
      </c>
      <c r="R6" s="14">
        <f t="shared" si="2"/>
        <v>101573.50364841067</v>
      </c>
      <c r="T6" s="10">
        <f t="shared" si="9"/>
        <v>5.7595278786408327E-2</v>
      </c>
      <c r="U6" s="10">
        <f t="shared" si="10"/>
        <v>6.7122353574212718E-3</v>
      </c>
      <c r="V6" s="10">
        <f t="shared" si="11"/>
        <v>0.71034177169903612</v>
      </c>
      <c r="W6" s="10"/>
      <c r="X6" s="10">
        <f t="shared" si="3"/>
        <v>5386.6396980445452</v>
      </c>
      <c r="Y6" s="10">
        <f t="shared" si="4"/>
        <v>627.89025176883581</v>
      </c>
      <c r="Z6" s="10"/>
      <c r="AA6" s="14">
        <f t="shared" ref="AA6:AA53" si="14">AA5*(1+$N$10)</f>
        <v>53.060400000000001</v>
      </c>
      <c r="AC6" s="10">
        <f t="shared" si="5"/>
        <v>5386.6396980445452</v>
      </c>
      <c r="AD6" s="10">
        <f t="shared" si="6"/>
        <v>627.89025176883581</v>
      </c>
      <c r="AE6" s="10">
        <f t="shared" si="12"/>
        <v>1037.3155065281785</v>
      </c>
      <c r="AF6" s="10">
        <f t="shared" si="13"/>
        <v>37.853999815498646</v>
      </c>
      <c r="AG6" s="10">
        <f t="shared" si="0"/>
        <v>7089.6994561570582</v>
      </c>
      <c r="AH6" s="10">
        <f t="shared" si="1"/>
        <v>21269.098368471175</v>
      </c>
    </row>
    <row r="7" spans="1:38" x14ac:dyDescent="0.35">
      <c r="A7">
        <v>4</v>
      </c>
      <c r="B7" s="4">
        <f>RATES!B8</f>
        <v>2.6370000000000001E-2</v>
      </c>
      <c r="C7" s="4">
        <f>RATES!C8</f>
        <v>2.6028305521127008E-2</v>
      </c>
      <c r="D7" s="3">
        <f>RATES!D8</f>
        <v>0.90112326459071324</v>
      </c>
      <c r="E7" s="3">
        <f>RATES!E8</f>
        <v>1.0220024315235199</v>
      </c>
      <c r="G7" s="6">
        <f>'LIFE TABLES'!A7</f>
        <v>64</v>
      </c>
      <c r="H7" s="3">
        <f>'LIFE TABLES'!B7</f>
        <v>9.6526999999999994</v>
      </c>
      <c r="I7" s="3">
        <f>'LIFE TABLES'!C7</f>
        <v>9.6527000000000002E-3</v>
      </c>
      <c r="J7" s="3">
        <f>'LIFE TABLES'!D7</f>
        <v>0.99034730000000004</v>
      </c>
      <c r="K7" s="10">
        <f>'LIFE TABLES'!E7</f>
        <v>0.9609215763955995</v>
      </c>
      <c r="M7" s="8" t="s">
        <v>25</v>
      </c>
      <c r="N7" s="15">
        <f>'ASSIGNEMENT DATA'!H19</f>
        <v>1.4E-2</v>
      </c>
      <c r="P7" s="14">
        <f t="shared" si="7"/>
        <v>81219.666893987174</v>
      </c>
      <c r="Q7" s="14">
        <f t="shared" si="8"/>
        <v>20304.916723496794</v>
      </c>
      <c r="R7" s="14">
        <f t="shared" si="2"/>
        <v>101524.58361748396</v>
      </c>
      <c r="T7" s="10">
        <f t="shared" si="9"/>
        <v>5.2761379175951757E-2</v>
      </c>
      <c r="U7" s="10">
        <f t="shared" si="10"/>
        <v>6.8567160196792848E-3</v>
      </c>
      <c r="V7" s="10">
        <f t="shared" si="11"/>
        <v>0.65072367650340512</v>
      </c>
      <c r="W7" s="10"/>
      <c r="X7" s="10">
        <f t="shared" si="3"/>
        <v>4825.9853099353268</v>
      </c>
      <c r="Y7" s="10">
        <f t="shared" si="4"/>
        <v>627.29464782468131</v>
      </c>
      <c r="Z7" s="10"/>
      <c r="AA7" s="14">
        <f t="shared" si="14"/>
        <v>54.121608000000002</v>
      </c>
      <c r="AC7" s="10">
        <f t="shared" si="5"/>
        <v>4825.9853099353268</v>
      </c>
      <c r="AD7" s="10">
        <f t="shared" si="6"/>
        <v>627.29464782468131</v>
      </c>
      <c r="AE7" s="10">
        <f t="shared" si="12"/>
        <v>930.27629422031032</v>
      </c>
      <c r="AF7" s="10">
        <f t="shared" si="13"/>
        <v>34.643538748776336</v>
      </c>
      <c r="AG7" s="10">
        <f t="shared" si="0"/>
        <v>6418.1997907290952</v>
      </c>
      <c r="AH7" s="10">
        <f t="shared" si="1"/>
        <v>25672.799162916381</v>
      </c>
    </row>
    <row r="8" spans="1:38" x14ac:dyDescent="0.35">
      <c r="A8">
        <v>5</v>
      </c>
      <c r="B8" s="4">
        <f>RATES!B9</f>
        <v>2.5489999999999999E-2</v>
      </c>
      <c r="C8" s="4">
        <f>RATES!C9</f>
        <v>2.5170547141944267E-2</v>
      </c>
      <c r="D8" s="3">
        <f>RATES!D9</f>
        <v>0.88174468672828576</v>
      </c>
      <c r="E8" s="3">
        <f>RATES!E9</f>
        <v>1.0219775385710932</v>
      </c>
      <c r="G8" s="6">
        <f>'LIFE TABLES'!A8</f>
        <v>65</v>
      </c>
      <c r="H8" s="3">
        <f>'LIFE TABLES'!B8</f>
        <v>10.79527</v>
      </c>
      <c r="I8" s="3">
        <f>'LIFE TABLES'!C8</f>
        <v>1.0795270000000001E-2</v>
      </c>
      <c r="J8" s="3">
        <f>'LIFE TABLES'!D8</f>
        <v>0.98920472999999998</v>
      </c>
      <c r="K8" s="10">
        <f>'LIFE TABLES'!E8</f>
        <v>0.95054816852958335</v>
      </c>
      <c r="M8" s="8" t="s">
        <v>34</v>
      </c>
      <c r="N8" s="16">
        <f>'ASSIGNEMENT DATA'!I19</f>
        <v>0.15</v>
      </c>
      <c r="P8" s="14">
        <f t="shared" si="7"/>
        <v>81178.572400251724</v>
      </c>
      <c r="Q8" s="14">
        <f t="shared" si="8"/>
        <v>20294.643100062931</v>
      </c>
      <c r="R8" s="14">
        <f t="shared" si="2"/>
        <v>101473.21550031466</v>
      </c>
      <c r="T8" s="10">
        <f t="shared" si="9"/>
        <v>4.827742040401186E-2</v>
      </c>
      <c r="U8" s="10">
        <f t="shared" si="10"/>
        <v>7.024737783246914E-3</v>
      </c>
      <c r="V8" s="10">
        <f t="shared" si="11"/>
        <v>0.59542151831614631</v>
      </c>
      <c r="W8" s="10"/>
      <c r="X8" s="10">
        <f t="shared" si="3"/>
        <v>4318.6968920388226</v>
      </c>
      <c r="Y8" s="10">
        <f t="shared" si="4"/>
        <v>628.52765556134648</v>
      </c>
      <c r="Z8" s="10"/>
      <c r="AA8" s="14">
        <f t="shared" si="14"/>
        <v>55.204040160000005</v>
      </c>
      <c r="AC8" s="10">
        <f t="shared" si="5"/>
        <v>4318.6968920388226</v>
      </c>
      <c r="AD8" s="10">
        <f t="shared" si="6"/>
        <v>628.52765556134648</v>
      </c>
      <c r="AE8" s="10">
        <f t="shared" si="12"/>
        <v>833.45098387707401</v>
      </c>
      <c r="AF8" s="10">
        <f t="shared" si="13"/>
        <v>31.674540495808028</v>
      </c>
      <c r="AG8" s="10">
        <f t="shared" si="0"/>
        <v>5812.3500719730509</v>
      </c>
      <c r="AH8" s="10">
        <f t="shared" si="1"/>
        <v>29061.750359865255</v>
      </c>
    </row>
    <row r="9" spans="1:38" x14ac:dyDescent="0.35">
      <c r="A9">
        <v>6</v>
      </c>
      <c r="B9" s="4">
        <f>RATES!B10</f>
        <v>2.5020000000000001E-2</v>
      </c>
      <c r="C9" s="4">
        <f>RATES!C10</f>
        <v>2.4712124595133091E-2</v>
      </c>
      <c r="D9" s="3">
        <f>RATES!D10</f>
        <v>0.86219592102620657</v>
      </c>
      <c r="E9" s="3">
        <f>RATES!E10</f>
        <v>1.0226732291644476</v>
      </c>
      <c r="G9" s="6">
        <f>'LIFE TABLES'!A9</f>
        <v>66</v>
      </c>
      <c r="H9" s="3">
        <f>'LIFE TABLES'!B9</f>
        <v>11.728260000000001</v>
      </c>
      <c r="I9" s="3">
        <f>'LIFE TABLES'!C9</f>
        <v>1.1728260000000001E-2</v>
      </c>
      <c r="J9" s="3">
        <f>'LIFE TABLES'!D9</f>
        <v>0.98827173999999995</v>
      </c>
      <c r="K9" s="10">
        <f>'LIFE TABLES'!E9</f>
        <v>0.93939989246654454</v>
      </c>
      <c r="M9" s="8" t="s">
        <v>35</v>
      </c>
      <c r="N9" s="14">
        <f>'ASSIGNEMENT DATA'!J19</f>
        <v>50</v>
      </c>
      <c r="P9" s="14">
        <f t="shared" si="7"/>
        <v>81192.731414463778</v>
      </c>
      <c r="Q9" s="14">
        <f t="shared" si="8"/>
        <v>20298.182853615945</v>
      </c>
      <c r="R9" s="14">
        <f t="shared" si="2"/>
        <v>101490.91426807972</v>
      </c>
      <c r="T9" s="10">
        <f t="shared" si="9"/>
        <v>4.4132869495480481E-2</v>
      </c>
      <c r="U9" s="10">
        <f t="shared" si="10"/>
        <v>6.9832583764065275E-3</v>
      </c>
      <c r="V9" s="10">
        <f t="shared" si="11"/>
        <v>0.5443053904442593</v>
      </c>
      <c r="W9" s="10"/>
      <c r="X9" s="10">
        <f t="shared" si="3"/>
        <v>3861.0880298892562</v>
      </c>
      <c r="Y9" s="10">
        <f t="shared" si="4"/>
        <v>611.07038947392471</v>
      </c>
      <c r="Z9" s="10"/>
      <c r="AA9" s="14">
        <f t="shared" si="14"/>
        <v>56.308120963200004</v>
      </c>
      <c r="AC9" s="10">
        <f t="shared" si="5"/>
        <v>3861.0880298892562</v>
      </c>
      <c r="AD9" s="10">
        <f t="shared" si="6"/>
        <v>611.07038947392471</v>
      </c>
      <c r="AE9" s="10">
        <f t="shared" si="12"/>
        <v>745.84199942487555</v>
      </c>
      <c r="AF9" s="10">
        <f t="shared" si="13"/>
        <v>28.906900305699686</v>
      </c>
      <c r="AG9" s="10">
        <f t="shared" si="0"/>
        <v>5246.9073190937552</v>
      </c>
      <c r="AH9" s="10">
        <f t="shared" si="1"/>
        <v>31481.443914562529</v>
      </c>
    </row>
    <row r="10" spans="1:38" x14ac:dyDescent="0.35">
      <c r="A10">
        <v>7</v>
      </c>
      <c r="B10" s="4">
        <f>RATES!B11</f>
        <v>2.477E-2</v>
      </c>
      <c r="C10" s="4">
        <f>RATES!C11</f>
        <v>2.4468197167211519E-2</v>
      </c>
      <c r="D10" s="3">
        <f>RATES!D11</f>
        <v>0.84258782390013232</v>
      </c>
      <c r="E10" s="3">
        <f>RATES!E11</f>
        <v>1.0232712799424435</v>
      </c>
      <c r="G10" s="6">
        <f>'LIFE TABLES'!A10</f>
        <v>67</v>
      </c>
      <c r="H10" s="3">
        <f>'LIFE TABLES'!B10</f>
        <v>12.797940000000001</v>
      </c>
      <c r="I10" s="3">
        <f>'LIFE TABLES'!C10</f>
        <v>1.2797940000000001E-2</v>
      </c>
      <c r="J10" s="3">
        <f>'LIFE TABLES'!D10</f>
        <v>0.98720205999999999</v>
      </c>
      <c r="K10" s="10">
        <f>'LIFE TABLES'!E10</f>
        <v>0.9273775090067512</v>
      </c>
      <c r="M10" s="8" t="s">
        <v>30</v>
      </c>
      <c r="N10" s="16">
        <f>'ASSIGNEMENT DATA'!K19</f>
        <v>0.02</v>
      </c>
      <c r="P10" s="14">
        <f t="shared" si="7"/>
        <v>81254.382012178365</v>
      </c>
      <c r="Q10" s="14">
        <f t="shared" si="8"/>
        <v>20313.595503044591</v>
      </c>
      <c r="R10" s="14">
        <f t="shared" si="2"/>
        <v>101567.97751522296</v>
      </c>
      <c r="T10" s="10">
        <f t="shared" si="9"/>
        <v>4.0300455203675777E-2</v>
      </c>
      <c r="U10" s="10">
        <f t="shared" si="10"/>
        <v>6.9659877285822031E-3</v>
      </c>
      <c r="V10" s="10">
        <f t="shared" si="11"/>
        <v>0.49703894751200128</v>
      </c>
      <c r="W10" s="10"/>
      <c r="X10" s="10">
        <f t="shared" si="3"/>
        <v>3448.2314512920584</v>
      </c>
      <c r="Y10" s="10">
        <f t="shared" si="4"/>
        <v>596.14881988102741</v>
      </c>
      <c r="Z10" s="10"/>
      <c r="AA10" s="14">
        <f t="shared" si="14"/>
        <v>57.434283382464002</v>
      </c>
      <c r="AC10" s="10">
        <f t="shared" si="5"/>
        <v>3448.2314512920584</v>
      </c>
      <c r="AD10" s="10">
        <f t="shared" si="6"/>
        <v>596.14881988102741</v>
      </c>
      <c r="AE10" s="10">
        <f t="shared" si="12"/>
        <v>666.81260323602635</v>
      </c>
      <c r="AF10" s="10">
        <f t="shared" si="13"/>
        <v>26.340803642187769</v>
      </c>
      <c r="AG10" s="10">
        <f t="shared" si="0"/>
        <v>4737.5336780512998</v>
      </c>
      <c r="AH10" s="10">
        <f t="shared" si="1"/>
        <v>33162.735746359096</v>
      </c>
    </row>
    <row r="11" spans="1:38" x14ac:dyDescent="0.35">
      <c r="A11">
        <v>8</v>
      </c>
      <c r="B11" s="4">
        <f>RATES!B12</f>
        <v>2.4660000000000001E-2</v>
      </c>
      <c r="C11" s="4">
        <f>RATES!C12</f>
        <v>2.4360850246257219E-2</v>
      </c>
      <c r="D11" s="3">
        <f>RATES!D12</f>
        <v>0.8229278065902943</v>
      </c>
      <c r="E11" s="3">
        <f>RATES!E12</f>
        <v>1.0238903305398039</v>
      </c>
      <c r="G11" s="6">
        <f>'LIFE TABLES'!A11</f>
        <v>68</v>
      </c>
      <c r="H11" s="3">
        <f>'LIFE TABLES'!B11</f>
        <v>13.97499</v>
      </c>
      <c r="I11" s="3">
        <f>'LIFE TABLES'!C11</f>
        <v>1.397499E-2</v>
      </c>
      <c r="J11" s="3">
        <f>'LIFE TABLES'!D11</f>
        <v>0.98602500999999998</v>
      </c>
      <c r="K11" s="10">
        <f>'LIFE TABLES'!E11</f>
        <v>0.91441741759215689</v>
      </c>
      <c r="M11" s="8" t="s">
        <v>47</v>
      </c>
      <c r="N11" s="16">
        <f>'ASSIGNEMENT DATA'!L19</f>
        <v>0.5</v>
      </c>
      <c r="P11" s="14">
        <f t="shared" si="7"/>
        <v>81365.273383019157</v>
      </c>
      <c r="Q11" s="14">
        <f t="shared" si="8"/>
        <v>20341.318345754789</v>
      </c>
      <c r="R11" s="14">
        <f t="shared" si="2"/>
        <v>101706.59172877394</v>
      </c>
      <c r="T11" s="10">
        <f t="shared" si="9"/>
        <v>3.6756962489318284E-2</v>
      </c>
      <c r="U11" s="10">
        <f t="shared" si="10"/>
        <v>6.9461143210907423E-3</v>
      </c>
      <c r="V11" s="10">
        <f t="shared" si="11"/>
        <v>0.45333587070159226</v>
      </c>
      <c r="W11" s="10"/>
      <c r="X11" s="10">
        <f t="shared" si="3"/>
        <v>3075.8492291405869</v>
      </c>
      <c r="Y11" s="10">
        <f t="shared" si="4"/>
        <v>581.37019763098567</v>
      </c>
      <c r="Z11" s="10"/>
      <c r="AA11" s="14">
        <f t="shared" si="14"/>
        <v>58.582969050113284</v>
      </c>
      <c r="AC11" s="10">
        <f t="shared" si="5"/>
        <v>3075.8492291405869</v>
      </c>
      <c r="AD11" s="10">
        <f t="shared" si="6"/>
        <v>581.37019763098567</v>
      </c>
      <c r="AE11" s="10">
        <f t="shared" si="12"/>
        <v>595.51189430001193</v>
      </c>
      <c r="AF11" s="10">
        <f t="shared" si="13"/>
        <v>23.962026091498252</v>
      </c>
      <c r="AG11" s="10">
        <f t="shared" si="0"/>
        <v>4276.6933471630828</v>
      </c>
      <c r="AH11" s="10">
        <f t="shared" si="1"/>
        <v>34213.546777304662</v>
      </c>
    </row>
    <row r="12" spans="1:38" x14ac:dyDescent="0.35">
      <c r="A12">
        <v>9</v>
      </c>
      <c r="B12" s="4">
        <f>RATES!B13</f>
        <v>2.4639999999999999E-2</v>
      </c>
      <c r="C12" s="4">
        <f>RATES!C13</f>
        <v>2.4341331386158117E-2</v>
      </c>
      <c r="D12" s="3">
        <f>RATES!D13</f>
        <v>0.80326389514893914</v>
      </c>
      <c r="E12" s="3">
        <f>RATES!E13</f>
        <v>1.0244800140528028</v>
      </c>
      <c r="G12" s="6">
        <f>'LIFE TABLES'!A12</f>
        <v>69</v>
      </c>
      <c r="H12" s="3">
        <f>'LIFE TABLES'!B12</f>
        <v>15.66005</v>
      </c>
      <c r="I12" s="3">
        <f>'LIFE TABLES'!C12</f>
        <v>1.5660050000000002E-2</v>
      </c>
      <c r="J12" s="3">
        <f>'LIFE TABLES'!D12</f>
        <v>0.98433994999999996</v>
      </c>
      <c r="K12" s="10">
        <f>'LIFE TABLES'!E12</f>
        <v>0.90009759511179277</v>
      </c>
      <c r="M12" s="8" t="s">
        <v>54</v>
      </c>
      <c r="N12" s="15">
        <f>'ASSIGNEMENT DATA'!M19</f>
        <v>7.4999999999999997E-2</v>
      </c>
      <c r="P12" s="14">
        <f t="shared" si="7"/>
        <v>81523.240297630997</v>
      </c>
      <c r="Q12" s="14">
        <f t="shared" si="8"/>
        <v>20380.810074407749</v>
      </c>
      <c r="R12" s="14">
        <f t="shared" si="2"/>
        <v>101904.05037203875</v>
      </c>
      <c r="T12" s="10">
        <f t="shared" si="9"/>
        <v>3.3467745622470881E-2</v>
      </c>
      <c r="U12" s="10">
        <f t="shared" si="10"/>
        <v>7.0992624019804709E-3</v>
      </c>
      <c r="V12" s="10">
        <f t="shared" si="11"/>
        <v>0.41276886267714091</v>
      </c>
      <c r="W12" s="10"/>
      <c r="X12" s="10">
        <f t="shared" si="3"/>
        <v>2738.9929105719402</v>
      </c>
      <c r="Y12" s="10">
        <f t="shared" si="4"/>
        <v>581.11611876767176</v>
      </c>
      <c r="Z12" s="10"/>
      <c r="AA12" s="14">
        <f t="shared" si="14"/>
        <v>59.754628431115549</v>
      </c>
      <c r="AC12" s="10">
        <f t="shared" si="5"/>
        <v>2738.9929105719402</v>
      </c>
      <c r="AD12" s="10">
        <f t="shared" si="6"/>
        <v>581.11611876767176</v>
      </c>
      <c r="AE12" s="10">
        <f t="shared" si="12"/>
        <v>531.20109111918441</v>
      </c>
      <c r="AF12" s="10">
        <f t="shared" si="13"/>
        <v>21.759548589797269</v>
      </c>
      <c r="AG12" s="10">
        <f t="shared" si="0"/>
        <v>3873.0696690485938</v>
      </c>
      <c r="AH12" s="10">
        <f t="shared" si="1"/>
        <v>34857.627021437344</v>
      </c>
    </row>
    <row r="13" spans="1:38" x14ac:dyDescent="0.35">
      <c r="A13">
        <v>10</v>
      </c>
      <c r="B13" s="4">
        <f>RATES!B14</f>
        <v>2.47E-2</v>
      </c>
      <c r="C13" s="4">
        <f>RATES!C14</f>
        <v>2.4399886823535121E-2</v>
      </c>
      <c r="D13" s="3">
        <f>RATES!D14</f>
        <v>0.78348852098697153</v>
      </c>
      <c r="E13" s="3">
        <f>RATES!E14</f>
        <v>1.025240158129</v>
      </c>
      <c r="G13" s="6">
        <f>'LIFE TABLES'!A13</f>
        <v>70</v>
      </c>
      <c r="H13" s="3">
        <f>'LIFE TABLES'!B13</f>
        <v>17.473579999999998</v>
      </c>
      <c r="I13" s="3">
        <f>'LIFE TABLES'!C13</f>
        <v>1.7473579999999999E-2</v>
      </c>
      <c r="J13" s="3">
        <f>'LIFE TABLES'!D13</f>
        <v>0.98252642000000001</v>
      </c>
      <c r="K13" s="10">
        <f>'LIFE TABLES'!E13</f>
        <v>0.88436966777579928</v>
      </c>
      <c r="P13" s="14">
        <f t="shared" si="7"/>
        <v>81742.119978905175</v>
      </c>
      <c r="Q13" s="14">
        <f t="shared" si="8"/>
        <v>20435.529994726294</v>
      </c>
      <c r="R13" s="14">
        <f t="shared" si="2"/>
        <v>102177.64997363147</v>
      </c>
      <c r="T13" s="10">
        <f t="shared" si="9"/>
        <v>3.0416723470023214E-2</v>
      </c>
      <c r="U13" s="10">
        <f t="shared" si="10"/>
        <v>7.2125497434980352E-3</v>
      </c>
      <c r="V13" s="10">
        <f t="shared" si="11"/>
        <v>0.37513958946361964</v>
      </c>
      <c r="W13" s="10"/>
      <c r="X13" s="10">
        <f t="shared" si="3"/>
        <v>2434.5346565994319</v>
      </c>
      <c r="Y13" s="10">
        <f t="shared" si="4"/>
        <v>577.400784076229</v>
      </c>
      <c r="Z13" s="10"/>
      <c r="AA13" s="14">
        <f t="shared" si="14"/>
        <v>60.949720999737863</v>
      </c>
      <c r="AC13" s="10">
        <f t="shared" si="5"/>
        <v>2434.5346565994319</v>
      </c>
      <c r="AD13" s="10">
        <f t="shared" si="6"/>
        <v>577.400784076229</v>
      </c>
      <c r="AE13" s="10">
        <f t="shared" si="12"/>
        <v>473.02561334292881</v>
      </c>
      <c r="AF13" s="10">
        <f t="shared" si="13"/>
        <v>19.711119397553702</v>
      </c>
      <c r="AG13" s="10">
        <f t="shared" si="0"/>
        <v>3504.6721734161438</v>
      </c>
      <c r="AH13" s="10">
        <f t="shared" si="1"/>
        <v>35046.721734161438</v>
      </c>
    </row>
    <row r="14" spans="1:38" x14ac:dyDescent="0.35">
      <c r="A14">
        <v>11</v>
      </c>
      <c r="B14" s="4">
        <f>RATES!B15</f>
        <v>2.487E-2</v>
      </c>
      <c r="C14" s="4">
        <f>RATES!C15</f>
        <v>2.4565775278567011E-2</v>
      </c>
      <c r="D14" s="3">
        <f>RATES!D15</f>
        <v>0.76320887666583503</v>
      </c>
      <c r="E14" s="3">
        <f>RATES!E15</f>
        <v>1.0265715519580045</v>
      </c>
      <c r="G14" s="6">
        <f>'LIFE TABLES'!A14</f>
        <v>71</v>
      </c>
      <c r="H14" s="3">
        <f>'LIFE TABLES'!B14</f>
        <v>19.737480000000001</v>
      </c>
      <c r="I14" s="3">
        <f>'LIFE TABLES'!C14</f>
        <v>1.9737480000000002E-2</v>
      </c>
      <c r="J14" s="3">
        <f>'LIFE TABLES'!D14</f>
        <v>0.98026252000000003</v>
      </c>
      <c r="K14" s="10">
        <f>'LIFE TABLES'!E14</f>
        <v>0.86691443914546784</v>
      </c>
      <c r="P14" s="14">
        <f t="shared" si="7"/>
        <v>82068.023997806289</v>
      </c>
      <c r="Q14" s="14">
        <f t="shared" si="8"/>
        <v>20517.005999451572</v>
      </c>
      <c r="R14" s="14">
        <f t="shared" si="2"/>
        <v>102585.02999725787</v>
      </c>
      <c r="T14" s="10">
        <f t="shared" si="9"/>
        <v>2.7580145948952996E-2</v>
      </c>
      <c r="U14" s="10">
        <f t="shared" si="10"/>
        <v>7.4043101442464046E-3</v>
      </c>
      <c r="V14" s="10">
        <f t="shared" si="11"/>
        <v>0.34015513337042025</v>
      </c>
      <c r="W14" s="10"/>
      <c r="X14" s="10">
        <f t="shared" si="3"/>
        <v>2158.9335945361349</v>
      </c>
      <c r="Y14" s="10">
        <f t="shared" si="4"/>
        <v>579.71161834667726</v>
      </c>
      <c r="Z14" s="10"/>
      <c r="AA14" s="14">
        <f t="shared" si="14"/>
        <v>62.168715419732621</v>
      </c>
      <c r="AC14" s="10">
        <f t="shared" si="5"/>
        <v>2158.9335945361349</v>
      </c>
      <c r="AD14" s="10">
        <f t="shared" si="6"/>
        <v>579.71161834667726</v>
      </c>
      <c r="AE14" s="10">
        <f t="shared" si="12"/>
        <v>420.44528095689338</v>
      </c>
      <c r="AF14" s="10">
        <f t="shared" si="13"/>
        <v>17.799516498370476</v>
      </c>
      <c r="AG14" s="10">
        <f t="shared" si="0"/>
        <v>3176.8900103380761</v>
      </c>
      <c r="AH14" s="10">
        <f t="shared" si="1"/>
        <v>34945.790113718838</v>
      </c>
    </row>
    <row r="15" spans="1:38" x14ac:dyDescent="0.35">
      <c r="A15">
        <v>12</v>
      </c>
      <c r="B15" s="4">
        <f>RATES!B16</f>
        <v>2.487E-2</v>
      </c>
      <c r="C15" s="4">
        <f>RATES!C16</f>
        <v>2.4565775278567011E-2</v>
      </c>
      <c r="D15" s="3">
        <f>RATES!D16</f>
        <v>0.7446884743097516</v>
      </c>
      <c r="E15" s="3">
        <f>RATES!E16</f>
        <v>1.0248699999999999</v>
      </c>
      <c r="G15" s="6">
        <f>'LIFE TABLES'!A15</f>
        <v>72</v>
      </c>
      <c r="H15" s="3">
        <f>'LIFE TABLES'!B15</f>
        <v>21.721769999999999</v>
      </c>
      <c r="I15" s="3">
        <f>'LIFE TABLES'!C15</f>
        <v>2.1721769999999998E-2</v>
      </c>
      <c r="J15" s="3">
        <f>'LIFE TABLES'!D15</f>
        <v>0.97827823000000003</v>
      </c>
      <c r="K15" s="10">
        <f>'LIFE TABLES'!E15</f>
        <v>0.84808352308867097</v>
      </c>
      <c r="P15" s="14">
        <f t="shared" si="7"/>
        <v>82258.656528029824</v>
      </c>
      <c r="Q15" s="14">
        <f t="shared" si="8"/>
        <v>20564.664132007456</v>
      </c>
      <c r="R15" s="14">
        <f t="shared" si="2"/>
        <v>102823.32066003728</v>
      </c>
      <c r="T15" s="10">
        <f t="shared" si="9"/>
        <v>2.4957477134927152E-2</v>
      </c>
      <c r="U15" s="10">
        <f t="shared" si="10"/>
        <v>7.3887715713915935E-3</v>
      </c>
      <c r="V15" s="10">
        <f t="shared" si="11"/>
        <v>0.30780888466410156</v>
      </c>
      <c r="W15" s="10"/>
      <c r="X15" s="10">
        <f t="shared" si="3"/>
        <v>1910.6558008980296</v>
      </c>
      <c r="Y15" s="10">
        <f t="shared" si="4"/>
        <v>565.76815337012124</v>
      </c>
      <c r="Z15" s="10"/>
      <c r="AA15" s="14">
        <f t="shared" si="14"/>
        <v>63.412089728127278</v>
      </c>
      <c r="AC15" s="10">
        <f t="shared" si="5"/>
        <v>1910.6558008980296</v>
      </c>
      <c r="AD15" s="10">
        <f t="shared" si="6"/>
        <v>565.76815337012124</v>
      </c>
      <c r="AE15" s="10">
        <f t="shared" si="12"/>
        <v>372.84855796006417</v>
      </c>
      <c r="AF15" s="10">
        <f t="shared" si="13"/>
        <v>16.062891546993207</v>
      </c>
      <c r="AG15" s="10">
        <f t="shared" si="0"/>
        <v>2865.3354037752083</v>
      </c>
      <c r="AH15" s="10">
        <f t="shared" si="1"/>
        <v>34384.024845302498</v>
      </c>
    </row>
    <row r="16" spans="1:38" x14ac:dyDescent="0.35">
      <c r="A16">
        <v>13</v>
      </c>
      <c r="B16" s="4">
        <f>RATES!B17</f>
        <v>2.4920000000000001E-2</v>
      </c>
      <c r="C16" s="4">
        <f>RATES!C17</f>
        <v>2.4614560763919189E-2</v>
      </c>
      <c r="D16" s="3">
        <f>RATES!D17</f>
        <v>0.72615681422166578</v>
      </c>
      <c r="E16" s="3">
        <f>RATES!E17</f>
        <v>1.0255201903020756</v>
      </c>
      <c r="G16" s="6">
        <f>'LIFE TABLES'!A16</f>
        <v>73</v>
      </c>
      <c r="H16" s="3">
        <f>'LIFE TABLES'!B16</f>
        <v>23.921029999999998</v>
      </c>
      <c r="I16" s="3">
        <f>'LIFE TABLES'!C16</f>
        <v>2.3921029999999999E-2</v>
      </c>
      <c r="J16" s="3">
        <f>'LIFE TABLES'!D16</f>
        <v>0.97607896999999999</v>
      </c>
      <c r="K16" s="10">
        <f>'LIFE TABLES'!E16</f>
        <v>0.82779649169036118</v>
      </c>
      <c r="P16" s="14">
        <f t="shared" si="7"/>
        <v>82502.039008492618</v>
      </c>
      <c r="Q16" s="14">
        <f t="shared" si="8"/>
        <v>20625.509752123155</v>
      </c>
      <c r="R16" s="14">
        <f t="shared" si="2"/>
        <v>103127.54876061577</v>
      </c>
      <c r="T16" s="10">
        <f t="shared" si="9"/>
        <v>2.2533433432483874E-2</v>
      </c>
      <c r="U16" s="10">
        <f t="shared" si="10"/>
        <v>7.3631055643165128E-3</v>
      </c>
      <c r="V16" s="10">
        <f t="shared" si="11"/>
        <v>0.27791234566730116</v>
      </c>
      <c r="W16" s="10"/>
      <c r="X16" s="10">
        <f t="shared" si="3"/>
        <v>1687.1288417160215</v>
      </c>
      <c r="Y16" s="10">
        <f t="shared" si="4"/>
        <v>551.39920956915671</v>
      </c>
      <c r="Z16" s="10"/>
      <c r="AA16" s="14">
        <f t="shared" si="14"/>
        <v>64.680331522689826</v>
      </c>
      <c r="AC16" s="10">
        <f t="shared" si="5"/>
        <v>1687.1288417160215</v>
      </c>
      <c r="AD16" s="10">
        <f t="shared" si="6"/>
        <v>551.39920956915671</v>
      </c>
      <c r="AE16" s="10">
        <f t="shared" si="12"/>
        <v>329.97075037242905</v>
      </c>
      <c r="AF16" s="10">
        <f t="shared" si="13"/>
        <v>14.457187235017098</v>
      </c>
      <c r="AG16" s="10">
        <f t="shared" si="0"/>
        <v>2582.9559888926242</v>
      </c>
      <c r="AH16" s="10">
        <f t="shared" si="1"/>
        <v>33578.427855604117</v>
      </c>
    </row>
    <row r="17" spans="1:34" x14ac:dyDescent="0.35">
      <c r="A17">
        <v>14</v>
      </c>
      <c r="B17" s="4">
        <f>RATES!B18</f>
        <v>2.4989999999999998E-2</v>
      </c>
      <c r="C17" s="4">
        <f>RATES!C18</f>
        <v>2.4682856445219562E-2</v>
      </c>
      <c r="D17" s="3">
        <f>RATES!D18</f>
        <v>0.70782386801134656</v>
      </c>
      <c r="E17" s="3">
        <f>RATES!E18</f>
        <v>1.0259004351772232</v>
      </c>
      <c r="G17" s="6">
        <f>'LIFE TABLES'!A17</f>
        <v>74</v>
      </c>
      <c r="H17" s="3">
        <f>'LIFE TABLES'!B17</f>
        <v>25.97889</v>
      </c>
      <c r="I17" s="3">
        <f>'LIFE TABLES'!C17</f>
        <v>2.5978890000000001E-2</v>
      </c>
      <c r="J17" s="3">
        <f>'LIFE TABLES'!D17</f>
        <v>0.97402111000000002</v>
      </c>
      <c r="K17" s="10">
        <f>'LIFE TABLES'!E17</f>
        <v>0.80629125769035137</v>
      </c>
      <c r="P17" s="14">
        <f t="shared" si="7"/>
        <v>82776.822411940753</v>
      </c>
      <c r="Q17" s="14">
        <f t="shared" si="8"/>
        <v>20694.205602985188</v>
      </c>
      <c r="R17" s="14">
        <f t="shared" si="2"/>
        <v>103471.02801492595</v>
      </c>
      <c r="T17" s="10">
        <f t="shared" si="9"/>
        <v>2.0301936855717632E-2</v>
      </c>
      <c r="U17" s="10">
        <f t="shared" si="10"/>
        <v>7.2198542577327947E-3</v>
      </c>
      <c r="V17" s="10">
        <f t="shared" si="11"/>
        <v>0.25039055455385073</v>
      </c>
      <c r="W17" s="10"/>
      <c r="X17" s="10">
        <f t="shared" si="3"/>
        <v>1486.6114944920621</v>
      </c>
      <c r="Y17" s="10">
        <f t="shared" si="4"/>
        <v>528.77680680102844</v>
      </c>
      <c r="Z17" s="10"/>
      <c r="AA17" s="14">
        <f t="shared" si="14"/>
        <v>65.973938153143621</v>
      </c>
      <c r="AC17" s="10">
        <f t="shared" si="5"/>
        <v>1486.6114944920621</v>
      </c>
      <c r="AD17" s="10">
        <f t="shared" si="6"/>
        <v>528.77680680102844</v>
      </c>
      <c r="AE17" s="10">
        <f t="shared" si="12"/>
        <v>291.36741956049735</v>
      </c>
      <c r="AF17" s="10">
        <f t="shared" si="13"/>
        <v>12.977930733711576</v>
      </c>
      <c r="AG17" s="10">
        <f t="shared" si="0"/>
        <v>2319.7336515872994</v>
      </c>
      <c r="AH17" s="10">
        <f t="shared" si="1"/>
        <v>32476.271122222191</v>
      </c>
    </row>
    <row r="18" spans="1:34" x14ac:dyDescent="0.35">
      <c r="A18">
        <v>15</v>
      </c>
      <c r="B18" s="4">
        <f>RATES!B19</f>
        <v>2.4979999999999999E-2</v>
      </c>
      <c r="C18" s="4">
        <f>RATES!C19</f>
        <v>2.4673100204884196E-2</v>
      </c>
      <c r="D18" s="3">
        <f>RATES!D19</f>
        <v>0.69066767586788669</v>
      </c>
      <c r="E18" s="3">
        <f>RATES!E19</f>
        <v>1.0248400102435684</v>
      </c>
      <c r="G18" s="6">
        <f>'LIFE TABLES'!A18</f>
        <v>75</v>
      </c>
      <c r="H18" s="3">
        <f>'LIFE TABLES'!B18</f>
        <v>29.22232</v>
      </c>
      <c r="I18" s="3">
        <f>'LIFE TABLES'!C18</f>
        <v>2.922232E-2</v>
      </c>
      <c r="J18" s="3">
        <f>'LIFE TABLES'!D18</f>
        <v>0.97077767999999998</v>
      </c>
      <c r="K18" s="10">
        <f>'LIFE TABLES'!E18</f>
        <v>0.78272955654492149</v>
      </c>
      <c r="P18" s="14">
        <f t="shared" si="7"/>
        <v>82966.673538954565</v>
      </c>
      <c r="Q18" s="14">
        <f t="shared" si="8"/>
        <v>20741.668384738641</v>
      </c>
      <c r="R18" s="14">
        <f t="shared" si="2"/>
        <v>103708.34192369321</v>
      </c>
      <c r="T18" s="10">
        <f t="shared" si="9"/>
        <v>1.8230517123277546E-2</v>
      </c>
      <c r="U18" s="10">
        <f t="shared" si="10"/>
        <v>7.3169929101500825E-3</v>
      </c>
      <c r="V18" s="10">
        <f t="shared" si="11"/>
        <v>0.22484304452042311</v>
      </c>
      <c r="W18" s="10"/>
      <c r="X18" s="10">
        <f t="shared" si="3"/>
        <v>1305.5636465313632</v>
      </c>
      <c r="Y18" s="10">
        <f t="shared" si="4"/>
        <v>524.10156439668106</v>
      </c>
      <c r="Z18" s="10"/>
      <c r="AA18" s="14">
        <f t="shared" si="14"/>
        <v>67.293416916206496</v>
      </c>
      <c r="AC18" s="10">
        <f t="shared" si="5"/>
        <v>1305.5636465313632</v>
      </c>
      <c r="AD18" s="10">
        <f t="shared" si="6"/>
        <v>524.10156439668106</v>
      </c>
      <c r="AE18" s="10">
        <f t="shared" si="12"/>
        <v>256.73787645733057</v>
      </c>
      <c r="AF18" s="10">
        <f t="shared" si="13"/>
        <v>11.637498921162141</v>
      </c>
      <c r="AG18" s="10">
        <f t="shared" si="0"/>
        <v>2098.0405863065371</v>
      </c>
      <c r="AH18" s="10">
        <f t="shared" si="1"/>
        <v>31470.608794598054</v>
      </c>
    </row>
    <row r="19" spans="1:34" x14ac:dyDescent="0.35">
      <c r="A19">
        <v>16</v>
      </c>
      <c r="B19" s="4">
        <f>RATES!B20</f>
        <v>2.486E-2</v>
      </c>
      <c r="C19" s="4">
        <f>RATES!C20</f>
        <v>2.4556017895887416E-2</v>
      </c>
      <c r="D19" s="3">
        <f>RATES!D20</f>
        <v>0.67509876092267385</v>
      </c>
      <c r="E19" s="3">
        <f>RATES!E20</f>
        <v>1.0230616849658181</v>
      </c>
      <c r="G19" s="6">
        <f>'LIFE TABLES'!A19</f>
        <v>76</v>
      </c>
      <c r="H19" s="3">
        <f>'LIFE TABLES'!B19</f>
        <v>32.869430000000001</v>
      </c>
      <c r="I19" s="3">
        <f>'LIFE TABLES'!C19</f>
        <v>3.2869429999999998E-2</v>
      </c>
      <c r="J19" s="3">
        <f>'LIFE TABLES'!D19</f>
        <v>0.96713057000000002</v>
      </c>
      <c r="K19" s="10">
        <f>'LIFE TABLES'!E19</f>
        <v>0.75700168217713715</v>
      </c>
      <c r="P19" s="14">
        <f t="shared" si="7"/>
        <v>83012.664280582831</v>
      </c>
      <c r="Q19" s="14">
        <f t="shared" si="8"/>
        <v>20753.166070145708</v>
      </c>
      <c r="R19" s="14">
        <f t="shared" si="2"/>
        <v>103765.83035072853</v>
      </c>
      <c r="T19" s="10">
        <f t="shared" si="9"/>
        <v>1.6308943635567914E-2</v>
      </c>
      <c r="U19" s="10">
        <f t="shared" si="10"/>
        <v>7.3904627128509306E-3</v>
      </c>
      <c r="V19" s="10">
        <f t="shared" si="11"/>
        <v>0.20114363817200429</v>
      </c>
      <c r="W19" s="10"/>
      <c r="X19" s="10">
        <f t="shared" si="3"/>
        <v>1142.2569092301114</v>
      </c>
      <c r="Y19" s="10">
        <f t="shared" si="4"/>
        <v>517.71805008016054</v>
      </c>
      <c r="Z19" s="10"/>
      <c r="AA19" s="14">
        <f t="shared" si="14"/>
        <v>68.639285254530634</v>
      </c>
      <c r="AC19" s="10">
        <f t="shared" si="5"/>
        <v>1142.2569092301114</v>
      </c>
      <c r="AD19" s="10">
        <f t="shared" si="6"/>
        <v>517.71805008016054</v>
      </c>
      <c r="AE19" s="10">
        <f t="shared" si="12"/>
        <v>225.47080467818705</v>
      </c>
      <c r="AF19" s="10">
        <f t="shared" si="13"/>
        <v>10.418843646300797</v>
      </c>
      <c r="AG19" s="10">
        <f t="shared" si="0"/>
        <v>1895.8646076347597</v>
      </c>
      <c r="AH19" s="10">
        <f t="shared" si="1"/>
        <v>30333.833722156156</v>
      </c>
    </row>
    <row r="20" spans="1:34" x14ac:dyDescent="0.35">
      <c r="A20">
        <v>17</v>
      </c>
      <c r="B20" s="4">
        <f>RATES!B21</f>
        <v>2.4660000000000001E-2</v>
      </c>
      <c r="C20" s="4">
        <f>RATES!C21</f>
        <v>2.4360850246257219E-2</v>
      </c>
      <c r="D20" s="3">
        <f>RATES!D21</f>
        <v>0.66091208289531456</v>
      </c>
      <c r="E20" s="3">
        <f>RATES!E21</f>
        <v>1.0214653028663214</v>
      </c>
      <c r="G20" s="6">
        <f>'LIFE TABLES'!A20</f>
        <v>77</v>
      </c>
      <c r="H20" s="3">
        <f>'LIFE TABLES'!B20</f>
        <v>37.547710000000002</v>
      </c>
      <c r="I20" s="3">
        <f>'LIFE TABLES'!C20</f>
        <v>3.7547710000000005E-2</v>
      </c>
      <c r="J20" s="3">
        <f>'LIFE TABLES'!D20</f>
        <v>0.96245228999999999</v>
      </c>
      <c r="K20" s="10">
        <f>'LIFE TABLES'!E20</f>
        <v>0.72857800254523786</v>
      </c>
      <c r="P20" s="14">
        <f t="shared" si="7"/>
        <v>82929.076023361471</v>
      </c>
      <c r="Q20" s="14">
        <f t="shared" si="8"/>
        <v>20732.269005840368</v>
      </c>
      <c r="R20" s="14">
        <f t="shared" si="2"/>
        <v>103661.34502920184</v>
      </c>
      <c r="T20" s="10">
        <f t="shared" si="9"/>
        <v>1.4519336638318271E-2</v>
      </c>
      <c r="U20" s="10">
        <f t="shared" si="10"/>
        <v>7.5524829944273479E-3</v>
      </c>
      <c r="V20" s="10">
        <f t="shared" si="11"/>
        <v>0.17907181853925869</v>
      </c>
      <c r="W20" s="10"/>
      <c r="X20" s="10">
        <f t="shared" si="3"/>
        <v>994.54286716828767</v>
      </c>
      <c r="Y20" s="10">
        <f t="shared" si="4"/>
        <v>517.42843023455282</v>
      </c>
      <c r="Z20" s="10"/>
      <c r="AA20" s="14">
        <f t="shared" si="14"/>
        <v>70.012070959621255</v>
      </c>
      <c r="AC20" s="10">
        <f t="shared" si="5"/>
        <v>994.54286716828767</v>
      </c>
      <c r="AD20" s="10">
        <f t="shared" si="6"/>
        <v>517.42843023455282</v>
      </c>
      <c r="AE20" s="10">
        <f t="shared" si="12"/>
        <v>197.26771470358386</v>
      </c>
      <c r="AF20" s="10">
        <f t="shared" si="13"/>
        <v>9.3072829529570864</v>
      </c>
      <c r="AG20" s="10">
        <f t="shared" si="0"/>
        <v>1718.5462950593815</v>
      </c>
      <c r="AH20" s="10">
        <f t="shared" si="1"/>
        <v>29215.287016009486</v>
      </c>
    </row>
    <row r="21" spans="1:34" x14ac:dyDescent="0.35">
      <c r="A21">
        <v>18</v>
      </c>
      <c r="B21" s="4">
        <f>RATES!B22</f>
        <v>2.4459999999999999E-2</v>
      </c>
      <c r="C21" s="4">
        <f>RATES!C22</f>
        <v>2.4165644498780187E-2</v>
      </c>
      <c r="D21" s="3">
        <f>RATES!D22</f>
        <v>0.64727657622441392</v>
      </c>
      <c r="E21" s="3">
        <f>RATES!E22</f>
        <v>1.0210659664998802</v>
      </c>
      <c r="G21" s="6">
        <f>'LIFE TABLES'!A21</f>
        <v>78</v>
      </c>
      <c r="H21" s="3">
        <f>'LIFE TABLES'!B21</f>
        <v>41.500149999999998</v>
      </c>
      <c r="I21" s="3">
        <f>'LIFE TABLES'!C21</f>
        <v>4.150015E-2</v>
      </c>
      <c r="J21" s="3">
        <f>'LIFE TABLES'!D21</f>
        <v>0.95849985000000004</v>
      </c>
      <c r="K21" s="10">
        <f>'LIFE TABLES'!E21</f>
        <v>0.69834190615291014</v>
      </c>
      <c r="P21" s="14">
        <f t="shared" si="7"/>
        <v>82813.183903199446</v>
      </c>
      <c r="Q21" s="14">
        <f t="shared" si="8"/>
        <v>20703.295975799861</v>
      </c>
      <c r="R21" s="14">
        <f t="shared" si="2"/>
        <v>103516.47987899931</v>
      </c>
      <c r="T21" s="10">
        <f t="shared" si="9"/>
        <v>1.2873023340682998E-2</v>
      </c>
      <c r="U21" s="10">
        <f t="shared" si="10"/>
        <v>7.4315073301520155E-3</v>
      </c>
      <c r="V21" s="10">
        <f t="shared" si="11"/>
        <v>0.15876728786842367</v>
      </c>
      <c r="W21" s="10"/>
      <c r="X21" s="10">
        <f t="shared" si="3"/>
        <v>862.37473894006155</v>
      </c>
      <c r="Y21" s="10">
        <f t="shared" si="4"/>
        <v>497.93917644109831</v>
      </c>
      <c r="Z21" s="10"/>
      <c r="AA21" s="14">
        <f t="shared" si="14"/>
        <v>71.412312378813681</v>
      </c>
      <c r="AC21" s="10">
        <f t="shared" si="5"/>
        <v>862.37473894006155</v>
      </c>
      <c r="AD21" s="10">
        <f t="shared" si="6"/>
        <v>497.93917644109831</v>
      </c>
      <c r="AE21" s="10">
        <f t="shared" si="12"/>
        <v>171.75753993505973</v>
      </c>
      <c r="AF21" s="10">
        <f t="shared" si="13"/>
        <v>8.2773292586464269</v>
      </c>
      <c r="AG21" s="10">
        <f t="shared" si="0"/>
        <v>1540.3487845748659</v>
      </c>
      <c r="AH21" s="10">
        <f t="shared" si="1"/>
        <v>27726.278122347587</v>
      </c>
    </row>
    <row r="22" spans="1:34" x14ac:dyDescent="0.35">
      <c r="A22">
        <v>19</v>
      </c>
      <c r="B22" s="4">
        <f>RATES!B23</f>
        <v>2.427E-2</v>
      </c>
      <c r="C22" s="4">
        <f>RATES!C23</f>
        <v>2.3980163736996421E-2</v>
      </c>
      <c r="D22" s="3">
        <f>RATES!D23</f>
        <v>0.63405275958074014</v>
      </c>
      <c r="E22" s="3">
        <f>RATES!E23</f>
        <v>1.020856019383021</v>
      </c>
      <c r="G22" s="6">
        <f>'LIFE TABLES'!A22</f>
        <v>79</v>
      </c>
      <c r="H22" s="3">
        <f>'LIFE TABLES'!B22</f>
        <v>47.043030000000002</v>
      </c>
      <c r="I22" s="3">
        <f>'LIFE TABLES'!C22</f>
        <v>4.704303E-2</v>
      </c>
      <c r="J22" s="3">
        <f>'LIFE TABLES'!D22</f>
        <v>0.95295697000000001</v>
      </c>
      <c r="K22" s="10">
        <f>'LIFE TABLES'!E22</f>
        <v>0.66548978691150162</v>
      </c>
      <c r="P22" s="14">
        <f t="shared" si="7"/>
        <v>82680.449851873462</v>
      </c>
      <c r="Q22" s="14">
        <f t="shared" si="8"/>
        <v>20670.112462968365</v>
      </c>
      <c r="R22" s="14">
        <f t="shared" si="2"/>
        <v>103350.56231484182</v>
      </c>
      <c r="T22" s="10">
        <f t="shared" si="9"/>
        <v>1.1347379518665808E-2</v>
      </c>
      <c r="U22" s="10">
        <f t="shared" si="10"/>
        <v>7.4688942862128904E-3</v>
      </c>
      <c r="V22" s="10">
        <f t="shared" si="11"/>
        <v>0.13995101406354499</v>
      </c>
      <c r="W22" s="10"/>
      <c r="X22" s="10">
        <f t="shared" si="3"/>
        <v>743.44658374754044</v>
      </c>
      <c r="Y22" s="10">
        <f t="shared" si="4"/>
        <v>489.43447091943</v>
      </c>
      <c r="Z22" s="10"/>
      <c r="AA22" s="14">
        <f t="shared" si="14"/>
        <v>72.840558626389949</v>
      </c>
      <c r="AC22" s="10">
        <f t="shared" si="5"/>
        <v>743.44658374754044</v>
      </c>
      <c r="AD22" s="10">
        <f t="shared" si="6"/>
        <v>489.43447091943</v>
      </c>
      <c r="AE22" s="10">
        <f t="shared" si="12"/>
        <v>148.93214616733957</v>
      </c>
      <c r="AF22" s="10">
        <f t="shared" si="13"/>
        <v>7.3326286425321214</v>
      </c>
      <c r="AG22" s="10">
        <f t="shared" si="0"/>
        <v>1389.1458294768422</v>
      </c>
      <c r="AH22" s="10">
        <f t="shared" si="1"/>
        <v>26393.770760060001</v>
      </c>
    </row>
    <row r="23" spans="1:34" x14ac:dyDescent="0.35">
      <c r="A23">
        <v>20</v>
      </c>
      <c r="B23" s="4">
        <f>RATES!B24</f>
        <v>2.4150000000000001E-2</v>
      </c>
      <c r="C23" s="4">
        <f>RATES!C24</f>
        <v>2.3863000264527503E-2</v>
      </c>
      <c r="D23" s="3">
        <f>RATES!D24</f>
        <v>0.62048117992903384</v>
      </c>
      <c r="E23" s="3">
        <f>RATES!E24</f>
        <v>1.0218726692939479</v>
      </c>
      <c r="G23" s="6">
        <f>'LIFE TABLES'!A23</f>
        <v>80</v>
      </c>
      <c r="H23" s="3">
        <f>'LIFE TABLES'!B23</f>
        <v>52.770629999999997</v>
      </c>
      <c r="I23" s="3">
        <f>'LIFE TABLES'!C23</f>
        <v>5.2770629999999999E-2</v>
      </c>
      <c r="J23" s="3">
        <f>'LIFE TABLES'!D23</f>
        <v>0.94722936999999996</v>
      </c>
      <c r="K23" s="10">
        <f>'LIFE TABLES'!E23</f>
        <v>0.63037147159761586</v>
      </c>
      <c r="P23" s="14">
        <f t="shared" si="7"/>
        <v>82630.136364810052</v>
      </c>
      <c r="Q23" s="14">
        <f t="shared" si="8"/>
        <v>20657.534091202513</v>
      </c>
      <c r="R23" s="14">
        <f t="shared" si="2"/>
        <v>103287.67045601257</v>
      </c>
      <c r="T23" s="10">
        <f t="shared" si="9"/>
        <v>9.9424283161704628E-3</v>
      </c>
      <c r="U23" s="10">
        <f t="shared" si="10"/>
        <v>7.3853031812721277E-3</v>
      </c>
      <c r="V23" s="10">
        <f t="shared" si="11"/>
        <v>0.12262328256610239</v>
      </c>
      <c r="W23" s="10"/>
      <c r="X23" s="10">
        <f t="shared" si="3"/>
        <v>637.06751729725534</v>
      </c>
      <c r="Y23" s="10">
        <f t="shared" si="4"/>
        <v>473.30972117502847</v>
      </c>
      <c r="Z23" s="10"/>
      <c r="AA23" s="14">
        <f t="shared" si="14"/>
        <v>74.297369798917757</v>
      </c>
      <c r="AC23" s="10">
        <f t="shared" si="5"/>
        <v>637.06751729725534</v>
      </c>
      <c r="AD23" s="10">
        <f t="shared" si="6"/>
        <v>473.30972117502847</v>
      </c>
      <c r="AE23" s="10">
        <f t="shared" si="12"/>
        <v>128.39328963187714</v>
      </c>
      <c r="AF23" s="10">
        <f t="shared" si="13"/>
        <v>6.4517584974507383</v>
      </c>
      <c r="AG23" s="10">
        <f t="shared" si="0"/>
        <v>1245.2222866016118</v>
      </c>
      <c r="AH23" s="10">
        <f t="shared" si="1"/>
        <v>24904.445732032236</v>
      </c>
    </row>
    <row r="24" spans="1:34" x14ac:dyDescent="0.35">
      <c r="A24">
        <v>21</v>
      </c>
      <c r="B24" s="4">
        <f>RATES!B25</f>
        <v>2.409E-2</v>
      </c>
      <c r="C24" s="4">
        <f>RATES!C25</f>
        <v>2.3804413380161302E-2</v>
      </c>
      <c r="D24" s="3">
        <f>RATES!D25</f>
        <v>0.6065957554795236</v>
      </c>
      <c r="E24" s="3">
        <f>RATES!E25</f>
        <v>1.0228907378993011</v>
      </c>
      <c r="G24" s="6">
        <f>'LIFE TABLES'!A24</f>
        <v>81</v>
      </c>
      <c r="H24" s="3">
        <f>'LIFE TABLES'!B24</f>
        <v>58.951180000000001</v>
      </c>
      <c r="I24" s="3">
        <f>'LIFE TABLES'!C24</f>
        <v>5.8951179999999999E-2</v>
      </c>
      <c r="J24" s="3">
        <f>'LIFE TABLES'!D24</f>
        <v>0.94104882000000001</v>
      </c>
      <c r="K24" s="10">
        <f>'LIFE TABLES'!E24</f>
        <v>0.59321032950859998</v>
      </c>
      <c r="P24" s="14">
        <f t="shared" si="7"/>
        <v>82662.125933424177</v>
      </c>
      <c r="Q24" s="14">
        <f t="shared" si="8"/>
        <v>20665.531483356044</v>
      </c>
      <c r="R24" s="14">
        <f t="shared" si="2"/>
        <v>103327.65741678022</v>
      </c>
      <c r="T24" s="10">
        <f t="shared" si="9"/>
        <v>8.6545871522517911E-3</v>
      </c>
      <c r="U24" s="10">
        <f t="shared" si="10"/>
        <v>7.2287872027451631E-3</v>
      </c>
      <c r="V24" s="10">
        <f t="shared" si="11"/>
        <v>0.10673990821110543</v>
      </c>
      <c r="W24" s="10"/>
      <c r="X24" s="10">
        <f t="shared" si="3"/>
        <v>542.3482416248944</v>
      </c>
      <c r="Y24" s="10">
        <f t="shared" si="4"/>
        <v>453.08678027359127</v>
      </c>
      <c r="Z24" s="10"/>
      <c r="AA24" s="14">
        <f t="shared" si="14"/>
        <v>75.783317194896114</v>
      </c>
      <c r="AC24" s="10">
        <f t="shared" si="5"/>
        <v>542.3482416248944</v>
      </c>
      <c r="AD24" s="10">
        <f t="shared" si="6"/>
        <v>453.08678027359127</v>
      </c>
      <c r="AE24" s="10">
        <f t="shared" si="12"/>
        <v>110.02162857626104</v>
      </c>
      <c r="AF24" s="10">
        <f t="shared" si="13"/>
        <v>5.6369725016156771</v>
      </c>
      <c r="AG24" s="10">
        <f t="shared" si="0"/>
        <v>1111.0936229763624</v>
      </c>
      <c r="AH24" s="10">
        <f t="shared" si="1"/>
        <v>23332.966082503612</v>
      </c>
    </row>
    <row r="25" spans="1:34" x14ac:dyDescent="0.35">
      <c r="A25">
        <v>22</v>
      </c>
      <c r="B25" s="4">
        <f>RATES!B26</f>
        <v>2.409E-2</v>
      </c>
      <c r="C25" s="4">
        <f>RATES!C26</f>
        <v>2.3804413380161302E-2</v>
      </c>
      <c r="D25" s="3">
        <f>RATES!D26</f>
        <v>0.59232660750473454</v>
      </c>
      <c r="E25" s="3">
        <f>RATES!E26</f>
        <v>1.0240899999999999</v>
      </c>
      <c r="G25" s="6">
        <f>'LIFE TABLES'!A25</f>
        <v>82</v>
      </c>
      <c r="H25" s="3">
        <f>'LIFE TABLES'!B25</f>
        <v>65.736419999999995</v>
      </c>
      <c r="I25" s="3">
        <f>'LIFE TABLES'!C25</f>
        <v>6.573641999999999E-2</v>
      </c>
      <c r="J25" s="3">
        <f>'LIFE TABLES'!D25</f>
        <v>0.93426357999999998</v>
      </c>
      <c r="K25" s="10">
        <f>'LIFE TABLES'!E25</f>
        <v>0.55421480613968421</v>
      </c>
      <c r="P25" s="14">
        <f t="shared" si="7"/>
        <v>82791.080503122823</v>
      </c>
      <c r="Q25" s="14">
        <f t="shared" si="8"/>
        <v>20697.770125780706</v>
      </c>
      <c r="R25" s="14">
        <f t="shared" si="2"/>
        <v>103488.85062890353</v>
      </c>
      <c r="T25" s="10">
        <f t="shared" si="9"/>
        <v>7.4792406580634066E-3</v>
      </c>
      <c r="U25" s="10">
        <f t="shared" si="10"/>
        <v>7.0166994369266749E-3</v>
      </c>
      <c r="V25" s="10">
        <f t="shared" si="11"/>
        <v>9.2243968116115349E-2</v>
      </c>
      <c r="W25" s="10"/>
      <c r="X25" s="10">
        <f t="shared" si="3"/>
        <v>458.38286444271057</v>
      </c>
      <c r="Y25" s="10">
        <f t="shared" si="4"/>
        <v>430.11806077392083</v>
      </c>
      <c r="Z25" s="10"/>
      <c r="AA25" s="14">
        <f t="shared" si="14"/>
        <v>77.298983538794033</v>
      </c>
      <c r="AC25" s="10">
        <f t="shared" si="5"/>
        <v>458.38286444271057</v>
      </c>
      <c r="AD25" s="10">
        <f t="shared" si="6"/>
        <v>430.11806077392083</v>
      </c>
      <c r="AE25" s="10">
        <f t="shared" si="12"/>
        <v>93.663592486971538</v>
      </c>
      <c r="AF25" s="10">
        <f t="shared" si="13"/>
        <v>4.8872195548051147</v>
      </c>
      <c r="AG25" s="10">
        <f t="shared" si="0"/>
        <v>987.05173725840814</v>
      </c>
      <c r="AH25" s="10">
        <f t="shared" si="1"/>
        <v>21715.138219684981</v>
      </c>
    </row>
    <row r="26" spans="1:34" x14ac:dyDescent="0.35">
      <c r="A26">
        <v>23</v>
      </c>
      <c r="B26" s="4">
        <f>RATES!B27</f>
        <v>2.4129999999999999E-2</v>
      </c>
      <c r="C26" s="4">
        <f>RATES!C27</f>
        <v>2.3843471684450026E-2</v>
      </c>
      <c r="D26" s="3">
        <f>RATES!D27</f>
        <v>0.57787375637469418</v>
      </c>
      <c r="E26" s="3">
        <f>RATES!E27</f>
        <v>1.0250103953858549</v>
      </c>
      <c r="G26" s="6">
        <f>'LIFE TABLES'!A26</f>
        <v>83</v>
      </c>
      <c r="H26" s="3">
        <f>'LIFE TABLES'!B26</f>
        <v>72.184380000000004</v>
      </c>
      <c r="I26" s="3">
        <f>'LIFE TABLES'!C26</f>
        <v>7.2184380000000006E-2</v>
      </c>
      <c r="J26" s="3">
        <f>'LIFE TABLES'!D26</f>
        <v>0.92781561999999995</v>
      </c>
      <c r="K26" s="10">
        <f>'LIFE TABLES'!E26</f>
        <v>0.51420915397167088</v>
      </c>
      <c r="P26" s="14">
        <f t="shared" si="7"/>
        <v>82994.760361387642</v>
      </c>
      <c r="Q26" s="14">
        <f t="shared" si="8"/>
        <v>20748.69009034691</v>
      </c>
      <c r="R26" s="14">
        <f t="shared" si="2"/>
        <v>103743.45045173455</v>
      </c>
      <c r="T26" s="10">
        <f t="shared" si="9"/>
        <v>6.418904585168533E-3</v>
      </c>
      <c r="U26" s="10">
        <f t="shared" si="10"/>
        <v>6.6585736472015537E-3</v>
      </c>
      <c r="V26" s="10">
        <f t="shared" si="11"/>
        <v>7.9166489883745264E-2</v>
      </c>
      <c r="W26" s="10"/>
      <c r="X26" s="10">
        <f t="shared" si="3"/>
        <v>384.74310665830012</v>
      </c>
      <c r="Y26" s="10">
        <f t="shared" si="4"/>
        <v>399.18560123177934</v>
      </c>
      <c r="Z26" s="10"/>
      <c r="AA26" s="14">
        <f t="shared" si="14"/>
        <v>78.844963209569912</v>
      </c>
      <c r="AC26" s="10">
        <f t="shared" si="5"/>
        <v>384.74310665830012</v>
      </c>
      <c r="AD26" s="10">
        <f t="shared" si="6"/>
        <v>399.18560123177934</v>
      </c>
      <c r="AE26" s="10">
        <f t="shared" si="12"/>
        <v>79.162740056316494</v>
      </c>
      <c r="AF26" s="10">
        <f t="shared" si="13"/>
        <v>4.2028598070722571</v>
      </c>
      <c r="AG26" s="10">
        <f t="shared" si="0"/>
        <v>867.29430775346827</v>
      </c>
      <c r="AH26" s="10">
        <f t="shared" si="1"/>
        <v>19947.769078329769</v>
      </c>
    </row>
    <row r="27" spans="1:34" x14ac:dyDescent="0.35">
      <c r="A27">
        <v>24</v>
      </c>
      <c r="B27" s="4">
        <f>RATES!B28</f>
        <v>2.4209999999999999E-2</v>
      </c>
      <c r="C27" s="4">
        <f>RATES!C28</f>
        <v>2.3921583716671978E-2</v>
      </c>
      <c r="D27" s="3">
        <f>RATES!D28</f>
        <v>0.56320138825489219</v>
      </c>
      <c r="E27" s="3">
        <f>RATES!E28</f>
        <v>1.0260517257694712</v>
      </c>
      <c r="G27" s="6">
        <f>'LIFE TABLES'!A27</f>
        <v>84</v>
      </c>
      <c r="H27" s="3">
        <f>'LIFE TABLES'!B27</f>
        <v>81.257310000000004</v>
      </c>
      <c r="I27" s="3">
        <f>'LIFE TABLES'!C27</f>
        <v>8.1257309999999999E-2</v>
      </c>
      <c r="J27" s="3">
        <f>'LIFE TABLES'!D27</f>
        <v>0.91874268999999997</v>
      </c>
      <c r="K27" s="10">
        <f>'LIFE TABLES'!E27</f>
        <v>0.47242590134255708</v>
      </c>
      <c r="P27" s="14">
        <f t="shared" si="7"/>
        <v>83283.464922455722</v>
      </c>
      <c r="Q27" s="14">
        <f t="shared" si="8"/>
        <v>20820.86623061393</v>
      </c>
      <c r="R27" s="14">
        <f t="shared" si="2"/>
        <v>104104.33115306965</v>
      </c>
      <c r="T27" s="10">
        <f t="shared" si="9"/>
        <v>5.4550225405237416E-3</v>
      </c>
      <c r="U27" s="10">
        <f t="shared" si="10"/>
        <v>6.4328560100953515E-3</v>
      </c>
      <c r="V27" s="10">
        <f t="shared" si="11"/>
        <v>6.7278611333126168E-2</v>
      </c>
      <c r="W27" s="10"/>
      <c r="X27" s="10">
        <f t="shared" si="3"/>
        <v>319.77582044981966</v>
      </c>
      <c r="Y27" s="10">
        <f t="shared" si="4"/>
        <v>377.16930835694268</v>
      </c>
      <c r="Z27" s="10"/>
      <c r="AA27" s="14">
        <f t="shared" si="14"/>
        <v>80.421862473761308</v>
      </c>
      <c r="AC27" s="10">
        <f t="shared" si="5"/>
        <v>319.77582044981966</v>
      </c>
      <c r="AD27" s="10">
        <f t="shared" si="6"/>
        <v>377.16930835694268</v>
      </c>
      <c r="AE27" s="10">
        <f t="shared" si="12"/>
        <v>66.445119255995166</v>
      </c>
      <c r="AF27" s="10">
        <f t="shared" si="13"/>
        <v>3.5857436063218371</v>
      </c>
      <c r="AG27" s="10">
        <f t="shared" si="0"/>
        <v>766.97599166907935</v>
      </c>
      <c r="AH27" s="10">
        <f t="shared" si="1"/>
        <v>18407.423800057906</v>
      </c>
    </row>
    <row r="28" spans="1:34" x14ac:dyDescent="0.35">
      <c r="A28">
        <v>25</v>
      </c>
      <c r="B28" s="4">
        <f>RATES!B29</f>
        <v>2.4309999999999998E-2</v>
      </c>
      <c r="C28" s="4">
        <f>RATES!C29</f>
        <v>2.4019215177511436E-2</v>
      </c>
      <c r="D28" s="3">
        <f>RATES!D29</f>
        <v>0.54854806158178593</v>
      </c>
      <c r="E28" s="3">
        <f>RATES!E29</f>
        <v>1.0267129312805374</v>
      </c>
      <c r="G28" s="6">
        <f>'LIFE TABLES'!A28</f>
        <v>85</v>
      </c>
      <c r="H28" s="3">
        <f>'LIFE TABLES'!B28</f>
        <v>92.639579999999995</v>
      </c>
      <c r="I28" s="3">
        <f>'LIFE TABLES'!C28</f>
        <v>9.2639579999999999E-2</v>
      </c>
      <c r="J28" s="3">
        <f>'LIFE TABLES'!D28</f>
        <v>0.90736042000000006</v>
      </c>
      <c r="K28" s="10">
        <f>'LIFE TABLES'!E28</f>
        <v>0.42866056426106119</v>
      </c>
      <c r="P28" s="14">
        <f t="shared" si="7"/>
        <v>83627.029768984183</v>
      </c>
      <c r="Q28" s="14">
        <f t="shared" si="8"/>
        <v>20906.757442246046</v>
      </c>
      <c r="R28" s="14">
        <f t="shared" si="2"/>
        <v>104533.78721123023</v>
      </c>
      <c r="T28" s="10">
        <f t="shared" si="9"/>
        <v>4.5784461777181587E-3</v>
      </c>
      <c r="U28" s="10">
        <f t="shared" si="10"/>
        <v>6.2326622968840477E-3</v>
      </c>
      <c r="V28" s="10">
        <f t="shared" si="11"/>
        <v>5.6467502858523963E-2</v>
      </c>
      <c r="W28" s="10"/>
      <c r="X28" s="10">
        <f t="shared" si="3"/>
        <v>262.48614412602035</v>
      </c>
      <c r="Y28" s="10">
        <f t="shared" si="4"/>
        <v>357.39211443873637</v>
      </c>
      <c r="Z28" s="10"/>
      <c r="AA28" s="14">
        <f t="shared" si="14"/>
        <v>82.030299723236539</v>
      </c>
      <c r="AC28" s="10">
        <f t="shared" si="5"/>
        <v>262.48614412602035</v>
      </c>
      <c r="AD28" s="10">
        <f t="shared" si="6"/>
        <v>357.39211443873637</v>
      </c>
      <c r="AE28" s="10">
        <f t="shared" si="12"/>
        <v>55.225234591713622</v>
      </c>
      <c r="AF28" s="10">
        <f t="shared" si="13"/>
        <v>3.0273734782878829</v>
      </c>
      <c r="AG28" s="10">
        <f t="shared" si="0"/>
        <v>678.13086663475826</v>
      </c>
      <c r="AH28" s="10">
        <f t="shared" si="1"/>
        <v>16953.271665868957</v>
      </c>
    </row>
    <row r="29" spans="1:34" x14ac:dyDescent="0.35">
      <c r="A29">
        <v>26</v>
      </c>
      <c r="B29" s="4">
        <f>RATES!B30</f>
        <v>2.443E-2</v>
      </c>
      <c r="C29" s="4">
        <f>RATES!C30</f>
        <v>2.4136360349799893E-2</v>
      </c>
      <c r="D29" s="3">
        <f>RATES!D30</f>
        <v>0.53390072310461201</v>
      </c>
      <c r="E29" s="3">
        <f>RATES!E30</f>
        <v>1.0274345732142864</v>
      </c>
      <c r="G29" s="6">
        <f>'LIFE TABLES'!A29</f>
        <v>86</v>
      </c>
      <c r="H29" s="3">
        <f>'LIFE TABLES'!B29</f>
        <v>107.0014</v>
      </c>
      <c r="I29" s="3">
        <f>'LIFE TABLES'!C29</f>
        <v>0.10700140000000001</v>
      </c>
      <c r="J29" s="3">
        <f>'LIFE TABLES'!D29</f>
        <v>0.89299859999999998</v>
      </c>
      <c r="K29" s="10">
        <f>'LIFE TABLES'!E29</f>
        <v>0.38279328376033767</v>
      </c>
      <c r="P29" s="14">
        <f t="shared" si="7"/>
        <v>84031.033003797435</v>
      </c>
      <c r="Q29" s="14">
        <f t="shared" si="8"/>
        <v>21007.758250949359</v>
      </c>
      <c r="R29" s="14">
        <f t="shared" si="2"/>
        <v>105038.79125474679</v>
      </c>
      <c r="T29" s="10">
        <f t="shared" si="9"/>
        <v>3.7819050748618423E-3</v>
      </c>
      <c r="U29" s="10">
        <f t="shared" si="10"/>
        <v>6.042101860366066E-3</v>
      </c>
      <c r="V29" s="10">
        <f t="shared" si="11"/>
        <v>4.6643495923296058E-2</v>
      </c>
      <c r="W29" s="10"/>
      <c r="X29" s="10">
        <f t="shared" si="3"/>
        <v>212.04993727385957</v>
      </c>
      <c r="Y29" s="10">
        <f t="shared" si="4"/>
        <v>338.84280402559256</v>
      </c>
      <c r="Z29" s="10"/>
      <c r="AA29" s="14">
        <f t="shared" si="14"/>
        <v>83.670905717701274</v>
      </c>
      <c r="AC29" s="10">
        <f t="shared" si="5"/>
        <v>212.04993727385957</v>
      </c>
      <c r="AD29" s="10">
        <f t="shared" si="6"/>
        <v>338.84280402559256</v>
      </c>
      <c r="AE29" s="10">
        <f t="shared" si="12"/>
        <v>45.331280591412089</v>
      </c>
      <c r="AF29" s="10">
        <f t="shared" si="13"/>
        <v>2.5225138632918975</v>
      </c>
      <c r="AG29" s="10">
        <f t="shared" si="0"/>
        <v>598.74653575415618</v>
      </c>
      <c r="AH29" s="10">
        <f t="shared" si="1"/>
        <v>15567.40992960806</v>
      </c>
    </row>
    <row r="30" spans="1:34" x14ac:dyDescent="0.35">
      <c r="A30">
        <v>27</v>
      </c>
      <c r="B30" s="4">
        <f>RATES!B31</f>
        <v>2.4570000000000002E-2</v>
      </c>
      <c r="C30" s="4">
        <f>RATES!C31</f>
        <v>2.4273012375390805E-2</v>
      </c>
      <c r="D30" s="3">
        <f>RATES!D31</f>
        <v>0.51924921182601946</v>
      </c>
      <c r="E30" s="3">
        <f>RATES!E31</f>
        <v>1.0282167231936055</v>
      </c>
      <c r="G30" s="6">
        <f>'LIFE TABLES'!A30</f>
        <v>87</v>
      </c>
      <c r="H30" s="3">
        <f>'LIFE TABLES'!B30</f>
        <v>122.26466000000001</v>
      </c>
      <c r="I30" s="3">
        <f>'LIFE TABLES'!C30</f>
        <v>0.12226466000000001</v>
      </c>
      <c r="J30" s="3">
        <f>'LIFE TABLES'!D30</f>
        <v>0.87773533999999998</v>
      </c>
      <c r="K30" s="10">
        <f>'LIFE TABLES'!E30</f>
        <v>0.33599119307109643</v>
      </c>
      <c r="P30" s="14">
        <f t="shared" si="7"/>
        <v>84501.266906900069</v>
      </c>
      <c r="Q30" s="14">
        <f t="shared" si="8"/>
        <v>21125.316726725017</v>
      </c>
      <c r="R30" s="14">
        <f t="shared" si="2"/>
        <v>105626.58363362509</v>
      </c>
      <c r="T30" s="10">
        <f t="shared" si="9"/>
        <v>3.0705483564767151E-3</v>
      </c>
      <c r="U30" s="10">
        <f t="shared" si="10"/>
        <v>5.7028511702731785E-3</v>
      </c>
      <c r="V30" s="10">
        <f t="shared" si="11"/>
        <v>3.7870096396546163E-2</v>
      </c>
      <c r="W30" s="10"/>
      <c r="X30" s="10">
        <f t="shared" si="3"/>
        <v>168.37700516823142</v>
      </c>
      <c r="Y30" s="10">
        <f t="shared" si="4"/>
        <v>312.78154247618482</v>
      </c>
      <c r="Z30" s="10"/>
      <c r="AA30" s="14">
        <f t="shared" si="14"/>
        <v>85.344323832055295</v>
      </c>
      <c r="AC30" s="10">
        <f t="shared" si="5"/>
        <v>168.37700516823142</v>
      </c>
      <c r="AD30" s="10">
        <f t="shared" si="6"/>
        <v>312.78154247618482</v>
      </c>
      <c r="AE30" s="10">
        <f t="shared" si="12"/>
        <v>36.620928674889534</v>
      </c>
      <c r="AF30" s="10">
        <f t="shared" si="13"/>
        <v>2.0670052570380713</v>
      </c>
      <c r="AG30" s="10">
        <f t="shared" si="0"/>
        <v>519.84648157634388</v>
      </c>
      <c r="AH30" s="10">
        <f t="shared" si="1"/>
        <v>14035.855002561284</v>
      </c>
    </row>
    <row r="31" spans="1:34" x14ac:dyDescent="0.35">
      <c r="A31">
        <v>28</v>
      </c>
      <c r="B31" s="4">
        <f>RATES!B32</f>
        <v>2.4719999999999999E-2</v>
      </c>
      <c r="C31" s="4">
        <f>RATES!C32</f>
        <v>2.4419404540743664E-2</v>
      </c>
      <c r="D31" s="3">
        <f>RATES!D32</f>
        <v>0.50472410428806347</v>
      </c>
      <c r="E31" s="3">
        <f>RATES!E32</f>
        <v>1.0287783115855826</v>
      </c>
      <c r="G31" s="6">
        <f>'LIFE TABLES'!A31</f>
        <v>88</v>
      </c>
      <c r="H31" s="3">
        <f>'LIFE TABLES'!B31</f>
        <v>139.87939</v>
      </c>
      <c r="I31" s="3">
        <f>'LIFE TABLES'!C31</f>
        <v>0.13987938999999999</v>
      </c>
      <c r="J31" s="3">
        <f>'LIFE TABLES'!D31</f>
        <v>0.86012061000000006</v>
      </c>
      <c r="K31" s="10">
        <f>'LIFE TABLES'!E31</f>
        <v>0.28899294993893926</v>
      </c>
      <c r="P31" s="14">
        <f t="shared" si="7"/>
        <v>85020.543140026202</v>
      </c>
      <c r="Q31" s="14">
        <f t="shared" si="8"/>
        <v>21255.135785006551</v>
      </c>
      <c r="R31" s="14">
        <f t="shared" si="2"/>
        <v>106275.67892503276</v>
      </c>
      <c r="T31" s="10">
        <f t="shared" si="9"/>
        <v>2.4429637810017063E-3</v>
      </c>
      <c r="U31" s="10">
        <f t="shared" si="10"/>
        <v>5.2972459831900744E-3</v>
      </c>
      <c r="V31" s="10">
        <f t="shared" si="11"/>
        <v>3.0129886632354386E-2</v>
      </c>
      <c r="W31" s="10"/>
      <c r="X31" s="10">
        <f t="shared" si="3"/>
        <v>131.01566477452795</v>
      </c>
      <c r="Y31" s="10">
        <f t="shared" si="4"/>
        <v>284.14372814351185</v>
      </c>
      <c r="Z31" s="10"/>
      <c r="AA31" s="14">
        <f t="shared" si="14"/>
        <v>87.051210308696398</v>
      </c>
      <c r="AC31" s="10">
        <f t="shared" si="5"/>
        <v>131.01566477452795</v>
      </c>
      <c r="AD31" s="10">
        <f t="shared" si="6"/>
        <v>284.14372814351185</v>
      </c>
      <c r="AE31" s="10">
        <f t="shared" si="12"/>
        <v>29.078602150672221</v>
      </c>
      <c r="AF31" s="10">
        <f t="shared" si="13"/>
        <v>1.6638925233299409</v>
      </c>
      <c r="AG31" s="10">
        <f t="shared" si="0"/>
        <v>445.90188759204193</v>
      </c>
      <c r="AH31" s="10">
        <f t="shared" si="1"/>
        <v>12485.252852577174</v>
      </c>
    </row>
    <row r="32" spans="1:34" x14ac:dyDescent="0.35">
      <c r="A32">
        <v>29</v>
      </c>
      <c r="B32" s="4">
        <f>RATES!B33</f>
        <v>2.487E-2</v>
      </c>
      <c r="C32" s="4">
        <f>RATES!C33</f>
        <v>2.4565775278567011E-2</v>
      </c>
      <c r="D32" s="3">
        <f>RATES!D33</f>
        <v>0.4904619960109568</v>
      </c>
      <c r="E32" s="3">
        <f>RATES!E33</f>
        <v>1.0290789263859459</v>
      </c>
      <c r="G32" s="6">
        <f>'LIFE TABLES'!A32</f>
        <v>89</v>
      </c>
      <c r="H32" s="3">
        <f>'LIFE TABLES'!B32</f>
        <v>160.03310999999999</v>
      </c>
      <c r="I32" s="3">
        <f>'LIFE TABLES'!C32</f>
        <v>0.16003311000000001</v>
      </c>
      <c r="J32" s="3">
        <f>'LIFE TABLES'!D32</f>
        <v>0.83996689000000002</v>
      </c>
      <c r="K32" s="10">
        <f>'LIFE TABLES'!E32</f>
        <v>0.24274450939213651</v>
      </c>
      <c r="P32" s="14">
        <f t="shared" si="7"/>
        <v>85568.006571671824</v>
      </c>
      <c r="Q32" s="14">
        <f t="shared" si="8"/>
        <v>21392.001642917956</v>
      </c>
      <c r="R32" s="14">
        <f t="shared" si="2"/>
        <v>106960.00821458978</v>
      </c>
      <c r="T32" s="10">
        <f t="shared" si="9"/>
        <v>1.8981080377973459E-3</v>
      </c>
      <c r="U32" s="10">
        <f t="shared" si="10"/>
        <v>4.8217794617230981E-3</v>
      </c>
      <c r="V32" s="10">
        <f t="shared" si="11"/>
        <v>2.3409999132833943E-2</v>
      </c>
      <c r="W32" s="10"/>
      <c r="X32" s="10">
        <f t="shared" si="3"/>
        <v>99.555785340249798</v>
      </c>
      <c r="Y32" s="10">
        <f t="shared" si="4"/>
        <v>252.94967840949923</v>
      </c>
      <c r="Z32" s="10"/>
      <c r="AA32" s="14">
        <f t="shared" si="14"/>
        <v>88.79223451487033</v>
      </c>
      <c r="AC32" s="10">
        <f t="shared" si="5"/>
        <v>99.555785340249798</v>
      </c>
      <c r="AD32" s="10">
        <f t="shared" si="6"/>
        <v>252.94967840949923</v>
      </c>
      <c r="AE32" s="10">
        <f t="shared" si="12"/>
        <v>22.626296156147149</v>
      </c>
      <c r="AF32" s="10">
        <f t="shared" si="13"/>
        <v>1.3121329581950938</v>
      </c>
      <c r="AG32" s="10">
        <f t="shared" si="0"/>
        <v>376.44389286409125</v>
      </c>
      <c r="AH32" s="10">
        <f t="shared" si="1"/>
        <v>10916.872893058646</v>
      </c>
    </row>
    <row r="33" spans="1:34" x14ac:dyDescent="0.35">
      <c r="A33">
        <v>30</v>
      </c>
      <c r="B33" s="4">
        <f>RATES!B34</f>
        <v>2.5020000000000001E-2</v>
      </c>
      <c r="C33" s="4">
        <f>RATES!C34</f>
        <v>2.4712124595133091E-2</v>
      </c>
      <c r="D33" s="3">
        <f>RATES!D34</f>
        <v>0.47646370067584193</v>
      </c>
      <c r="E33" s="3">
        <f>RATES!E34</f>
        <v>1.0293795630501525</v>
      </c>
      <c r="G33" s="6">
        <f>'LIFE TABLES'!A33</f>
        <v>90</v>
      </c>
      <c r="H33" s="3">
        <f>'LIFE TABLES'!B33</f>
        <v>180.75868</v>
      </c>
      <c r="I33" s="3">
        <f>'LIFE TABLES'!C33</f>
        <v>0.18075868</v>
      </c>
      <c r="J33" s="3">
        <f>'LIFE TABLES'!D33</f>
        <v>0.81924131999999994</v>
      </c>
      <c r="K33" s="10">
        <f>'LIFE TABLES'!E33</f>
        <v>0.1988663322971663</v>
      </c>
      <c r="P33" s="14">
        <f t="shared" si="7"/>
        <v>86144.154157072073</v>
      </c>
      <c r="Q33" s="14">
        <f t="shared" si="8"/>
        <v>21536.038539268018</v>
      </c>
      <c r="R33" s="14">
        <f t="shared" si="2"/>
        <v>107680.19269634009</v>
      </c>
      <c r="T33" s="10">
        <f t="shared" si="9"/>
        <v>1.4383828943086297E-3</v>
      </c>
      <c r="U33" s="10">
        <f t="shared" si="10"/>
        <v>4.2315605420522083E-3</v>
      </c>
      <c r="V33" s="10">
        <f t="shared" si="11"/>
        <v>1.7740055696473103E-2</v>
      </c>
      <c r="W33" s="10"/>
      <c r="X33" s="10">
        <f t="shared" si="3"/>
        <v>73.783538977062236</v>
      </c>
      <c r="Y33" s="10">
        <f t="shared" si="4"/>
        <v>217.10318882691678</v>
      </c>
      <c r="Z33" s="10"/>
      <c r="AA33" s="14">
        <f t="shared" si="14"/>
        <v>90.568079205167734</v>
      </c>
      <c r="AC33" s="10">
        <f t="shared" si="5"/>
        <v>73.783538977062236</v>
      </c>
      <c r="AD33" s="10">
        <f t="shared" si="6"/>
        <v>217.10318882691678</v>
      </c>
      <c r="AE33" s="10">
        <f t="shared" si="12"/>
        <v>17.193180482255503</v>
      </c>
      <c r="AF33" s="10">
        <f t="shared" si="13"/>
        <v>1.0101976976415228</v>
      </c>
      <c r="AG33" s="10">
        <f t="shared" si="0"/>
        <v>309.09010598387601</v>
      </c>
      <c r="AH33" s="10">
        <f t="shared" si="1"/>
        <v>9272.7031795162802</v>
      </c>
    </row>
    <row r="34" spans="1:34" x14ac:dyDescent="0.35">
      <c r="A34">
        <v>31</v>
      </c>
      <c r="B34" s="4">
        <f>RATES!B35</f>
        <v>2.5180000000000001E-2</v>
      </c>
      <c r="C34" s="4">
        <f>RATES!C35</f>
        <v>2.4868206928880785E-2</v>
      </c>
      <c r="D34" s="3">
        <f>RATES!D35</f>
        <v>0.46258987582736716</v>
      </c>
      <c r="E34" s="3">
        <f>RATES!E35</f>
        <v>1.0299916309747608</v>
      </c>
      <c r="G34" s="6">
        <f>'LIFE TABLES'!A34</f>
        <v>91</v>
      </c>
      <c r="H34" s="3">
        <f>'LIFE TABLES'!B34</f>
        <v>200.19364999999999</v>
      </c>
      <c r="I34" s="3">
        <f>'LIFE TABLES'!C34</f>
        <v>0.20019365</v>
      </c>
      <c r="J34" s="3">
        <f>'LIFE TABLES'!D34</f>
        <v>0.79980635</v>
      </c>
      <c r="K34" s="10">
        <f>'LIFE TABLES'!E34</f>
        <v>0.1590545553724837</v>
      </c>
      <c r="P34" s="14">
        <f t="shared" si="7"/>
        <v>86775.747166721834</v>
      </c>
      <c r="Q34" s="14">
        <f t="shared" si="8"/>
        <v>21693.936791680459</v>
      </c>
      <c r="R34" s="14">
        <f t="shared" si="2"/>
        <v>108469.6839584023</v>
      </c>
      <c r="T34" s="10">
        <f t="shared" si="9"/>
        <v>1.0641456896544642E-3</v>
      </c>
      <c r="U34" s="10">
        <f t="shared" si="10"/>
        <v>3.5514465010802417E-3</v>
      </c>
      <c r="V34" s="10">
        <f t="shared" si="11"/>
        <v>1.3124463505738395E-2</v>
      </c>
      <c r="W34" s="10"/>
      <c r="X34" s="10">
        <f t="shared" si="3"/>
        <v>53.38576920797022</v>
      </c>
      <c r="Y34" s="10">
        <f t="shared" si="4"/>
        <v>178.20085165074622</v>
      </c>
      <c r="Z34" s="10"/>
      <c r="AA34" s="14">
        <f t="shared" si="14"/>
        <v>92.379440789271086</v>
      </c>
      <c r="AC34" s="10">
        <f t="shared" si="5"/>
        <v>53.38576920797022</v>
      </c>
      <c r="AD34" s="10">
        <f t="shared" si="6"/>
        <v>178.20085165074622</v>
      </c>
      <c r="AE34" s="10">
        <f t="shared" si="12"/>
        <v>12.742324427963871</v>
      </c>
      <c r="AF34" s="10">
        <f t="shared" si="13"/>
        <v>0.7580998864570353</v>
      </c>
      <c r="AG34" s="10">
        <f t="shared" si="0"/>
        <v>245.08704517313734</v>
      </c>
      <c r="AH34" s="10">
        <f t="shared" si="1"/>
        <v>7597.6984003672578</v>
      </c>
    </row>
    <row r="35" spans="1:34" x14ac:dyDescent="0.35">
      <c r="A35">
        <v>32</v>
      </c>
      <c r="B35" s="4">
        <f>RATES!B36</f>
        <v>2.5340000000000001E-2</v>
      </c>
      <c r="C35" s="4">
        <f>RATES!C36</f>
        <v>2.5024264904735357E-2</v>
      </c>
      <c r="D35" s="3">
        <f>RATES!D36</f>
        <v>0.44898020595179028</v>
      </c>
      <c r="E35" s="3">
        <f>RATES!E36</f>
        <v>1.0303124050796979</v>
      </c>
      <c r="G35" s="6">
        <f>'LIFE TABLES'!A35</f>
        <v>92</v>
      </c>
      <c r="H35" s="3">
        <f>'LIFE TABLES'!B35</f>
        <v>224.69547</v>
      </c>
      <c r="I35" s="3">
        <f>'LIFE TABLES'!C35</f>
        <v>0.22469547000000001</v>
      </c>
      <c r="J35" s="3">
        <f>'LIFE TABLES'!D35</f>
        <v>0.77530452999999999</v>
      </c>
      <c r="K35" s="10">
        <f>'LIFE TABLES'!E35</f>
        <v>0.12331571729742245</v>
      </c>
      <c r="P35" s="14">
        <f t="shared" si="7"/>
        <v>87439.193933082424</v>
      </c>
      <c r="Q35" s="14">
        <f t="shared" si="8"/>
        <v>21859.798483270606</v>
      </c>
      <c r="R35" s="14">
        <f t="shared" si="2"/>
        <v>109298.99241635302</v>
      </c>
      <c r="T35" s="10">
        <f t="shared" si="9"/>
        <v>7.6315920073639931E-4</v>
      </c>
      <c r="U35" s="10">
        <f t="shared" si="10"/>
        <v>2.9490074959197358E-3</v>
      </c>
      <c r="V35" s="10">
        <f t="shared" si="11"/>
        <v>9.4122968090822601E-3</v>
      </c>
      <c r="W35" s="10"/>
      <c r="X35" s="10">
        <f t="shared" si="3"/>
        <v>37.443722791321171</v>
      </c>
      <c r="Y35" s="10">
        <f t="shared" si="4"/>
        <v>144.71689293375553</v>
      </c>
      <c r="Z35" s="10"/>
      <c r="AA35" s="14">
        <f t="shared" si="14"/>
        <v>94.227029605056515</v>
      </c>
      <c r="AC35" s="10">
        <f t="shared" si="5"/>
        <v>37.443722791321171</v>
      </c>
      <c r="AD35" s="10">
        <f t="shared" si="6"/>
        <v>144.71689293375553</v>
      </c>
      <c r="AE35" s="10">
        <f t="shared" si="12"/>
        <v>9.2196427648803514</v>
      </c>
      <c r="AF35" s="10">
        <f t="shared" si="13"/>
        <v>0.55524448698832873</v>
      </c>
      <c r="AG35" s="10">
        <f t="shared" ref="AG35:AG53" si="15">SUM(AC35:AF35)</f>
        <v>191.93550297694537</v>
      </c>
      <c r="AH35" s="10">
        <f t="shared" ref="AH35:AH53" si="16">AG35*A35</f>
        <v>6141.9360952622519</v>
      </c>
    </row>
    <row r="36" spans="1:34" x14ac:dyDescent="0.35">
      <c r="A36">
        <v>33</v>
      </c>
      <c r="B36" s="4">
        <f>RATES!B37</f>
        <v>2.5499999999999998E-2</v>
      </c>
      <c r="C36" s="4">
        <f>RATES!C37</f>
        <v>2.5180298530298326E-2</v>
      </c>
      <c r="D36" s="3">
        <f>RATES!D37</f>
        <v>0.43563530089638075</v>
      </c>
      <c r="E36" s="3">
        <f>RATES!E37</f>
        <v>1.0306332040308728</v>
      </c>
      <c r="G36" s="6">
        <f>'LIFE TABLES'!A36</f>
        <v>93</v>
      </c>
      <c r="H36" s="3">
        <f>'LIFE TABLES'!B36</f>
        <v>245.99945</v>
      </c>
      <c r="I36" s="3">
        <f>'LIFE TABLES'!C36</f>
        <v>0.24599945000000001</v>
      </c>
      <c r="J36" s="3">
        <f>'LIFE TABLES'!D36</f>
        <v>0.75400054999999999</v>
      </c>
      <c r="K36" s="10">
        <f>'LIFE TABLES'!E36</f>
        <v>9.2980118665901043E-2</v>
      </c>
      <c r="P36" s="14">
        <f t="shared" si="7"/>
        <v>88135.14639590474</v>
      </c>
      <c r="Q36" s="14">
        <f t="shared" si="8"/>
        <v>22033.786598976185</v>
      </c>
      <c r="R36" s="14">
        <f t="shared" si="2"/>
        <v>110168.93299488092</v>
      </c>
      <c r="T36" s="10">
        <f t="shared" si="9"/>
        <v>5.3226577281084502E-4</v>
      </c>
      <c r="U36" s="10">
        <f t="shared" si="10"/>
        <v>2.3154198382709904E-3</v>
      </c>
      <c r="V36" s="10">
        <f t="shared" si="11"/>
        <v>6.5646111980004248E-3</v>
      </c>
      <c r="W36" s="10"/>
      <c r="X36" s="10">
        <f t="shared" si="3"/>
        <v>25.540647264007973</v>
      </c>
      <c r="Y36" s="10">
        <f t="shared" si="4"/>
        <v>111.1250470739316</v>
      </c>
      <c r="Z36" s="10"/>
      <c r="AA36" s="14">
        <f t="shared" si="14"/>
        <v>96.111570197157647</v>
      </c>
      <c r="AC36" s="10">
        <f t="shared" si="5"/>
        <v>25.540647264007973</v>
      </c>
      <c r="AD36" s="10">
        <f t="shared" si="6"/>
        <v>111.1250470739316</v>
      </c>
      <c r="AE36" s="10">
        <f t="shared" si="12"/>
        <v>6.4664660637568732</v>
      </c>
      <c r="AF36" s="10">
        <f t="shared" si="13"/>
        <v>0.39408903473219031</v>
      </c>
      <c r="AG36" s="10">
        <f t="shared" si="15"/>
        <v>143.52624943642863</v>
      </c>
      <c r="AH36" s="10">
        <f t="shared" si="16"/>
        <v>4736.3662314021449</v>
      </c>
    </row>
    <row r="37" spans="1:34" x14ac:dyDescent="0.35">
      <c r="A37">
        <v>34</v>
      </c>
      <c r="B37" s="4">
        <f>RATES!B38</f>
        <v>2.5659999999999999E-2</v>
      </c>
      <c r="C37" s="4">
        <f>RATES!C38</f>
        <v>2.5336307813167001E-2</v>
      </c>
      <c r="D37" s="3">
        <f>RATES!D38</f>
        <v>0.42255550600771608</v>
      </c>
      <c r="E37" s="3">
        <f>RATES!E38</f>
        <v>1.0309540278204914</v>
      </c>
      <c r="G37" s="6">
        <f>'LIFE TABLES'!A37</f>
        <v>94</v>
      </c>
      <c r="H37" s="3">
        <f>'LIFE TABLES'!B37</f>
        <v>275.61788000000001</v>
      </c>
      <c r="I37" s="3">
        <f>'LIFE TABLES'!C37</f>
        <v>0.27561788000000004</v>
      </c>
      <c r="J37" s="3">
        <f>'LIFE TABLES'!D37</f>
        <v>0.72438212000000002</v>
      </c>
      <c r="K37" s="10">
        <f>'LIFE TABLES'!E37</f>
        <v>6.7353135477056972E-2</v>
      </c>
      <c r="P37" s="14">
        <f t="shared" si="7"/>
        <v>88864.291917679715</v>
      </c>
      <c r="Q37" s="14">
        <f t="shared" si="8"/>
        <v>22216.072979419929</v>
      </c>
      <c r="R37" s="14">
        <f t="shared" si="2"/>
        <v>111080.36489709964</v>
      </c>
      <c r="T37" s="10">
        <f t="shared" si="9"/>
        <v>3.5664652324374641E-4</v>
      </c>
      <c r="U37" s="10">
        <f t="shared" si="10"/>
        <v>1.809324221417137E-3</v>
      </c>
      <c r="V37" s="10">
        <f t="shared" si="11"/>
        <v>4.3986404533395409E-3</v>
      </c>
      <c r="W37" s="10"/>
      <c r="X37" s="10">
        <f t="shared" si="3"/>
        <v>16.737124850757926</v>
      </c>
      <c r="Y37" s="10">
        <f t="shared" si="4"/>
        <v>84.925372393685265</v>
      </c>
      <c r="Z37" s="10"/>
      <c r="AA37" s="14">
        <f t="shared" si="14"/>
        <v>98.033801601100805</v>
      </c>
      <c r="AC37" s="10">
        <f t="shared" si="5"/>
        <v>16.737124850757926</v>
      </c>
      <c r="AD37" s="10">
        <f t="shared" si="6"/>
        <v>84.925372393685265</v>
      </c>
      <c r="AE37" s="10">
        <f t="shared" si="12"/>
        <v>4.410819164970242</v>
      </c>
      <c r="AF37" s="10">
        <f t="shared" si="13"/>
        <v>0.2719371981258828</v>
      </c>
      <c r="AG37" s="10">
        <f t="shared" si="15"/>
        <v>106.34525360753931</v>
      </c>
      <c r="AH37" s="10">
        <f t="shared" si="16"/>
        <v>3615.7386226563362</v>
      </c>
    </row>
    <row r="38" spans="1:34" x14ac:dyDescent="0.35">
      <c r="A38">
        <v>35</v>
      </c>
      <c r="B38" s="4">
        <f>RATES!B39</f>
        <v>2.581E-2</v>
      </c>
      <c r="C38" s="4">
        <f>RATES!C39</f>
        <v>2.548254441449891E-2</v>
      </c>
      <c r="D38" s="3">
        <f>RATES!D39</f>
        <v>0.40988073390848667</v>
      </c>
      <c r="E38" s="3">
        <f>RATES!E39</f>
        <v>1.0309230735935475</v>
      </c>
      <c r="G38" s="6">
        <f>'LIFE TABLES'!A38</f>
        <v>95</v>
      </c>
      <c r="H38" s="3">
        <f>'LIFE TABLES'!B38</f>
        <v>305.56044000000003</v>
      </c>
      <c r="I38" s="3">
        <f>'LIFE TABLES'!C38</f>
        <v>0.30556044000000004</v>
      </c>
      <c r="J38" s="3">
        <f>'LIFE TABLES'!D38</f>
        <v>0.69443955999999996</v>
      </c>
      <c r="K38" s="10">
        <f>'LIFE TABLES'!E38</f>
        <v>4.6772681765307828E-2</v>
      </c>
      <c r="P38" s="14">
        <f t="shared" si="7"/>
        <v>89596.779479445875</v>
      </c>
      <c r="Q38" s="14">
        <f t="shared" si="8"/>
        <v>22399.194869861469</v>
      </c>
      <c r="R38" s="14">
        <f t="shared" si="2"/>
        <v>111995.97434930735</v>
      </c>
      <c r="T38" s="10">
        <f t="shared" si="9"/>
        <v>2.2909424557614826E-4</v>
      </c>
      <c r="U38" s="10">
        <f t="shared" si="10"/>
        <v>1.3440505123242295E-3</v>
      </c>
      <c r="V38" s="10">
        <f t="shared" si="11"/>
        <v>2.8254956954391628E-3</v>
      </c>
      <c r="W38" s="10"/>
      <c r="X38" s="10">
        <f t="shared" si="3"/>
        <v>10.514691520973727</v>
      </c>
      <c r="Y38" s="10">
        <f t="shared" si="4"/>
        <v>61.698628232352952</v>
      </c>
      <c r="Z38" s="10"/>
      <c r="AA38" s="14">
        <f t="shared" si="14"/>
        <v>99.994477633122827</v>
      </c>
      <c r="AC38" s="10">
        <f t="shared" si="5"/>
        <v>10.514691520973727</v>
      </c>
      <c r="AD38" s="10">
        <f t="shared" si="6"/>
        <v>61.698628232352952</v>
      </c>
      <c r="AE38" s="10">
        <f t="shared" si="12"/>
        <v>2.8904639850921052</v>
      </c>
      <c r="AF38" s="10">
        <f t="shared" si="13"/>
        <v>0.18028184134691733</v>
      </c>
      <c r="AG38" s="10">
        <f t="shared" si="15"/>
        <v>75.284065579765709</v>
      </c>
      <c r="AH38" s="10">
        <f t="shared" si="16"/>
        <v>2634.9422952917998</v>
      </c>
    </row>
    <row r="39" spans="1:34" x14ac:dyDescent="0.35">
      <c r="A39">
        <v>36</v>
      </c>
      <c r="B39" s="4">
        <f>RATES!B40</f>
        <v>2.596E-2</v>
      </c>
      <c r="C39" s="4">
        <f>RATES!C40</f>
        <v>2.5628759633814266E-2</v>
      </c>
      <c r="D39" s="3">
        <f>RATES!D40</f>
        <v>0.39747018785099697</v>
      </c>
      <c r="E39" s="3">
        <f>RATES!E40</f>
        <v>1.031223841276222</v>
      </c>
      <c r="G39" s="6">
        <f>'LIFE TABLES'!A39</f>
        <v>96</v>
      </c>
      <c r="H39" s="3">
        <f>'LIFE TABLES'!B39</f>
        <v>332.57691</v>
      </c>
      <c r="I39" s="3">
        <f>'LIFE TABLES'!C39</f>
        <v>0.33257691</v>
      </c>
      <c r="J39" s="3">
        <f>'LIFE TABLES'!D39</f>
        <v>0.66742309</v>
      </c>
      <c r="K39" s="10">
        <f>'LIFE TABLES'!E39</f>
        <v>3.1217167791388403E-2</v>
      </c>
      <c r="P39" s="14">
        <f t="shared" si="7"/>
        <v>90361.659728555765</v>
      </c>
      <c r="Q39" s="14">
        <f t="shared" si="8"/>
        <v>22590.414932138941</v>
      </c>
      <c r="R39" s="14">
        <f t="shared" si="2"/>
        <v>112952.07466069471</v>
      </c>
      <c r="T39" s="10">
        <f t="shared" si="9"/>
        <v>1.4143508008737781E-4</v>
      </c>
      <c r="U39" s="10">
        <f t="shared" si="10"/>
        <v>9.3969462760745757E-4</v>
      </c>
      <c r="V39" s="10">
        <f t="shared" si="11"/>
        <v>1.7443659877443272E-3</v>
      </c>
      <c r="W39" s="10"/>
      <c r="X39" s="10">
        <f t="shared" si="3"/>
        <v>6.3486152408175007</v>
      </c>
      <c r="Y39" s="10">
        <f t="shared" si="4"/>
        <v>42.187667674827807</v>
      </c>
      <c r="Z39" s="10"/>
      <c r="AA39" s="14">
        <f t="shared" si="14"/>
        <v>101.99436718578528</v>
      </c>
      <c r="AC39" s="10">
        <f t="shared" si="5"/>
        <v>6.3486152408175007</v>
      </c>
      <c r="AD39" s="10">
        <f t="shared" si="6"/>
        <v>42.187667674827807</v>
      </c>
      <c r="AE39" s="10">
        <f t="shared" si="12"/>
        <v>1.8158610085046021</v>
      </c>
      <c r="AF39" s="10">
        <f t="shared" si="13"/>
        <v>0.11454480515979457</v>
      </c>
      <c r="AG39" s="10">
        <f t="shared" si="15"/>
        <v>50.466688729309709</v>
      </c>
      <c r="AH39" s="10">
        <f t="shared" si="16"/>
        <v>1816.8007942551494</v>
      </c>
    </row>
    <row r="40" spans="1:34" x14ac:dyDescent="0.35">
      <c r="A40">
        <v>37</v>
      </c>
      <c r="B40" s="4">
        <f>RATES!B41</f>
        <v>2.6110000000000001E-2</v>
      </c>
      <c r="C40" s="4">
        <f>RATES!C41</f>
        <v>2.5774953477364682E-2</v>
      </c>
      <c r="D40" s="3">
        <f>RATES!D41</f>
        <v>0.38532302185706202</v>
      </c>
      <c r="E40" s="3">
        <f>RATES!E41</f>
        <v>1.0315246307770343</v>
      </c>
      <c r="G40" s="6">
        <f>'LIFE TABLES'!A40</f>
        <v>97</v>
      </c>
      <c r="H40" s="3">
        <f>'LIFE TABLES'!B40</f>
        <v>356.57767000000001</v>
      </c>
      <c r="I40" s="3">
        <f>'LIFE TABLES'!C40</f>
        <v>0.35657767000000001</v>
      </c>
      <c r="J40" s="3">
        <f>'LIFE TABLES'!D40</f>
        <v>0.64342232999999993</v>
      </c>
      <c r="K40" s="10">
        <f>'LIFE TABLES'!E40</f>
        <v>2.0085822836336076E-2</v>
      </c>
      <c r="P40" s="14">
        <f t="shared" si="7"/>
        <v>91159.651578764722</v>
      </c>
      <c r="Q40" s="14">
        <f t="shared" si="8"/>
        <v>22789.912894691181</v>
      </c>
      <c r="R40" s="14">
        <f t="shared" si="2"/>
        <v>113949.5644734559</v>
      </c>
      <c r="T40" s="10">
        <f t="shared" si="9"/>
        <v>8.417730211554042E-5</v>
      </c>
      <c r="U40" s="10">
        <f t="shared" si="10"/>
        <v>6.2200195953712051E-4</v>
      </c>
      <c r="V40" s="10">
        <f t="shared" si="11"/>
        <v>1.0381867260916659E-3</v>
      </c>
      <c r="W40" s="10"/>
      <c r="X40" s="10">
        <f t="shared" si="3"/>
        <v>3.6953569680444724</v>
      </c>
      <c r="Y40" s="10">
        <f t="shared" si="4"/>
        <v>27.31048294297506</v>
      </c>
      <c r="Z40" s="10"/>
      <c r="AA40" s="14">
        <f t="shared" si="14"/>
        <v>104.03425452950098</v>
      </c>
      <c r="AC40" s="10">
        <f t="shared" si="5"/>
        <v>3.6953569680444724</v>
      </c>
      <c r="AD40" s="10">
        <f t="shared" si="6"/>
        <v>27.31048294297506</v>
      </c>
      <c r="AE40" s="10">
        <f t="shared" si="12"/>
        <v>1.0963883649546682</v>
      </c>
      <c r="AF40" s="10">
        <f t="shared" si="13"/>
        <v>6.9926038845996755E-2</v>
      </c>
      <c r="AG40" s="10">
        <f t="shared" si="15"/>
        <v>32.172154314820197</v>
      </c>
      <c r="AH40" s="10">
        <f t="shared" si="16"/>
        <v>1190.3697096483472</v>
      </c>
    </row>
    <row r="41" spans="1:34" x14ac:dyDescent="0.35">
      <c r="A41">
        <v>38</v>
      </c>
      <c r="B41" s="4">
        <f>RATES!B42</f>
        <v>2.6259999999999999E-2</v>
      </c>
      <c r="C41" s="4">
        <f>RATES!C42</f>
        <v>2.5921125951399046E-2</v>
      </c>
      <c r="D41" s="3">
        <f>RATES!D42</f>
        <v>0.37343818647922677</v>
      </c>
      <c r="E41" s="3">
        <f>RATES!E42</f>
        <v>1.0318254420895876</v>
      </c>
      <c r="G41" s="6">
        <f>'LIFE TABLES'!A41</f>
        <v>98</v>
      </c>
      <c r="H41" s="3">
        <f>'LIFE TABLES'!B41</f>
        <v>379.08291000000003</v>
      </c>
      <c r="I41" s="3">
        <f>'LIFE TABLES'!C41</f>
        <v>0.37908291000000005</v>
      </c>
      <c r="J41" s="3">
        <f>'LIFE TABLES'!D41</f>
        <v>0.62091708999999995</v>
      </c>
      <c r="K41" s="10">
        <f>'LIFE TABLES'!E41</f>
        <v>1.2471630665793342E-2</v>
      </c>
      <c r="P41" s="14">
        <f t="shared" si="7"/>
        <v>91991.509139589863</v>
      </c>
      <c r="Q41" s="14">
        <f t="shared" si="8"/>
        <v>22997.877284897466</v>
      </c>
      <c r="R41" s="14">
        <f t="shared" si="2"/>
        <v>114989.38642448733</v>
      </c>
      <c r="T41" s="10">
        <f t="shared" si="9"/>
        <v>4.8347091063109794E-5</v>
      </c>
      <c r="U41" s="10">
        <f t="shared" si="10"/>
        <v>3.9355884525020155E-4</v>
      </c>
      <c r="V41" s="10">
        <f t="shared" si="11"/>
        <v>5.9628078977835451E-4</v>
      </c>
      <c r="W41" s="10"/>
      <c r="X41" s="10">
        <f t="shared" si="3"/>
        <v>2.0757320335463021</v>
      </c>
      <c r="Y41" s="10">
        <f t="shared" si="4"/>
        <v>16.899978789808745</v>
      </c>
      <c r="Z41" s="10"/>
      <c r="AA41" s="14">
        <f t="shared" si="14"/>
        <v>106.11493962009101</v>
      </c>
      <c r="AC41" s="10">
        <f t="shared" si="5"/>
        <v>2.0757320335463021</v>
      </c>
      <c r="AD41" s="10">
        <f t="shared" si="6"/>
        <v>16.899978789808745</v>
      </c>
      <c r="AE41" s="10">
        <f t="shared" si="12"/>
        <v>0.63817698024471325</v>
      </c>
      <c r="AF41" s="10">
        <f t="shared" si="13"/>
        <v>4.1140610157299473E-2</v>
      </c>
      <c r="AG41" s="10">
        <f t="shared" si="15"/>
        <v>19.655028413757059</v>
      </c>
      <c r="AH41" s="10">
        <f t="shared" si="16"/>
        <v>746.89107972276827</v>
      </c>
    </row>
    <row r="42" spans="1:34" x14ac:dyDescent="0.35">
      <c r="A42">
        <v>39</v>
      </c>
      <c r="B42" s="4">
        <f>RATES!B43</f>
        <v>2.64E-2</v>
      </c>
      <c r="C42" s="4">
        <f>RATES!C43</f>
        <v>2.6057534319289598E-2</v>
      </c>
      <c r="D42" s="3">
        <f>RATES!D43</f>
        <v>0.36195193998144004</v>
      </c>
      <c r="E42" s="3">
        <f>RATES!E43</f>
        <v>1.0317341758090197</v>
      </c>
      <c r="G42" s="6">
        <f>'LIFE TABLES'!A42</f>
        <v>99</v>
      </c>
      <c r="H42" s="3">
        <f>'LIFE TABLES'!B42</f>
        <v>402.51481999999999</v>
      </c>
      <c r="I42" s="3">
        <f>'LIFE TABLES'!C42</f>
        <v>0.40251482</v>
      </c>
      <c r="J42" s="3">
        <f>'LIFE TABLES'!D42</f>
        <v>0.59748518000000006</v>
      </c>
      <c r="K42" s="10">
        <f>'LIFE TABLES'!E42</f>
        <v>7.4516144932450555E-3</v>
      </c>
      <c r="P42" s="14">
        <f t="shared" si="7"/>
        <v>92822.74661856427</v>
      </c>
      <c r="Q42" s="14">
        <f t="shared" si="8"/>
        <v>23205.686654641067</v>
      </c>
      <c r="R42" s="14">
        <f t="shared" si="2"/>
        <v>116028.43327320533</v>
      </c>
      <c r="T42" s="10">
        <f t="shared" si="9"/>
        <v>2.6720170125844657E-5</v>
      </c>
      <c r="U42" s="10">
        <f t="shared" si="10"/>
        <v>2.4001185476709203E-4</v>
      </c>
      <c r="V42" s="10">
        <f t="shared" si="11"/>
        <v>3.2954876488541768E-4</v>
      </c>
      <c r="W42" s="10"/>
      <c r="X42" s="10">
        <f t="shared" si="3"/>
        <v>1.1219659816926291</v>
      </c>
      <c r="Y42" s="10">
        <f t="shared" si="4"/>
        <v>10.079709825191427</v>
      </c>
      <c r="Z42" s="10"/>
      <c r="AA42" s="14">
        <f t="shared" si="14"/>
        <v>108.23723841249283</v>
      </c>
      <c r="AC42" s="10">
        <f t="shared" si="5"/>
        <v>1.1219659816926291</v>
      </c>
      <c r="AD42" s="10">
        <f t="shared" si="6"/>
        <v>10.079709825191427</v>
      </c>
      <c r="AE42" s="10">
        <f t="shared" si="12"/>
        <v>0.35847207985035662</v>
      </c>
      <c r="AF42" s="10">
        <f t="shared" si="13"/>
        <v>2.3360300750145391E-2</v>
      </c>
      <c r="AG42" s="10">
        <f t="shared" si="15"/>
        <v>11.583508187484558</v>
      </c>
      <c r="AH42" s="10">
        <f t="shared" si="16"/>
        <v>451.75681931189774</v>
      </c>
    </row>
    <row r="43" spans="1:34" x14ac:dyDescent="0.35">
      <c r="A43">
        <v>40</v>
      </c>
      <c r="B43" s="4">
        <f>RATES!B44</f>
        <v>2.6540000000000001E-2</v>
      </c>
      <c r="C43" s="4">
        <f>RATES!C44</f>
        <v>2.6193924082475131E-2</v>
      </c>
      <c r="D43" s="3">
        <f>RATES!D44</f>
        <v>0.35072355328981913</v>
      </c>
      <c r="E43" s="3">
        <f>RATES!E44</f>
        <v>1.0320149205443934</v>
      </c>
      <c r="G43" s="6">
        <f>'LIFE TABLES'!A43</f>
        <v>100</v>
      </c>
      <c r="H43" s="3">
        <f>'LIFE TABLES'!B43</f>
        <v>434.19751000000002</v>
      </c>
      <c r="I43" s="3">
        <f>'LIFE TABLES'!C43</f>
        <v>0.43419751000000001</v>
      </c>
      <c r="J43" s="3">
        <f>'LIFE TABLES'!D43</f>
        <v>0.56580249000000005</v>
      </c>
      <c r="K43" s="10">
        <f>'LIFE TABLES'!E43</f>
        <v>4.2161420347981409E-3</v>
      </c>
      <c r="P43" s="14">
        <f t="shared" si="7"/>
        <v>93686.981367792017</v>
      </c>
      <c r="Q43" s="14">
        <f t="shared" si="8"/>
        <v>23421.745341948004</v>
      </c>
      <c r="R43" s="14">
        <f t="shared" si="2"/>
        <v>117108.72670974002</v>
      </c>
      <c r="T43" s="10">
        <f t="shared" si="9"/>
        <v>1.3984463381144533E-5</v>
      </c>
      <c r="U43" s="10">
        <f t="shared" si="10"/>
        <v>1.430892531368237E-4</v>
      </c>
      <c r="V43" s="10">
        <f t="shared" si="11"/>
        <v>1.7247504836744937E-4</v>
      </c>
      <c r="W43" s="10"/>
      <c r="X43" s="10">
        <f t="shared" si="3"/>
        <v>0.57428281666246672</v>
      </c>
      <c r="Y43" s="10">
        <f t="shared" si="4"/>
        <v>5.8770746668970437</v>
      </c>
      <c r="Z43" s="10"/>
      <c r="AA43" s="14">
        <f t="shared" si="14"/>
        <v>110.40198318074269</v>
      </c>
      <c r="AC43" s="10">
        <f t="shared" si="5"/>
        <v>0.57428281666246672</v>
      </c>
      <c r="AD43" s="10">
        <f t="shared" si="6"/>
        <v>5.8770746668970437</v>
      </c>
      <c r="AE43" s="10">
        <f t="shared" si="12"/>
        <v>0.19375952480039602</v>
      </c>
      <c r="AF43" s="10">
        <f t="shared" si="13"/>
        <v>1.2760317940887693E-2</v>
      </c>
      <c r="AG43" s="10">
        <f t="shared" si="15"/>
        <v>6.6578773263007944</v>
      </c>
      <c r="AH43" s="10">
        <f t="shared" si="16"/>
        <v>266.31509305203178</v>
      </c>
    </row>
    <row r="44" spans="1:34" x14ac:dyDescent="0.35">
      <c r="A44">
        <v>41</v>
      </c>
      <c r="B44" s="4">
        <f>RATES!B45</f>
        <v>2.6669999999999999E-2</v>
      </c>
      <c r="C44" s="4">
        <f>RATES!C45</f>
        <v>2.6320555065349444E-2</v>
      </c>
      <c r="D44" s="3">
        <f>RATES!D45</f>
        <v>0.33988676611542634</v>
      </c>
      <c r="E44" s="3">
        <f>RATES!E45</f>
        <v>1.0318835219689388</v>
      </c>
      <c r="G44" s="6">
        <f>'LIFE TABLES'!A44</f>
        <v>101</v>
      </c>
      <c r="H44" s="3">
        <f>'LIFE TABLES'!B44</f>
        <v>474.89508999999998</v>
      </c>
      <c r="I44" s="3">
        <f>'LIFE TABLES'!C44</f>
        <v>0.47489508999999996</v>
      </c>
      <c r="J44" s="3">
        <f>'LIFE TABLES'!D44</f>
        <v>0.52510491000000004</v>
      </c>
      <c r="K44" s="10">
        <f>'LIFE TABLES'!E44</f>
        <v>2.2139168837298946E-3</v>
      </c>
      <c r="P44" s="14">
        <f t="shared" si="7"/>
        <v>94547.223145913988</v>
      </c>
      <c r="Q44" s="14">
        <f t="shared" si="8"/>
        <v>23636.805786478497</v>
      </c>
      <c r="R44" s="14">
        <f t="shared" si="2"/>
        <v>118184.02893239248</v>
      </c>
      <c r="T44" s="10">
        <f t="shared" si="9"/>
        <v>6.7925621062676314E-6</v>
      </c>
      <c r="U44" s="10">
        <f t="shared" si="10"/>
        <v>8.1907553617214165E-5</v>
      </c>
      <c r="V44" s="10">
        <f t="shared" si="11"/>
        <v>8.3774932643967522E-5</v>
      </c>
      <c r="W44" s="10"/>
      <c r="X44" s="10">
        <f t="shared" si="3"/>
        <v>0.27280552613563752</v>
      </c>
      <c r="Y44" s="10">
        <f t="shared" si="4"/>
        <v>3.2901598707518689</v>
      </c>
      <c r="Z44" s="10"/>
      <c r="AA44" s="14">
        <f t="shared" si="14"/>
        <v>112.61002284435754</v>
      </c>
      <c r="AC44" s="10">
        <f t="shared" si="5"/>
        <v>0.27280552613563752</v>
      </c>
      <c r="AD44" s="10">
        <f t="shared" si="6"/>
        <v>3.2901598707518689</v>
      </c>
      <c r="AE44" s="10">
        <f t="shared" si="12"/>
        <v>9.9176437174361476E-2</v>
      </c>
      <c r="AF44" s="10">
        <f t="shared" si="13"/>
        <v>6.6014232305249788E-3</v>
      </c>
      <c r="AG44" s="10">
        <f t="shared" si="15"/>
        <v>3.6687432572923933</v>
      </c>
      <c r="AH44" s="10">
        <f t="shared" si="16"/>
        <v>150.41847354898812</v>
      </c>
    </row>
    <row r="45" spans="1:34" x14ac:dyDescent="0.35">
      <c r="A45">
        <v>42</v>
      </c>
      <c r="B45" s="4">
        <f>RATES!B46</f>
        <v>2.6800000000000001E-2</v>
      </c>
      <c r="C45" s="4">
        <f>RATES!C46</f>
        <v>2.6447170014848229E-2</v>
      </c>
      <c r="D45" s="3">
        <f>RATES!D46</f>
        <v>0.32930162970189297</v>
      </c>
      <c r="E45" s="3">
        <f>RATES!E46</f>
        <v>1.032144196866307</v>
      </c>
      <c r="G45" s="6">
        <f>'LIFE TABLES'!A45</f>
        <v>102</v>
      </c>
      <c r="H45" s="3">
        <f>'LIFE TABLES'!B45</f>
        <v>509.54043000000001</v>
      </c>
      <c r="I45" s="3">
        <f>'LIFE TABLES'!C45</f>
        <v>0.50954043000000004</v>
      </c>
      <c r="J45" s="3">
        <f>'LIFE TABLES'!D45</f>
        <v>0.49045956999999996</v>
      </c>
      <c r="K45" s="10">
        <f>'LIFE TABLES'!E45</f>
        <v>1.0858367228099039E-3</v>
      </c>
      <c r="P45" s="14">
        <f t="shared" si="7"/>
        <v>95439.467610481559</v>
      </c>
      <c r="Q45" s="14">
        <f t="shared" si="8"/>
        <v>23859.86690262039</v>
      </c>
      <c r="R45" s="14">
        <f t="shared" si="2"/>
        <v>119299.33451310195</v>
      </c>
      <c r="T45" s="10">
        <f t="shared" si="9"/>
        <v>3.0816163081004426E-6</v>
      </c>
      <c r="U45" s="10">
        <f t="shared" si="10"/>
        <v>4.2686715202628225E-5</v>
      </c>
      <c r="V45" s="10">
        <f t="shared" si="11"/>
        <v>3.8006601133238824E-5</v>
      </c>
      <c r="W45" s="10"/>
      <c r="X45" s="10">
        <f t="shared" si="3"/>
        <v>0.12104243484505878</v>
      </c>
      <c r="Y45" s="10">
        <f t="shared" si="4"/>
        <v>1.6769674679040552</v>
      </c>
      <c r="Z45" s="10"/>
      <c r="AA45" s="14">
        <f t="shared" si="14"/>
        <v>114.8622233012447</v>
      </c>
      <c r="AC45" s="10">
        <f t="shared" si="5"/>
        <v>0.12104243484505878</v>
      </c>
      <c r="AD45" s="10">
        <f t="shared" si="6"/>
        <v>1.6769674679040552</v>
      </c>
      <c r="AE45" s="10">
        <f t="shared" si="12"/>
        <v>4.711239356354939E-2</v>
      </c>
      <c r="AF45" s="10">
        <f t="shared" si="13"/>
        <v>3.1687296361458304E-3</v>
      </c>
      <c r="AG45" s="10">
        <f t="shared" si="15"/>
        <v>1.848291025948809</v>
      </c>
      <c r="AH45" s="10">
        <f t="shared" si="16"/>
        <v>77.628223089849982</v>
      </c>
    </row>
    <row r="46" spans="1:34" x14ac:dyDescent="0.35">
      <c r="A46">
        <v>43</v>
      </c>
      <c r="B46" s="4">
        <f>RATES!B47</f>
        <v>2.6929999999999999E-2</v>
      </c>
      <c r="C46" s="4">
        <f>RATES!C47</f>
        <v>2.6573768935031109E-2</v>
      </c>
      <c r="D46" s="3">
        <f>RATES!D47</f>
        <v>0.31896558558159949</v>
      </c>
      <c r="E46" s="3">
        <f>RATES!E47</f>
        <v>1.032404888136903</v>
      </c>
      <c r="G46" s="6">
        <f>'LIFE TABLES'!A46</f>
        <v>103</v>
      </c>
      <c r="H46" s="3">
        <f>'LIFE TABLES'!B46</f>
        <v>544.43039999999996</v>
      </c>
      <c r="I46" s="3">
        <f>'LIFE TABLES'!C46</f>
        <v>0.54443039999999998</v>
      </c>
      <c r="J46" s="3">
        <f>'LIFE TABLES'!D46</f>
        <v>0.45556960000000002</v>
      </c>
      <c r="K46" s="10">
        <f>'LIFE TABLES'!E46</f>
        <v>4.9467420147581884E-4</v>
      </c>
      <c r="P46" s="14">
        <f t="shared" si="7"/>
        <v>96364.465078835405</v>
      </c>
      <c r="Q46" s="14">
        <f t="shared" si="8"/>
        <v>24091.116269708851</v>
      </c>
      <c r="R46" s="14">
        <f t="shared" si="2"/>
        <v>120455.58134854425</v>
      </c>
      <c r="T46" s="10">
        <f t="shared" si="9"/>
        <v>1.298598905672186E-6</v>
      </c>
      <c r="U46" s="10">
        <f t="shared" si="10"/>
        <v>2.069194905760965E-5</v>
      </c>
      <c r="V46" s="10">
        <f t="shared" si="11"/>
        <v>1.601605316995697E-5</v>
      </c>
      <c r="W46" s="10"/>
      <c r="X46" s="10">
        <f t="shared" si="3"/>
        <v>4.988542468219645E-2</v>
      </c>
      <c r="Y46" s="10">
        <f t="shared" si="4"/>
        <v>0.79500920360985816</v>
      </c>
      <c r="Z46" s="10"/>
      <c r="AA46" s="14">
        <f t="shared" si="14"/>
        <v>117.15946776726959</v>
      </c>
      <c r="AC46" s="10">
        <f t="shared" si="5"/>
        <v>4.988542468219645E-2</v>
      </c>
      <c r="AD46" s="10">
        <f t="shared" si="6"/>
        <v>0.79500920360985816</v>
      </c>
      <c r="AE46" s="10">
        <f t="shared" si="12"/>
        <v>2.0903498127907427E-2</v>
      </c>
      <c r="AF46" s="10">
        <f t="shared" si="13"/>
        <v>1.4203005365083499E-3</v>
      </c>
      <c r="AG46" s="10">
        <f t="shared" si="15"/>
        <v>0.86721842695647045</v>
      </c>
      <c r="AH46" s="10">
        <f t="shared" si="16"/>
        <v>37.290392359128226</v>
      </c>
    </row>
    <row r="47" spans="1:34" x14ac:dyDescent="0.35">
      <c r="A47">
        <v>44</v>
      </c>
      <c r="B47" s="4">
        <f>RATES!B48</f>
        <v>2.7050000000000001E-2</v>
      </c>
      <c r="C47" s="4">
        <f>RATES!C48</f>
        <v>2.6690615253044576E-2</v>
      </c>
      <c r="D47" s="3">
        <f>RATES!D48</f>
        <v>0.30900832177573911</v>
      </c>
      <c r="E47" s="3">
        <f>RATES!E48</f>
        <v>1.0322232868960945</v>
      </c>
      <c r="G47" s="6">
        <f>'LIFE TABLES'!A47</f>
        <v>104</v>
      </c>
      <c r="H47" s="3">
        <f>'LIFE TABLES'!B47</f>
        <v>579.24221999999997</v>
      </c>
      <c r="I47" s="3">
        <f>'LIFE TABLES'!C47</f>
        <v>0.57924222000000003</v>
      </c>
      <c r="J47" s="3">
        <f>'LIFE TABLES'!D47</f>
        <v>0.42075777999999997</v>
      </c>
      <c r="K47" s="10">
        <f>'LIFE TABLES'!E47</f>
        <v>2.0813801883623825E-4</v>
      </c>
      <c r="P47" s="14">
        <f t="shared" si="7"/>
        <v>97281.312696218898</v>
      </c>
      <c r="Q47" s="14">
        <f t="shared" si="8"/>
        <v>24320.328174054725</v>
      </c>
      <c r="R47" s="14">
        <f t="shared" si="2"/>
        <v>121601.64087027362</v>
      </c>
      <c r="T47" s="10">
        <f t="shared" si="9"/>
        <v>5.0541592321147894E-7</v>
      </c>
      <c r="U47" s="10">
        <f t="shared" si="10"/>
        <v>9.2771741938039069E-6</v>
      </c>
      <c r="V47" s="10">
        <f t="shared" si="11"/>
        <v>6.2334630529415778E-6</v>
      </c>
      <c r="W47" s="10"/>
      <c r="X47" s="10">
        <f t="shared" si="3"/>
        <v>1.8988344222470064E-2</v>
      </c>
      <c r="Y47" s="10">
        <f t="shared" si="4"/>
        <v>0.3485983457815835</v>
      </c>
      <c r="Z47" s="10"/>
      <c r="AA47" s="14">
        <f t="shared" si="14"/>
        <v>119.50265712261498</v>
      </c>
      <c r="AC47" s="10">
        <f t="shared" si="5"/>
        <v>1.8988344222470064E-2</v>
      </c>
      <c r="AD47" s="10">
        <f t="shared" si="6"/>
        <v>0.3485983457815835</v>
      </c>
      <c r="AE47" s="10">
        <f t="shared" si="12"/>
        <v>8.6149803946637838E-3</v>
      </c>
      <c r="AF47" s="10">
        <f t="shared" si="13"/>
        <v>5.91429848875394E-4</v>
      </c>
      <c r="AG47" s="10">
        <f t="shared" si="15"/>
        <v>0.37679310024759277</v>
      </c>
      <c r="AH47" s="10">
        <f t="shared" si="16"/>
        <v>16.578896410894082</v>
      </c>
    </row>
    <row r="48" spans="1:34" x14ac:dyDescent="0.35">
      <c r="A48">
        <v>45</v>
      </c>
      <c r="B48" s="4">
        <f>RATES!B49</f>
        <v>2.717E-2</v>
      </c>
      <c r="C48" s="4">
        <f>RATES!C49</f>
        <v>2.6807447919590902E-2</v>
      </c>
      <c r="D48" s="3">
        <f>RATES!D49</f>
        <v>0.29929213083059825</v>
      </c>
      <c r="E48" s="3">
        <f>RATES!E49</f>
        <v>1.0324639038058783</v>
      </c>
      <c r="G48" s="6">
        <f>'LIFE TABLES'!A48</f>
        <v>105</v>
      </c>
      <c r="H48" s="3">
        <f>'LIFE TABLES'!B48</f>
        <v>613.64117999999996</v>
      </c>
      <c r="I48" s="3">
        <f>'LIFE TABLES'!C48</f>
        <v>0.61364118000000001</v>
      </c>
      <c r="J48" s="3">
        <f>'LIFE TABLES'!D48</f>
        <v>0.38635881999999999</v>
      </c>
      <c r="K48" s="10">
        <f>'LIFE TABLES'!E48</f>
        <v>8.0415959354706781E-5</v>
      </c>
      <c r="P48" s="14">
        <f t="shared" si="7"/>
        <v>98229.776108477148</v>
      </c>
      <c r="Q48" s="14">
        <f t="shared" si="8"/>
        <v>24557.444027119287</v>
      </c>
      <c r="R48" s="14">
        <f t="shared" si="2"/>
        <v>122787.22013559644</v>
      </c>
      <c r="T48" s="10">
        <f t="shared" si="9"/>
        <v>1.8062650722360778E-7</v>
      </c>
      <c r="U48" s="10">
        <f t="shared" si="10"/>
        <v>3.8251096232934697E-6</v>
      </c>
      <c r="V48" s="10">
        <f t="shared" si="11"/>
        <v>2.2277269224244977E-6</v>
      </c>
      <c r="W48" s="10"/>
      <c r="X48" s="10">
        <f t="shared" si="3"/>
        <v>6.636807243528089E-3</v>
      </c>
      <c r="Y48" s="10">
        <f t="shared" si="4"/>
        <v>0.14056990505447345</v>
      </c>
      <c r="Z48" s="10"/>
      <c r="AA48" s="14">
        <f t="shared" si="14"/>
        <v>121.89271026506728</v>
      </c>
      <c r="AC48" s="10">
        <f t="shared" si="5"/>
        <v>6.636807243528089E-3</v>
      </c>
      <c r="AD48" s="10">
        <f t="shared" si="6"/>
        <v>0.14056990505447345</v>
      </c>
      <c r="AE48" s="10">
        <f t="shared" si="12"/>
        <v>3.2791934361610822E-3</v>
      </c>
      <c r="AF48" s="10">
        <f t="shared" si="13"/>
        <v>2.2740626306119551E-4</v>
      </c>
      <c r="AG48" s="10">
        <f t="shared" si="15"/>
        <v>0.15071331199722382</v>
      </c>
      <c r="AH48" s="10">
        <f t="shared" si="16"/>
        <v>6.7820990398750718</v>
      </c>
    </row>
    <row r="49" spans="1:34" x14ac:dyDescent="0.35">
      <c r="A49">
        <v>46</v>
      </c>
      <c r="B49" s="4">
        <f>RATES!B50</f>
        <v>2.7279999999999999E-2</v>
      </c>
      <c r="C49" s="4">
        <f>RATES!C50</f>
        <v>2.6914532540881435E-2</v>
      </c>
      <c r="D49" s="3">
        <f>RATES!D50</f>
        <v>0.28994370460990576</v>
      </c>
      <c r="E49" s="3">
        <f>RATES!E50</f>
        <v>1.0322422114088319</v>
      </c>
      <c r="G49" s="6">
        <f>'LIFE TABLES'!A49</f>
        <v>106</v>
      </c>
      <c r="H49" s="3">
        <f>'LIFE TABLES'!B49</f>
        <v>647.30123000000003</v>
      </c>
      <c r="I49" s="3">
        <f>'LIFE TABLES'!C49</f>
        <v>0.64730123000000006</v>
      </c>
      <c r="J49" s="3">
        <f>'LIFE TABLES'!D49</f>
        <v>0.35269876999999994</v>
      </c>
      <c r="K49" s="10">
        <f>'LIFE TABLES'!E49</f>
        <v>2.836260995277507E-5</v>
      </c>
      <c r="P49" s="14">
        <f t="shared" si="7"/>
        <v>99166.189047447886</v>
      </c>
      <c r="Q49" s="14">
        <f t="shared" si="8"/>
        <v>24791.547261861971</v>
      </c>
      <c r="R49" s="14">
        <f t="shared" si="2"/>
        <v>123957.73630930985</v>
      </c>
      <c r="T49" s="10">
        <f t="shared" si="9"/>
        <v>5.8928740907625384E-8</v>
      </c>
      <c r="U49" s="10">
        <f t="shared" si="10"/>
        <v>1.4420103769894913E-6</v>
      </c>
      <c r="V49" s="10">
        <f t="shared" si="11"/>
        <v>7.2678780452738017E-7</v>
      </c>
      <c r="W49" s="10"/>
      <c r="X49" s="10">
        <f t="shared" si="3"/>
        <v>2.1176023248920903E-3</v>
      </c>
      <c r="Y49" s="10">
        <f t="shared" si="4"/>
        <v>5.1826956491538727E-2</v>
      </c>
      <c r="Z49" s="10"/>
      <c r="AA49" s="14">
        <f t="shared" si="14"/>
        <v>124.33056447036863</v>
      </c>
      <c r="AC49" s="10">
        <f t="shared" si="5"/>
        <v>2.1176023248920903E-3</v>
      </c>
      <c r="AD49" s="10">
        <f t="shared" si="6"/>
        <v>5.1826956491538727E-2</v>
      </c>
      <c r="AE49" s="10">
        <f t="shared" si="12"/>
        <v>1.1461420715676899E-3</v>
      </c>
      <c r="AF49" s="10">
        <f t="shared" si="13"/>
        <v>8.03070258776545E-5</v>
      </c>
      <c r="AG49" s="10">
        <f t="shared" si="15"/>
        <v>5.5171007913876163E-2</v>
      </c>
      <c r="AH49" s="10">
        <f t="shared" si="16"/>
        <v>2.5378663640383037</v>
      </c>
    </row>
    <row r="50" spans="1:34" x14ac:dyDescent="0.35">
      <c r="A50">
        <v>47</v>
      </c>
      <c r="B50" s="4">
        <f>RATES!B51</f>
        <v>2.7390000000000001E-2</v>
      </c>
      <c r="C50" s="4">
        <f>RATES!C51</f>
        <v>2.7021605696283663E-2</v>
      </c>
      <c r="D50" s="3">
        <f>RATES!D51</f>
        <v>0.28082727798558388</v>
      </c>
      <c r="E50" s="3">
        <f>RATES!E51</f>
        <v>1.0324627532258097</v>
      </c>
      <c r="G50" s="6">
        <f>'LIFE TABLES'!A50</f>
        <v>107</v>
      </c>
      <c r="H50" s="3">
        <f>'LIFE TABLES'!B50</f>
        <v>679.90812000000005</v>
      </c>
      <c r="I50" s="3">
        <f>'LIFE TABLES'!C50</f>
        <v>0.67990812</v>
      </c>
      <c r="J50" s="3">
        <f>'LIFE TABLES'!D50</f>
        <v>0.32009188</v>
      </c>
      <c r="K50" s="10">
        <f>'LIFE TABLES'!E50</f>
        <v>9.0786411414904827E-6</v>
      </c>
      <c r="P50" s="14">
        <f t="shared" si="7"/>
        <v>100132.91784628072</v>
      </c>
      <c r="Q50" s="14">
        <f t="shared" si="8"/>
        <v>25033.229461570179</v>
      </c>
      <c r="R50" s="14">
        <f t="shared" si="2"/>
        <v>125166.1473078509</v>
      </c>
      <c r="T50" s="10">
        <f t="shared" si="9"/>
        <v>1.744791560341811E-8</v>
      </c>
      <c r="U50" s="10">
        <f t="shared" si="10"/>
        <v>4.9414892981513813E-7</v>
      </c>
      <c r="V50" s="10">
        <f t="shared" si="11"/>
        <v>2.1519095910882351E-7</v>
      </c>
      <c r="W50" s="10"/>
      <c r="X50" s="10">
        <f t="shared" si="3"/>
        <v>6.1319743065946415E-4</v>
      </c>
      <c r="Y50" s="10">
        <f t="shared" si="4"/>
        <v>1.7369368704732272E-2</v>
      </c>
      <c r="Z50" s="10"/>
      <c r="AA50" s="14">
        <f t="shared" si="14"/>
        <v>126.81717575977601</v>
      </c>
      <c r="AC50" s="10">
        <f t="shared" si="5"/>
        <v>6.1319743065946415E-4</v>
      </c>
      <c r="AD50" s="10">
        <f t="shared" si="6"/>
        <v>1.7369368704732272E-2</v>
      </c>
      <c r="AE50" s="10">
        <f t="shared" si="12"/>
        <v>3.6569833847828394E-4</v>
      </c>
      <c r="AF50" s="10">
        <f t="shared" si="13"/>
        <v>2.5883619019978965E-5</v>
      </c>
      <c r="AG50" s="10">
        <f t="shared" si="15"/>
        <v>1.8374148092890001E-2</v>
      </c>
      <c r="AH50" s="10">
        <f t="shared" si="16"/>
        <v>0.8635849603658301</v>
      </c>
    </row>
    <row r="51" spans="1:34" x14ac:dyDescent="0.35">
      <c r="A51">
        <v>48</v>
      </c>
      <c r="B51" s="4">
        <f>RATES!B52</f>
        <v>2.75E-2</v>
      </c>
      <c r="C51" s="4">
        <f>RATES!C52</f>
        <v>2.7128667388252696E-2</v>
      </c>
      <c r="D51" s="3">
        <f>RATES!D52</f>
        <v>0.27193939918144983</v>
      </c>
      <c r="E51" s="3">
        <f>RATES!E52</f>
        <v>1.0326833067620469</v>
      </c>
      <c r="G51" s="6">
        <f>'LIFE TABLES'!A51</f>
        <v>108</v>
      </c>
      <c r="H51" s="3">
        <f>'LIFE TABLES'!B51</f>
        <v>711.17909999999995</v>
      </c>
      <c r="I51" s="3">
        <f>'LIFE TABLES'!C51</f>
        <v>0.71117909999999995</v>
      </c>
      <c r="J51" s="3">
        <f>'LIFE TABLES'!D51</f>
        <v>0.28882090000000005</v>
      </c>
      <c r="K51" s="10">
        <f>'LIFE TABLES'!E51</f>
        <v>2.622101305262309E-6</v>
      </c>
      <c r="P51" s="14">
        <f t="shared" si="7"/>
        <v>101130.6696774505</v>
      </c>
      <c r="Q51" s="14">
        <f t="shared" si="8"/>
        <v>25282.667419362624</v>
      </c>
      <c r="R51" s="14">
        <f t="shared" si="2"/>
        <v>126413.33709681312</v>
      </c>
      <c r="T51" s="10">
        <f t="shared" si="9"/>
        <v>4.6613734861255179E-9</v>
      </c>
      <c r="U51" s="10">
        <f t="shared" si="10"/>
        <v>1.5303931262714978E-7</v>
      </c>
      <c r="V51" s="10">
        <f t="shared" si="11"/>
        <v>5.7490272995548092E-8</v>
      </c>
      <c r="W51" s="10"/>
      <c r="X51" s="10">
        <f t="shared" si="3"/>
        <v>1.6021759772434004E-4</v>
      </c>
      <c r="Y51" s="10">
        <f t="shared" si="4"/>
        <v>5.260996782631578E-3</v>
      </c>
      <c r="Z51" s="10"/>
      <c r="AA51" s="14">
        <f t="shared" si="14"/>
        <v>129.35351927497152</v>
      </c>
      <c r="AC51" s="10">
        <f t="shared" si="5"/>
        <v>1.6021759772434004E-4</v>
      </c>
      <c r="AD51" s="10">
        <f t="shared" si="6"/>
        <v>5.260996782631578E-3</v>
      </c>
      <c r="AE51" s="10">
        <f t="shared" si="12"/>
        <v>1.0589567717809642E-4</v>
      </c>
      <c r="AF51" s="10">
        <f t="shared" si="13"/>
        <v>7.5696256758298615E-6</v>
      </c>
      <c r="AG51" s="10">
        <f t="shared" si="15"/>
        <v>5.5346796832098444E-3</v>
      </c>
      <c r="AH51" s="10">
        <f t="shared" si="16"/>
        <v>0.26566462479407255</v>
      </c>
    </row>
    <row r="52" spans="1:34" x14ac:dyDescent="0.35">
      <c r="A52">
        <v>49</v>
      </c>
      <c r="B52" s="4">
        <f>RATES!B53</f>
        <v>2.76E-2</v>
      </c>
      <c r="C52" s="4">
        <f>RATES!C53</f>
        <v>2.7225986253591527E-2</v>
      </c>
      <c r="D52" s="3">
        <f>RATES!D53</f>
        <v>0.26340215020802865</v>
      </c>
      <c r="E52" s="3">
        <f>RATES!E53</f>
        <v>1.0324114627260206</v>
      </c>
      <c r="G52" s="6">
        <f>'LIFE TABLES'!A52</f>
        <v>109</v>
      </c>
      <c r="H52" s="3">
        <f>'LIFE TABLES'!B52</f>
        <v>740.86099999999999</v>
      </c>
      <c r="I52" s="3">
        <f>'LIFE TABLES'!C52</f>
        <v>0.74086099999999999</v>
      </c>
      <c r="J52" s="3">
        <f>'LIFE TABLES'!D52</f>
        <v>0.25913900000000001</v>
      </c>
      <c r="K52" s="10">
        <f>'LIFE TABLES'!E52</f>
        <v>6.794887101443695E-7</v>
      </c>
      <c r="P52" s="14">
        <f t="shared" si="7"/>
        <v>102111.47643077918</v>
      </c>
      <c r="Q52" s="14">
        <f t="shared" si="8"/>
        <v>25527.869107694794</v>
      </c>
      <c r="R52" s="14">
        <f t="shared" si="2"/>
        <v>127639.34553847398</v>
      </c>
      <c r="T52" s="10">
        <f t="shared" si="9"/>
        <v>1.1173478890344997E-9</v>
      </c>
      <c r="U52" s="10">
        <f t="shared" si="10"/>
        <v>4.2592301141754731E-8</v>
      </c>
      <c r="V52" s="10">
        <f t="shared" si="11"/>
        <v>1.3780623964758839E-8</v>
      </c>
      <c r="W52" s="10"/>
      <c r="X52" s="10">
        <f t="shared" si="3"/>
        <v>3.7559883958622958E-5</v>
      </c>
      <c r="Y52" s="10">
        <f t="shared" si="4"/>
        <v>1.4319735263159626E-3</v>
      </c>
      <c r="Z52" s="10"/>
      <c r="AA52" s="14">
        <f t="shared" si="14"/>
        <v>131.94058966047095</v>
      </c>
      <c r="AC52" s="10">
        <f t="shared" si="5"/>
        <v>3.7559883958622958E-5</v>
      </c>
      <c r="AD52" s="10">
        <f t="shared" si="6"/>
        <v>1.4319735263159626E-3</v>
      </c>
      <c r="AE52" s="10">
        <f t="shared" si="12"/>
        <v>2.7668616024085946E-5</v>
      </c>
      <c r="AF52" s="10">
        <f t="shared" si="13"/>
        <v>1.9979844666191641E-6</v>
      </c>
      <c r="AG52" s="10">
        <f t="shared" si="15"/>
        <v>1.4992000107652908E-3</v>
      </c>
      <c r="AH52" s="10">
        <f t="shared" si="16"/>
        <v>7.3460800527499245E-2</v>
      </c>
    </row>
    <row r="53" spans="1:34" x14ac:dyDescent="0.35">
      <c r="A53">
        <v>50</v>
      </c>
      <c r="B53" s="4">
        <f>RATES!B54</f>
        <v>2.7709999999999999E-2</v>
      </c>
      <c r="C53" s="4">
        <f>RATES!C54</f>
        <v>2.7333026067638905E-2</v>
      </c>
      <c r="D53" s="3">
        <f>RATES!D54</f>
        <v>0.2549593130089392</v>
      </c>
      <c r="E53" s="3">
        <f>RATES!E54</f>
        <v>1.0331144491230781</v>
      </c>
      <c r="G53" s="6">
        <f>'LIFE TABLES'!A53</f>
        <v>110</v>
      </c>
      <c r="H53" s="3">
        <f>'LIFE TABLES'!B53</f>
        <v>768.74483999999995</v>
      </c>
      <c r="I53" s="3">
        <f>'LIFE TABLES'!C53</f>
        <v>0.76874483999999998</v>
      </c>
      <c r="J53" s="3">
        <f>'LIFE TABLES'!D53</f>
        <v>0.23125516000000002</v>
      </c>
      <c r="K53" s="10">
        <f>'LIFE TABLES'!E53</f>
        <v>1.5713527038262981E-7</v>
      </c>
      <c r="P53" s="14">
        <f t="shared" si="7"/>
        <v>103171.99920404618</v>
      </c>
      <c r="Q53" s="14">
        <f t="shared" si="8"/>
        <v>25792.999801011545</v>
      </c>
      <c r="R53" s="14">
        <f t="shared" si="2"/>
        <v>128964.99900505773</v>
      </c>
      <c r="T53" s="10">
        <f t="shared" si="9"/>
        <v>2.3901302999026025E-10</v>
      </c>
      <c r="U53" s="10">
        <f t="shared" si="10"/>
        <v>1.059378356488869E-8</v>
      </c>
      <c r="V53" s="10">
        <f t="shared" si="11"/>
        <v>2.9478273698798795E-9</v>
      </c>
      <c r="W53" s="10"/>
      <c r="X53" s="10">
        <f t="shared" si="3"/>
        <v>7.8577274490023803E-6</v>
      </c>
      <c r="Y53" s="10">
        <f t="shared" si="4"/>
        <v>3.4833237048353569E-4</v>
      </c>
      <c r="Z53" s="10"/>
      <c r="AA53" s="14">
        <f t="shared" si="14"/>
        <v>134.57940145368036</v>
      </c>
      <c r="AC53" s="10">
        <f t="shared" si="5"/>
        <v>7.8577274490023803E-6</v>
      </c>
      <c r="AD53" s="10">
        <f t="shared" si="6"/>
        <v>3.4833237048353569E-4</v>
      </c>
      <c r="AE53" s="10">
        <f t="shared" si="12"/>
        <v>6.4863563203976229E-6</v>
      </c>
      <c r="AF53" s="10">
        <f t="shared" si="13"/>
        <v>4.7284451422259285E-7</v>
      </c>
      <c r="AG53" s="10">
        <f t="shared" si="15"/>
        <v>3.6314929876715831E-4</v>
      </c>
      <c r="AH53" s="10">
        <f t="shared" si="16"/>
        <v>1.8157464938357917E-2</v>
      </c>
    </row>
    <row r="54" spans="1:34" x14ac:dyDescent="0.35">
      <c r="G54" s="6">
        <f>'LIFE TABLES'!A54</f>
        <v>111</v>
      </c>
      <c r="H54" s="3">
        <f>'LIFE TABLES'!B54</f>
        <v>794.66567999999995</v>
      </c>
      <c r="I54" s="3">
        <f>'LIFE TABLES'!C54</f>
        <v>0.79466567999999993</v>
      </c>
      <c r="J54" s="3">
        <f>'LIFE TABLES'!D54</f>
        <v>0.20533432000000007</v>
      </c>
      <c r="K54" s="10">
        <f>'LIFE TABLES'!E54</f>
        <v>3.2265263892033445E-8</v>
      </c>
      <c r="Q54" s="14"/>
    </row>
    <row r="55" spans="1:34" x14ac:dyDescent="0.35">
      <c r="G55" s="6">
        <f>'LIFE TABLES'!A55</f>
        <v>112</v>
      </c>
      <c r="H55" s="3">
        <f>'LIFE TABLES'!B55</f>
        <v>818.50801000000001</v>
      </c>
      <c r="I55" s="3">
        <f>'LIFE TABLES'!C55</f>
        <v>0.81850801000000006</v>
      </c>
      <c r="J55" s="3">
        <f>'LIFE TABLES'!D55</f>
        <v>0.18149198999999994</v>
      </c>
      <c r="K55" s="10">
        <f>'LIFE TABLES'!E55</f>
        <v>5.8558869516402934E-9</v>
      </c>
      <c r="Q55" s="14"/>
      <c r="AA55" s="9"/>
      <c r="AC55" s="50" t="s">
        <v>60</v>
      </c>
      <c r="AD55" s="50"/>
      <c r="AE55" s="50"/>
      <c r="AF55" s="50"/>
    </row>
    <row r="56" spans="1:34" x14ac:dyDescent="0.35">
      <c r="G56" s="6">
        <f>'LIFE TABLES'!A56</f>
        <v>113</v>
      </c>
      <c r="H56" s="3">
        <f>'LIFE TABLES'!B56</f>
        <v>840.19901000000004</v>
      </c>
      <c r="I56" s="3">
        <f>'LIFE TABLES'!C56</f>
        <v>0.84019901000000008</v>
      </c>
      <c r="J56" s="3">
        <f>'LIFE TABLES'!D56</f>
        <v>0.15980098999999992</v>
      </c>
      <c r="K56" s="10">
        <f>'LIFE TABLES'!E56</f>
        <v>9.3577653220020044E-10</v>
      </c>
      <c r="Q56" s="14"/>
      <c r="AC56" s="10">
        <f>SUM(AC3:AC53)</f>
        <v>65977.27089795284</v>
      </c>
      <c r="AD56" s="10">
        <f>SUM(AD3:AD53)</f>
        <v>16104.418355426127</v>
      </c>
      <c r="AE56" s="35">
        <f>SUM(AE3:AE53)</f>
        <v>11394.313381649221</v>
      </c>
      <c r="AF56" s="10">
        <f>SUM(AF3:AF53)</f>
        <v>508.56269539945845</v>
      </c>
    </row>
    <row r="57" spans="1:34" x14ac:dyDescent="0.35">
      <c r="G57" s="6">
        <f>'LIFE TABLES'!A57</f>
        <v>114</v>
      </c>
      <c r="H57" s="3">
        <f>'LIFE TABLES'!B57</f>
        <v>859.71164999999996</v>
      </c>
      <c r="I57" s="3">
        <f>'LIFE TABLES'!C57</f>
        <v>0.85971164999999994</v>
      </c>
      <c r="J57" s="3">
        <f>'LIFE TABLES'!D57</f>
        <v>0.14028835000000006</v>
      </c>
      <c r="K57" s="10">
        <f>'LIFE TABLES'!E57</f>
        <v>1.3127854567108806E-10</v>
      </c>
      <c r="Q57" s="14"/>
    </row>
    <row r="58" spans="1:34" x14ac:dyDescent="0.35">
      <c r="G58" s="6">
        <f>'LIFE TABLES'!A58</f>
        <v>115</v>
      </c>
      <c r="H58" s="3">
        <f>'LIFE TABLES'!B58</f>
        <v>877.05601999999999</v>
      </c>
      <c r="I58" s="3">
        <f>'LIFE TABLES'!C58</f>
        <v>0.87705601999999994</v>
      </c>
      <c r="J58" s="3">
        <f>'LIFE TABLES'!D58</f>
        <v>0.12294398000000006</v>
      </c>
      <c r="K58" s="10">
        <f>'LIFE TABLES'!E58</f>
        <v>1.6139906893415345E-11</v>
      </c>
      <c r="Q58" s="14"/>
      <c r="AC58" s="50" t="s">
        <v>61</v>
      </c>
      <c r="AD58" s="50"/>
      <c r="AE58" s="50"/>
      <c r="AF58" s="50"/>
    </row>
    <row r="59" spans="1:34" x14ac:dyDescent="0.35">
      <c r="G59" s="6">
        <f>'LIFE TABLES'!A59</f>
        <v>116</v>
      </c>
      <c r="H59" s="3">
        <f>'LIFE TABLES'!B59</f>
        <v>892.27828999999997</v>
      </c>
      <c r="I59" s="3">
        <f>'LIFE TABLES'!C59</f>
        <v>0.89227828999999992</v>
      </c>
      <c r="J59" s="3">
        <f>'LIFE TABLES'!D59</f>
        <v>0.10772171000000008</v>
      </c>
      <c r="K59" s="10">
        <f>'LIFE TABLES'!E59</f>
        <v>1.73861836979949E-12</v>
      </c>
      <c r="Q59" s="14"/>
      <c r="AC59" s="53">
        <f>SUM(AC56:AF56)</f>
        <v>93984.565330427649</v>
      </c>
      <c r="AD59" s="53"/>
      <c r="AE59" s="53"/>
      <c r="AF59" s="53"/>
    </row>
    <row r="60" spans="1:34" x14ac:dyDescent="0.35">
      <c r="G60" s="6">
        <f>'LIFE TABLES'!A60</f>
        <v>117</v>
      </c>
      <c r="H60" s="3">
        <f>'LIFE TABLES'!B60</f>
        <v>905.45023000000003</v>
      </c>
      <c r="I60" s="3">
        <f>'LIFE TABLES'!C60</f>
        <v>0.90545023000000002</v>
      </c>
      <c r="J60" s="3">
        <f>'LIFE TABLES'!D60</f>
        <v>9.4549769999999977E-2</v>
      </c>
      <c r="K60" s="10">
        <f>'LIFE TABLES'!E60</f>
        <v>1.6438596698231669E-13</v>
      </c>
      <c r="Q60" s="14"/>
    </row>
    <row r="61" spans="1:34" x14ac:dyDescent="0.35">
      <c r="G61" s="6">
        <f>'LIFE TABLES'!A61</f>
        <v>118</v>
      </c>
      <c r="H61" s="3">
        <f>'LIFE TABLES'!B61</f>
        <v>916.66747999999995</v>
      </c>
      <c r="I61" s="3">
        <f>'LIFE TABLES'!C61</f>
        <v>0.91666747999999998</v>
      </c>
      <c r="J61" s="3">
        <f>'LIFE TABLES'!D61</f>
        <v>8.3332520000000021E-2</v>
      </c>
      <c r="K61" s="10">
        <f>'LIFE TABLES'!E61</f>
        <v>1.3698696881273249E-14</v>
      </c>
      <c r="Q61" s="14"/>
    </row>
    <row r="62" spans="1:34" x14ac:dyDescent="0.35">
      <c r="G62" s="6">
        <f>'LIFE TABLES'!A62</f>
        <v>119</v>
      </c>
      <c r="H62" s="3">
        <f>'LIFE TABLES'!B62</f>
        <v>926.04048</v>
      </c>
      <c r="I62" s="3">
        <f>'LIFE TABLES'!C62</f>
        <v>0.92604048000000005</v>
      </c>
      <c r="J62" s="3">
        <f>'LIFE TABLES'!D62</f>
        <v>7.3959519999999945E-2</v>
      </c>
      <c r="K62" s="10">
        <f>'LIFE TABLES'!E62</f>
        <v>1.0131490459644658E-15</v>
      </c>
    </row>
  </sheetData>
  <mergeCells count="11">
    <mergeCell ref="AK1:AL1"/>
    <mergeCell ref="AC55:AF55"/>
    <mergeCell ref="AC58:AF58"/>
    <mergeCell ref="AC59:AF59"/>
    <mergeCell ref="X1:Y1"/>
    <mergeCell ref="AC1:AF1"/>
    <mergeCell ref="A1:E1"/>
    <mergeCell ref="G1:K1"/>
    <mergeCell ref="M1:N1"/>
    <mergeCell ref="P1:R1"/>
    <mergeCell ref="T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zoomScaleNormal="100" workbookViewId="0">
      <selection activeCell="H3" sqref="H3"/>
    </sheetView>
  </sheetViews>
  <sheetFormatPr defaultRowHeight="14.5" x14ac:dyDescent="0.35"/>
  <cols>
    <col min="1" max="1" width="5.08984375" bestFit="1" customWidth="1"/>
    <col min="2" max="2" width="6.81640625" bestFit="1" customWidth="1"/>
    <col min="3" max="3" width="10.81640625" bestFit="1" customWidth="1"/>
    <col min="4" max="4" width="10.453125" bestFit="1" customWidth="1"/>
    <col min="5" max="5" width="9.6328125" bestFit="1" customWidth="1"/>
    <col min="7" max="7" width="4.26953125" bestFit="1" customWidth="1"/>
    <col min="8" max="8" width="38.453125" bestFit="1" customWidth="1"/>
    <col min="9" max="10" width="7.81640625" bestFit="1" customWidth="1"/>
    <col min="11" max="11" width="14.54296875" bestFit="1" customWidth="1"/>
    <col min="13" max="13" width="9.81640625" bestFit="1" customWidth="1"/>
    <col min="14" max="14" width="12.26953125" bestFit="1" customWidth="1"/>
    <col min="16" max="16" width="11.81640625" bestFit="1" customWidth="1"/>
    <col min="17" max="17" width="10.81640625" bestFit="1" customWidth="1"/>
    <col min="18" max="18" width="11.81640625" bestFit="1" customWidth="1"/>
    <col min="20" max="20" width="11.6328125" bestFit="1" customWidth="1"/>
    <col min="21" max="21" width="12" bestFit="1" customWidth="1"/>
    <col min="22" max="22" width="12" style="34" customWidth="1"/>
    <col min="23" max="23" width="11.453125" customWidth="1"/>
    <col min="24" max="24" width="11.7265625" bestFit="1" customWidth="1"/>
    <col min="25" max="25" width="12.36328125" bestFit="1" customWidth="1"/>
    <col min="26" max="26" width="11.453125" customWidth="1"/>
    <col min="27" max="27" width="9.26953125" bestFit="1" customWidth="1"/>
    <col min="29" max="29" width="11.1796875" customWidth="1"/>
    <col min="30" max="30" width="12.36328125" bestFit="1" customWidth="1"/>
    <col min="31" max="32" width="12.26953125" bestFit="1" customWidth="1"/>
    <col min="33" max="34" width="12.36328125" bestFit="1" customWidth="1"/>
    <col min="35" max="35" width="11.7265625" bestFit="1" customWidth="1"/>
    <col min="37" max="37" width="14.453125" bestFit="1" customWidth="1"/>
    <col min="38" max="38" width="14.08984375" bestFit="1" customWidth="1"/>
  </cols>
  <sheetData>
    <row r="1" spans="1:38" x14ac:dyDescent="0.35">
      <c r="A1" s="50" t="s">
        <v>0</v>
      </c>
      <c r="B1" s="50"/>
      <c r="C1" s="50"/>
      <c r="D1" s="50"/>
      <c r="E1" s="50"/>
      <c r="G1" s="50" t="s">
        <v>18</v>
      </c>
      <c r="H1" s="50"/>
      <c r="I1" s="50"/>
      <c r="J1" s="50"/>
      <c r="K1" s="50"/>
      <c r="M1" s="50" t="s">
        <v>31</v>
      </c>
      <c r="N1" s="50"/>
      <c r="P1" s="50" t="s">
        <v>37</v>
      </c>
      <c r="Q1" s="50"/>
      <c r="R1" s="50"/>
      <c r="T1" s="50" t="s">
        <v>39</v>
      </c>
      <c r="U1" s="50"/>
      <c r="V1" s="50"/>
      <c r="W1" s="9"/>
      <c r="X1" s="50" t="s">
        <v>42</v>
      </c>
      <c r="Y1" s="50"/>
      <c r="Z1" s="9"/>
      <c r="AA1" s="9" t="s">
        <v>43</v>
      </c>
      <c r="AC1" s="50" t="s">
        <v>41</v>
      </c>
      <c r="AD1" s="50"/>
      <c r="AE1" s="50"/>
      <c r="AF1" s="50"/>
      <c r="AG1" s="19"/>
      <c r="AH1" s="19"/>
      <c r="AI1" s="19"/>
      <c r="AK1" s="50" t="s">
        <v>69</v>
      </c>
      <c r="AL1" s="50"/>
    </row>
    <row r="2" spans="1:38" x14ac:dyDescent="0.35">
      <c r="A2" s="9" t="s">
        <v>17</v>
      </c>
      <c r="B2" s="9" t="s">
        <v>2</v>
      </c>
      <c r="C2" s="9" t="s">
        <v>3</v>
      </c>
      <c r="D2" s="9" t="s">
        <v>4</v>
      </c>
      <c r="E2" s="9" t="s">
        <v>38</v>
      </c>
      <c r="F2" s="9"/>
      <c r="G2" s="7" t="s">
        <v>13</v>
      </c>
      <c r="H2" s="8" t="s">
        <v>97</v>
      </c>
      <c r="I2" s="7" t="s">
        <v>14</v>
      </c>
      <c r="J2" s="9" t="s">
        <v>15</v>
      </c>
      <c r="K2" s="9" t="s">
        <v>16</v>
      </c>
      <c r="M2" s="8" t="s">
        <v>32</v>
      </c>
      <c r="N2" s="14">
        <f>'ASSIGNEMENT DATA'!B23</f>
        <v>80000</v>
      </c>
      <c r="P2" s="9" t="s">
        <v>32</v>
      </c>
      <c r="Q2" s="9" t="s">
        <v>20</v>
      </c>
      <c r="R2" s="9" t="s">
        <v>36</v>
      </c>
      <c r="T2" s="9" t="s">
        <v>34</v>
      </c>
      <c r="U2" s="9" t="s">
        <v>40</v>
      </c>
      <c r="V2" s="33" t="s">
        <v>88</v>
      </c>
      <c r="W2" s="9"/>
      <c r="X2" s="9" t="s">
        <v>34</v>
      </c>
      <c r="Y2" s="9" t="s">
        <v>40</v>
      </c>
      <c r="Z2" s="9"/>
      <c r="AA2" s="9" t="s">
        <v>35</v>
      </c>
      <c r="AC2" s="9" t="s">
        <v>34</v>
      </c>
      <c r="AD2" s="9" t="s">
        <v>40</v>
      </c>
      <c r="AE2" s="9" t="s">
        <v>87</v>
      </c>
      <c r="AF2" s="17" t="s">
        <v>35</v>
      </c>
      <c r="AG2" s="9" t="s">
        <v>62</v>
      </c>
      <c r="AH2" s="9" t="s">
        <v>64</v>
      </c>
      <c r="AI2" s="9" t="s">
        <v>63</v>
      </c>
      <c r="AK2" s="9" t="s">
        <v>65</v>
      </c>
      <c r="AL2" s="18">
        <f>N4-AC59</f>
        <v>1828.0038893329474</v>
      </c>
    </row>
    <row r="3" spans="1:38" x14ac:dyDescent="0.35">
      <c r="A3">
        <v>0</v>
      </c>
      <c r="B3" s="4">
        <f>RATES!B4</f>
        <v>0</v>
      </c>
      <c r="C3" s="4">
        <f>RATES!C4</f>
        <v>0</v>
      </c>
      <c r="D3" s="3">
        <f>RATES!D4</f>
        <v>1</v>
      </c>
      <c r="E3" s="3">
        <f>RATES!E4</f>
        <v>1</v>
      </c>
      <c r="G3" s="6">
        <f>'LIFE TABLES'!A3</f>
        <v>60</v>
      </c>
      <c r="H3" s="3">
        <f>'LIFE TABLES'!B3</f>
        <v>6.4678699999999996</v>
      </c>
      <c r="I3" s="3">
        <f>'LIFE TABLES'!C3</f>
        <v>6.4678699999999997E-3</v>
      </c>
      <c r="J3" s="3">
        <f>'LIFE TABLES'!D3</f>
        <v>0.99353212999999996</v>
      </c>
      <c r="K3" s="10">
        <f>'LIFE TABLES'!E3</f>
        <v>0.99353212999999996</v>
      </c>
      <c r="M3" s="8" t="s">
        <v>20</v>
      </c>
      <c r="N3" s="14">
        <f>'ASSIGNEMENT DATA'!D23</f>
        <v>20000</v>
      </c>
      <c r="P3" s="14">
        <f>$N$2*E3</f>
        <v>80000</v>
      </c>
      <c r="Q3" s="14">
        <f>$N$3*E3</f>
        <v>20000</v>
      </c>
      <c r="R3" s="14">
        <f>P3+Q3</f>
        <v>100000</v>
      </c>
      <c r="T3" s="10">
        <f>(1*J3*(N8+N11))</f>
        <v>0.54644267150000003</v>
      </c>
      <c r="U3" s="10">
        <f>1*I3</f>
        <v>6.4678699999999997E-3</v>
      </c>
      <c r="V3" s="10">
        <f>(1-I3)*(1-$N$8-$N$11)</f>
        <v>0.44708945849999993</v>
      </c>
      <c r="W3" s="10"/>
      <c r="X3" s="10">
        <f>T3*(R3-$N$5)*D3</f>
        <v>54633.33829657</v>
      </c>
      <c r="Y3" s="10">
        <f>MAX($N$4,R3)*D3*U3</f>
        <v>646.78699999999992</v>
      </c>
      <c r="Z3" s="10"/>
      <c r="AA3" s="14">
        <f>N9</f>
        <v>50</v>
      </c>
      <c r="AC3" s="10">
        <f>X3</f>
        <v>54633.33829657</v>
      </c>
      <c r="AD3" s="10">
        <f>Y3</f>
        <v>646.78699999999992</v>
      </c>
      <c r="AE3" s="10">
        <v>0</v>
      </c>
      <c r="AF3" s="10">
        <f>AA3*D3</f>
        <v>50</v>
      </c>
      <c r="AG3" s="10">
        <f t="shared" ref="AG3:AG34" si="0">SUM(AC3:AF3)</f>
        <v>55330.125296569997</v>
      </c>
      <c r="AH3" s="10">
        <f t="shared" ref="AH3:AH34" si="1">AG3*A3</f>
        <v>0</v>
      </c>
      <c r="AI3" s="10">
        <f>SUM(AH3:AH53)/AC59</f>
        <v>2.4369795530308775</v>
      </c>
      <c r="AK3" s="22" t="s">
        <v>72</v>
      </c>
      <c r="AL3" s="18">
        <f>MAX('BASE CASE'!AL2 - AL2, 0)</f>
        <v>1651.6739970959898</v>
      </c>
    </row>
    <row r="4" spans="1:38" x14ac:dyDescent="0.35">
      <c r="A4">
        <v>1</v>
      </c>
      <c r="B4" s="4">
        <f>RATES!B5</f>
        <v>3.5139999999999998E-2</v>
      </c>
      <c r="C4" s="4">
        <f>RATES!C5</f>
        <v>3.4536683270235471E-2</v>
      </c>
      <c r="D4" s="3">
        <f>RATES!D5</f>
        <v>0.96605290105686192</v>
      </c>
      <c r="E4" s="3">
        <f>RATES!E5</f>
        <v>1.0351399999999999</v>
      </c>
      <c r="G4" s="6">
        <f>'LIFE TABLES'!A4</f>
        <v>61</v>
      </c>
      <c r="H4" s="3">
        <f>'LIFE TABLES'!B4</f>
        <v>7.1002599999999996</v>
      </c>
      <c r="I4" s="3">
        <f>'LIFE TABLES'!C4</f>
        <v>7.1002599999999997E-3</v>
      </c>
      <c r="J4" s="3">
        <f>'LIFE TABLES'!D4</f>
        <v>0.99289974000000003</v>
      </c>
      <c r="K4" s="10">
        <f>'LIFE TABLES'!E4</f>
        <v>0.98647779355864618</v>
      </c>
      <c r="M4" s="8" t="s">
        <v>36</v>
      </c>
      <c r="N4" s="14">
        <f>'ASSIGNEMENT DATA'!E23</f>
        <v>100000</v>
      </c>
      <c r="P4" s="14">
        <f>P3*E4*(1-$N$6)</f>
        <v>80989.353600000002</v>
      </c>
      <c r="Q4" s="14">
        <f>Q3*E4*(1-$N$6)</f>
        <v>20247.338400000001</v>
      </c>
      <c r="R4" s="14">
        <f t="shared" ref="R4:R53" si="2">P4+Q4</f>
        <v>101236.69200000001</v>
      </c>
      <c r="T4" s="10">
        <f>K3*J4*(1-$N$8)^(A4-1)*$N$8*(1-$N$11-$N$8)</f>
        <v>6.6587251065208602E-2</v>
      </c>
      <c r="U4" s="10">
        <f>K3*I4*(1-$N$8)^(A4-1)*(1-$N$11-$N$8)</f>
        <v>3.1744513986092095E-3</v>
      </c>
      <c r="V4" s="10">
        <f>V3*(1-I4)*(1-$N$8)</f>
        <v>0.37732775603618213</v>
      </c>
      <c r="W4" s="10"/>
      <c r="X4" s="10">
        <f t="shared" ref="X4:X53" si="3">T4*(R4-$N$5)*D4</f>
        <v>6510.9466180361032</v>
      </c>
      <c r="Y4" s="10">
        <f t="shared" ref="Y4:Y53" si="4">MAX($N$4,R4)*D4*U4</f>
        <v>310.46134678398073</v>
      </c>
      <c r="Z4" s="10"/>
      <c r="AA4" s="14">
        <f>AA3*(1+$N$10)</f>
        <v>51</v>
      </c>
      <c r="AC4" s="10">
        <f t="shared" ref="AC4:AC53" si="5">X4</f>
        <v>6510.9466180361032</v>
      </c>
      <c r="AD4" s="10">
        <f t="shared" ref="AD4:AD53" si="6">Y4</f>
        <v>310.46134678398073</v>
      </c>
      <c r="AE4" s="10">
        <f>R4/(1-$N$6)*$N$7*D4*V3</f>
        <v>625.92524189999995</v>
      </c>
      <c r="AF4" s="10">
        <f>AA4*V3*D4</f>
        <v>22.027515489209186</v>
      </c>
      <c r="AG4" s="10">
        <f t="shared" si="0"/>
        <v>7469.3607222092933</v>
      </c>
      <c r="AH4" s="10">
        <f t="shared" si="1"/>
        <v>7469.3607222092933</v>
      </c>
    </row>
    <row r="5" spans="1:38" x14ac:dyDescent="0.35">
      <c r="A5">
        <v>2</v>
      </c>
      <c r="B5" s="4">
        <f>RATES!B6</f>
        <v>3.0349999999999999E-2</v>
      </c>
      <c r="C5" s="4">
        <f>RATES!C6</f>
        <v>2.9898550345863351E-2</v>
      </c>
      <c r="D5" s="3">
        <f>RATES!D6</f>
        <v>0.94195563634332247</v>
      </c>
      <c r="E5" s="3">
        <f>RATES!E6</f>
        <v>1.0255821652143675</v>
      </c>
      <c r="G5" s="6">
        <f>'LIFE TABLES'!A5</f>
        <v>62</v>
      </c>
      <c r="H5" s="3">
        <f>'LIFE TABLES'!B5</f>
        <v>7.8151000000000002</v>
      </c>
      <c r="I5" s="3">
        <f>'LIFE TABLES'!C5</f>
        <v>7.8151000000000002E-3</v>
      </c>
      <c r="J5" s="3">
        <f>'LIFE TABLES'!D5</f>
        <v>0.99218490000000004</v>
      </c>
      <c r="K5" s="10">
        <f>'LIFE TABLES'!E5</f>
        <v>0.97876837095420599</v>
      </c>
      <c r="M5" s="8" t="s">
        <v>33</v>
      </c>
      <c r="N5" s="14">
        <f>'ASSIGNEMENT DATA'!F23</f>
        <v>20</v>
      </c>
      <c r="P5" s="14">
        <f t="shared" ref="P5:P53" si="7">P4*E5*(1-$N$6)</f>
        <v>81233.889418663224</v>
      </c>
      <c r="Q5" s="14">
        <f t="shared" ref="Q5:Q53" si="8">Q4*E5*(1-$N$6)</f>
        <v>20308.472354665806</v>
      </c>
      <c r="R5" s="14">
        <f t="shared" si="2"/>
        <v>101542.36177332903</v>
      </c>
      <c r="T5" s="10">
        <f t="shared" ref="T5:T53" si="9">K4*J5*(1-$N$8)^(A5-1)*$N$8*(1-$N$11-$N$8)</f>
        <v>5.6156835283497561E-2</v>
      </c>
      <c r="U5" s="10">
        <f>K4*I5*(1-$N$8)^(A5-1)*(1-$N$11-$N$8)</f>
        <v>2.9488541461983667E-3</v>
      </c>
      <c r="V5" s="10">
        <f t="shared" ref="V5:V53" si="10">V4*(1-I5)*(1-$N$8)</f>
        <v>0.31822206660648622</v>
      </c>
      <c r="W5" s="10"/>
      <c r="X5" s="10">
        <f t="shared" si="3"/>
        <v>5370.2534989797987</v>
      </c>
      <c r="Y5" s="10">
        <f t="shared" si="4"/>
        <v>282.0531809172399</v>
      </c>
      <c r="Z5" s="10"/>
      <c r="AA5" s="14">
        <f>AA4*(1+$N$10)</f>
        <v>52.02</v>
      </c>
      <c r="AC5" s="10">
        <f t="shared" si="5"/>
        <v>5370.2534989797987</v>
      </c>
      <c r="AD5" s="10">
        <f t="shared" si="6"/>
        <v>282.0531809172399</v>
      </c>
      <c r="AE5" s="10">
        <f t="shared" ref="AE5:AE53" si="11">R5/(1-$N$6)*$N$7*D5*V4</f>
        <v>516.63716356474072</v>
      </c>
      <c r="AF5" s="10">
        <f t="shared" ref="AF5:AF53" si="12">AA5*V4*D5</f>
        <v>18.489260860578053</v>
      </c>
      <c r="AG5" s="10">
        <f t="shared" si="0"/>
        <v>6187.4331043223574</v>
      </c>
      <c r="AH5" s="10">
        <f t="shared" si="1"/>
        <v>12374.866208644715</v>
      </c>
    </row>
    <row r="6" spans="1:38" x14ac:dyDescent="0.35">
      <c r="A6">
        <v>3</v>
      </c>
      <c r="B6" s="4">
        <f>RATES!B7</f>
        <v>2.7830000000000001E-2</v>
      </c>
      <c r="C6" s="4">
        <f>RATES!C7</f>
        <v>2.7449783708099751E-2</v>
      </c>
      <c r="D6" s="3">
        <f>RATES!D7</f>
        <v>0.92095016751412118</v>
      </c>
      <c r="E6" s="3">
        <f>RATES!E7</f>
        <v>1.0228084749535367</v>
      </c>
      <c r="G6" s="6">
        <f>'LIFE TABLES'!A6</f>
        <v>63</v>
      </c>
      <c r="H6" s="3">
        <f>'LIFE TABLES'!B6</f>
        <v>8.6648700000000005</v>
      </c>
      <c r="I6" s="3">
        <f>'LIFE TABLES'!C6</f>
        <v>8.6648699999999999E-3</v>
      </c>
      <c r="J6" s="3">
        <f>'LIFE TABLES'!D6</f>
        <v>0.99133512999999995</v>
      </c>
      <c r="K6" s="10">
        <f>'LIFE TABLES'!E6</f>
        <v>0.97028747025977602</v>
      </c>
      <c r="M6" s="8" t="s">
        <v>24</v>
      </c>
      <c r="N6" s="15">
        <f>'ASSIGNEMENT DATA'!G23</f>
        <v>2.1999999999999999E-2</v>
      </c>
      <c r="P6" s="14">
        <f t="shared" si="7"/>
        <v>81258.802918728528</v>
      </c>
      <c r="Q6" s="14">
        <f t="shared" si="8"/>
        <v>20314.700729682132</v>
      </c>
      <c r="R6" s="14">
        <f t="shared" si="2"/>
        <v>101573.50364841067</v>
      </c>
      <c r="T6" s="10">
        <f t="shared" si="9"/>
        <v>4.7319707065231441E-2</v>
      </c>
      <c r="U6" s="10">
        <f t="shared" ref="U6:U53" si="13">K5*I6*(1-$N$8)^(A6-1)*(1-$N$11-$N$8)</f>
        <v>2.7573528382765439E-3</v>
      </c>
      <c r="V6" s="10">
        <f t="shared" si="10"/>
        <v>0.26814500670297819</v>
      </c>
      <c r="W6" s="10"/>
      <c r="X6" s="10">
        <f t="shared" si="3"/>
        <v>4425.6094934914363</v>
      </c>
      <c r="Y6" s="10">
        <f t="shared" si="4"/>
        <v>257.93418669784478</v>
      </c>
      <c r="Z6" s="10"/>
      <c r="AA6" s="14">
        <f t="shared" ref="AA6:AA53" si="14">AA5*(1+$N$10)</f>
        <v>53.060400000000001</v>
      </c>
      <c r="AC6" s="10">
        <f t="shared" si="5"/>
        <v>4425.6094934914363</v>
      </c>
      <c r="AD6" s="10">
        <f t="shared" si="6"/>
        <v>257.93418669784478</v>
      </c>
      <c r="AE6" s="10">
        <f t="shared" si="11"/>
        <v>426.12404121845373</v>
      </c>
      <c r="AF6" s="10">
        <f t="shared" si="12"/>
        <v>15.550234500639561</v>
      </c>
      <c r="AG6" s="10">
        <f t="shared" si="0"/>
        <v>5125.2179559083743</v>
      </c>
      <c r="AH6" s="10">
        <f t="shared" si="1"/>
        <v>15375.653867725123</v>
      </c>
    </row>
    <row r="7" spans="1:38" x14ac:dyDescent="0.35">
      <c r="A7">
        <v>4</v>
      </c>
      <c r="B7" s="4">
        <f>RATES!B8</f>
        <v>2.6370000000000001E-2</v>
      </c>
      <c r="C7" s="4">
        <f>RATES!C8</f>
        <v>2.6028305521127008E-2</v>
      </c>
      <c r="D7" s="3">
        <f>RATES!D8</f>
        <v>0.90112326459071324</v>
      </c>
      <c r="E7" s="3">
        <f>RATES!E8</f>
        <v>1.0220024315235199</v>
      </c>
      <c r="G7" s="6">
        <f>'LIFE TABLES'!A7</f>
        <v>64</v>
      </c>
      <c r="H7" s="3">
        <f>'LIFE TABLES'!B7</f>
        <v>9.6526999999999994</v>
      </c>
      <c r="I7" s="3">
        <f>'LIFE TABLES'!C7</f>
        <v>9.6527000000000002E-3</v>
      </c>
      <c r="J7" s="3">
        <f>'LIFE TABLES'!D7</f>
        <v>0.99034730000000004</v>
      </c>
      <c r="K7" s="10">
        <f>'LIFE TABLES'!E7</f>
        <v>0.9609215763955995</v>
      </c>
      <c r="M7" s="8" t="s">
        <v>25</v>
      </c>
      <c r="N7" s="15">
        <f>'ASSIGNEMENT DATA'!H23</f>
        <v>1.4E-2</v>
      </c>
      <c r="P7" s="14">
        <f t="shared" si="7"/>
        <v>81219.666893987174</v>
      </c>
      <c r="Q7" s="14">
        <f t="shared" si="8"/>
        <v>20304.916723496794</v>
      </c>
      <c r="R7" s="14">
        <f t="shared" si="2"/>
        <v>101524.58361748396</v>
      </c>
      <c r="T7" s="10">
        <f t="shared" si="9"/>
        <v>3.983350250951645E-2</v>
      </c>
      <c r="U7" s="10">
        <f t="shared" si="13"/>
        <v>2.5883233062018373E-3</v>
      </c>
      <c r="V7" s="10">
        <f t="shared" si="10"/>
        <v>0.2257231808872599</v>
      </c>
      <c r="W7" s="10"/>
      <c r="X7" s="10">
        <f t="shared" si="3"/>
        <v>3643.4964543500423</v>
      </c>
      <c r="Y7" s="10">
        <f t="shared" si="4"/>
        <v>236.79577106012923</v>
      </c>
      <c r="Z7" s="10"/>
      <c r="AA7" s="14">
        <f t="shared" si="14"/>
        <v>54.121608000000002</v>
      </c>
      <c r="AC7" s="10">
        <f t="shared" si="5"/>
        <v>3643.4964543500423</v>
      </c>
      <c r="AD7" s="10">
        <f t="shared" si="6"/>
        <v>236.79577106012923</v>
      </c>
      <c r="AE7" s="10">
        <f t="shared" si="11"/>
        <v>351.16749864319615</v>
      </c>
      <c r="AF7" s="10">
        <f t="shared" si="12"/>
        <v>13.077496354728481</v>
      </c>
      <c r="AG7" s="10">
        <f t="shared" si="0"/>
        <v>4244.5372204080959</v>
      </c>
      <c r="AH7" s="10">
        <f t="shared" si="1"/>
        <v>16978.148881632384</v>
      </c>
    </row>
    <row r="8" spans="1:38" x14ac:dyDescent="0.35">
      <c r="A8">
        <v>5</v>
      </c>
      <c r="B8" s="4">
        <f>RATES!B9</f>
        <v>2.5489999999999999E-2</v>
      </c>
      <c r="C8" s="4">
        <f>RATES!C9</f>
        <v>2.5170547141944267E-2</v>
      </c>
      <c r="D8" s="3">
        <f>RATES!D9</f>
        <v>0.88174468672828576</v>
      </c>
      <c r="E8" s="3">
        <f>RATES!E9</f>
        <v>1.0219775385710932</v>
      </c>
      <c r="G8" s="6">
        <f>'LIFE TABLES'!A8</f>
        <v>65</v>
      </c>
      <c r="H8" s="3">
        <f>'LIFE TABLES'!B8</f>
        <v>10.79527</v>
      </c>
      <c r="I8" s="3">
        <f>'LIFE TABLES'!C8</f>
        <v>1.0795270000000001E-2</v>
      </c>
      <c r="J8" s="3">
        <f>'LIFE TABLES'!D8</f>
        <v>0.98920472999999998</v>
      </c>
      <c r="K8" s="10">
        <f>'LIFE TABLES'!E8</f>
        <v>0.95054816852958335</v>
      </c>
      <c r="M8" s="8" t="s">
        <v>34</v>
      </c>
      <c r="N8" s="16">
        <f>'ASSIGNEMENT DATA'!I23</f>
        <v>0.15</v>
      </c>
      <c r="P8" s="14">
        <f t="shared" si="7"/>
        <v>81178.572400251724</v>
      </c>
      <c r="Q8" s="14">
        <f t="shared" si="8"/>
        <v>20294.643100062931</v>
      </c>
      <c r="R8" s="14">
        <f t="shared" si="2"/>
        <v>101473.21550031466</v>
      </c>
      <c r="T8" s="10">
        <f t="shared" si="9"/>
        <v>3.3492965730648451E-2</v>
      </c>
      <c r="U8" s="10">
        <f t="shared" si="13"/>
        <v>2.4367426829368104E-3</v>
      </c>
      <c r="V8" s="10">
        <f t="shared" si="10"/>
        <v>0.18979347247367462</v>
      </c>
      <c r="W8" s="10"/>
      <c r="X8" s="10">
        <f t="shared" si="3"/>
        <v>2996.1411731537783</v>
      </c>
      <c r="Y8" s="10">
        <f t="shared" si="4"/>
        <v>218.02381995881908</v>
      </c>
      <c r="Z8" s="10"/>
      <c r="AA8" s="14">
        <f t="shared" si="14"/>
        <v>55.204040160000005</v>
      </c>
      <c r="AC8" s="10">
        <f t="shared" si="5"/>
        <v>2996.1411731537783</v>
      </c>
      <c r="AD8" s="10">
        <f t="shared" si="6"/>
        <v>218.02381995881908</v>
      </c>
      <c r="AE8" s="10">
        <f t="shared" si="11"/>
        <v>289.10767194647337</v>
      </c>
      <c r="AF8" s="10">
        <f t="shared" si="12"/>
        <v>10.98727200503008</v>
      </c>
      <c r="AG8" s="10">
        <f t="shared" si="0"/>
        <v>3514.2599370641005</v>
      </c>
      <c r="AH8" s="10">
        <f t="shared" si="1"/>
        <v>17571.299685320504</v>
      </c>
    </row>
    <row r="9" spans="1:38" x14ac:dyDescent="0.35">
      <c r="A9">
        <v>6</v>
      </c>
      <c r="B9" s="4">
        <f>RATES!B10</f>
        <v>2.5020000000000001E-2</v>
      </c>
      <c r="C9" s="4">
        <f>RATES!C10</f>
        <v>2.4712124595133091E-2</v>
      </c>
      <c r="D9" s="3">
        <f>RATES!D10</f>
        <v>0.86219592102620657</v>
      </c>
      <c r="E9" s="3">
        <f>RATES!E10</f>
        <v>1.0226732291644476</v>
      </c>
      <c r="G9" s="6">
        <f>'LIFE TABLES'!A9</f>
        <v>66</v>
      </c>
      <c r="H9" s="3">
        <f>'LIFE TABLES'!B9</f>
        <v>11.728260000000001</v>
      </c>
      <c r="I9" s="3">
        <f>'LIFE TABLES'!C9</f>
        <v>1.1728260000000001E-2</v>
      </c>
      <c r="J9" s="3">
        <f>'LIFE TABLES'!D9</f>
        <v>0.98827173999999995</v>
      </c>
      <c r="K9" s="10">
        <f>'LIFE TABLES'!E9</f>
        <v>0.93939989246654454</v>
      </c>
      <c r="M9" s="8" t="s">
        <v>35</v>
      </c>
      <c r="N9" s="14">
        <f>'ASSIGNEMENT DATA'!J23</f>
        <v>50</v>
      </c>
      <c r="P9" s="14">
        <f t="shared" si="7"/>
        <v>81192.731414463778</v>
      </c>
      <c r="Q9" s="14">
        <f t="shared" si="8"/>
        <v>20298.182853615945</v>
      </c>
      <c r="R9" s="14">
        <f t="shared" si="2"/>
        <v>101490.91426807972</v>
      </c>
      <c r="T9" s="10">
        <f t="shared" si="9"/>
        <v>2.8135128792330068E-2</v>
      </c>
      <c r="U9" s="10">
        <f t="shared" si="13"/>
        <v>2.225947191474099E-3</v>
      </c>
      <c r="V9" s="10">
        <f t="shared" si="10"/>
        <v>0.15943239648987043</v>
      </c>
      <c r="W9" s="10"/>
      <c r="X9" s="10">
        <f t="shared" si="3"/>
        <v>2461.4807566633049</v>
      </c>
      <c r="Y9" s="10">
        <f t="shared" si="4"/>
        <v>194.78162541401039</v>
      </c>
      <c r="Z9" s="10"/>
      <c r="AA9" s="14">
        <f t="shared" si="14"/>
        <v>56.308120963200004</v>
      </c>
      <c r="AC9" s="10">
        <f t="shared" si="5"/>
        <v>2461.4807566633049</v>
      </c>
      <c r="AD9" s="10">
        <f t="shared" si="6"/>
        <v>194.78162541401039</v>
      </c>
      <c r="AE9" s="10">
        <f t="shared" si="11"/>
        <v>237.74072423159336</v>
      </c>
      <c r="AF9" s="10">
        <f t="shared" si="12"/>
        <v>9.2142134919551744</v>
      </c>
      <c r="AG9" s="10">
        <f t="shared" si="0"/>
        <v>2903.2173198008636</v>
      </c>
      <c r="AH9" s="10">
        <f t="shared" si="1"/>
        <v>17419.303918805181</v>
      </c>
    </row>
    <row r="10" spans="1:38" x14ac:dyDescent="0.35">
      <c r="A10">
        <v>7</v>
      </c>
      <c r="B10" s="4">
        <f>RATES!B11</f>
        <v>2.477E-2</v>
      </c>
      <c r="C10" s="4">
        <f>RATES!C11</f>
        <v>2.4468197167211519E-2</v>
      </c>
      <c r="D10" s="3">
        <f>RATES!D11</f>
        <v>0.84258782390013232</v>
      </c>
      <c r="E10" s="3">
        <f>RATES!E11</f>
        <v>1.0232712799424435</v>
      </c>
      <c r="G10" s="6">
        <f>'LIFE TABLES'!A10</f>
        <v>67</v>
      </c>
      <c r="H10" s="3">
        <f>'LIFE TABLES'!B10</f>
        <v>12.797940000000001</v>
      </c>
      <c r="I10" s="3">
        <f>'LIFE TABLES'!C10</f>
        <v>1.2797940000000001E-2</v>
      </c>
      <c r="J10" s="3">
        <f>'LIFE TABLES'!D10</f>
        <v>0.98720205999999999</v>
      </c>
      <c r="K10" s="10">
        <f>'LIFE TABLES'!E10</f>
        <v>0.9273775090067512</v>
      </c>
      <c r="M10" s="8" t="s">
        <v>30</v>
      </c>
      <c r="N10" s="16">
        <f>'ASSIGNEMENT DATA'!K23</f>
        <v>0.02</v>
      </c>
      <c r="P10" s="14">
        <f t="shared" si="7"/>
        <v>81254.382012178365</v>
      </c>
      <c r="Q10" s="14">
        <f t="shared" si="8"/>
        <v>20313.595503044591</v>
      </c>
      <c r="R10" s="14">
        <f t="shared" si="2"/>
        <v>101567.97751522296</v>
      </c>
      <c r="T10" s="10">
        <f t="shared" si="9"/>
        <v>2.3608798536830521E-2</v>
      </c>
      <c r="U10" s="10">
        <f t="shared" si="13"/>
        <v>2.0404062443335719E-3</v>
      </c>
      <c r="V10" s="10">
        <f t="shared" si="10"/>
        <v>0.13378319170870631</v>
      </c>
      <c r="W10" s="10"/>
      <c r="X10" s="10">
        <f t="shared" si="3"/>
        <v>2020.04173973925</v>
      </c>
      <c r="Y10" s="10">
        <f t="shared" si="4"/>
        <v>174.61784631723873</v>
      </c>
      <c r="Z10" s="10"/>
      <c r="AA10" s="14">
        <f t="shared" si="14"/>
        <v>57.434283382464002</v>
      </c>
      <c r="AC10" s="10">
        <f t="shared" si="5"/>
        <v>2020.04173973925</v>
      </c>
      <c r="AD10" s="10">
        <f t="shared" si="6"/>
        <v>174.61784631723873</v>
      </c>
      <c r="AE10" s="10">
        <f t="shared" si="11"/>
        <v>195.31596271129683</v>
      </c>
      <c r="AF10" s="10">
        <f t="shared" si="12"/>
        <v>7.7154801768827426</v>
      </c>
      <c r="AG10" s="10">
        <f t="shared" si="0"/>
        <v>2397.6910289446687</v>
      </c>
      <c r="AH10" s="10">
        <f t="shared" si="1"/>
        <v>16783.837202612682</v>
      </c>
    </row>
    <row r="11" spans="1:38" x14ac:dyDescent="0.35">
      <c r="A11">
        <v>8</v>
      </c>
      <c r="B11" s="4">
        <f>RATES!B12</f>
        <v>2.4660000000000001E-2</v>
      </c>
      <c r="C11" s="4">
        <f>RATES!C12</f>
        <v>2.4360850246257219E-2</v>
      </c>
      <c r="D11" s="3">
        <f>RATES!D12</f>
        <v>0.8229278065902943</v>
      </c>
      <c r="E11" s="3">
        <f>RATES!E12</f>
        <v>1.0238903305398039</v>
      </c>
      <c r="G11" s="6">
        <f>'LIFE TABLES'!A11</f>
        <v>68</v>
      </c>
      <c r="H11" s="3">
        <f>'LIFE TABLES'!B11</f>
        <v>13.97499</v>
      </c>
      <c r="I11" s="3">
        <f>'LIFE TABLES'!C11</f>
        <v>1.397499E-2</v>
      </c>
      <c r="J11" s="3">
        <f>'LIFE TABLES'!D11</f>
        <v>0.98602500999999998</v>
      </c>
      <c r="K11" s="10">
        <f>'LIFE TABLES'!E11</f>
        <v>0.91441741759215689</v>
      </c>
      <c r="M11" s="8" t="s">
        <v>47</v>
      </c>
      <c r="N11" s="11">
        <f>'ASSIGNEMENT DATA'!L23</f>
        <v>0.4</v>
      </c>
      <c r="P11" s="14">
        <f t="shared" si="7"/>
        <v>81365.273383019157</v>
      </c>
      <c r="Q11" s="14">
        <f t="shared" si="8"/>
        <v>20341.318345754789</v>
      </c>
      <c r="R11" s="14">
        <f t="shared" si="2"/>
        <v>101706.59172877394</v>
      </c>
      <c r="T11" s="10">
        <f t="shared" si="9"/>
        <v>1.9787035941361351E-2</v>
      </c>
      <c r="U11" s="10">
        <f t="shared" si="13"/>
        <v>1.8696187662972531E-3</v>
      </c>
      <c r="V11" s="10">
        <f t="shared" si="10"/>
        <v>0.11212653700104769</v>
      </c>
      <c r="W11" s="10"/>
      <c r="X11" s="10">
        <f t="shared" si="3"/>
        <v>1655.7934912304061</v>
      </c>
      <c r="Y11" s="10">
        <f t="shared" si="4"/>
        <v>156.48182298936771</v>
      </c>
      <c r="Z11" s="10"/>
      <c r="AA11" s="14">
        <f t="shared" si="14"/>
        <v>58.582969050113284</v>
      </c>
      <c r="AC11" s="10">
        <f t="shared" si="5"/>
        <v>1655.7934912304061</v>
      </c>
      <c r="AD11" s="10">
        <f t="shared" si="6"/>
        <v>156.48182298936771</v>
      </c>
      <c r="AE11" s="10">
        <f t="shared" si="11"/>
        <v>160.28820743072589</v>
      </c>
      <c r="AF11" s="10">
        <f t="shared" si="12"/>
        <v>6.4496280349348876</v>
      </c>
      <c r="AG11" s="10">
        <f t="shared" si="0"/>
        <v>1979.0131496854344</v>
      </c>
      <c r="AH11" s="10">
        <f t="shared" si="1"/>
        <v>15832.105197483475</v>
      </c>
    </row>
    <row r="12" spans="1:38" x14ac:dyDescent="0.35">
      <c r="A12">
        <v>9</v>
      </c>
      <c r="B12" s="4">
        <f>RATES!B13</f>
        <v>2.4639999999999999E-2</v>
      </c>
      <c r="C12" s="4">
        <f>RATES!C13</f>
        <v>2.4341331386158117E-2</v>
      </c>
      <c r="D12" s="3">
        <f>RATES!D13</f>
        <v>0.80326389514893914</v>
      </c>
      <c r="E12" s="3">
        <f>RATES!E13</f>
        <v>1.0244800140528028</v>
      </c>
      <c r="G12" s="6">
        <f>'LIFE TABLES'!A12</f>
        <v>69</v>
      </c>
      <c r="H12" s="3">
        <f>'LIFE TABLES'!B12</f>
        <v>15.66005</v>
      </c>
      <c r="I12" s="3">
        <f>'LIFE TABLES'!C12</f>
        <v>1.5660050000000002E-2</v>
      </c>
      <c r="J12" s="3">
        <f>'LIFE TABLES'!D12</f>
        <v>0.98433994999999996</v>
      </c>
      <c r="K12" s="10">
        <f>'LIFE TABLES'!E12</f>
        <v>0.90009759511179277</v>
      </c>
      <c r="P12" s="14">
        <f t="shared" si="7"/>
        <v>81523.240297630997</v>
      </c>
      <c r="Q12" s="14">
        <f t="shared" si="8"/>
        <v>20380.810074407749</v>
      </c>
      <c r="R12" s="14">
        <f t="shared" si="2"/>
        <v>101904.05037203875</v>
      </c>
      <c r="T12" s="10">
        <f t="shared" si="9"/>
        <v>1.6555594473792661E-2</v>
      </c>
      <c r="U12" s="10">
        <f t="shared" si="13"/>
        <v>1.7559071757632569E-3</v>
      </c>
      <c r="V12" s="10">
        <f t="shared" si="10"/>
        <v>9.3815035351491757E-2</v>
      </c>
      <c r="W12" s="10"/>
      <c r="X12" s="10">
        <f t="shared" si="3"/>
        <v>1354.9061955214622</v>
      </c>
      <c r="Y12" s="10">
        <f t="shared" si="4"/>
        <v>143.73126461858803</v>
      </c>
      <c r="Z12" s="10"/>
      <c r="AA12" s="14">
        <f t="shared" si="14"/>
        <v>59.754628431115549</v>
      </c>
      <c r="AC12" s="10">
        <f t="shared" si="5"/>
        <v>1354.9061955214622</v>
      </c>
      <c r="AD12" s="10">
        <f t="shared" si="6"/>
        <v>143.73126461858803</v>
      </c>
      <c r="AE12" s="10">
        <f t="shared" si="11"/>
        <v>131.38545314358893</v>
      </c>
      <c r="AF12" s="10">
        <f t="shared" si="12"/>
        <v>5.3819320017718359</v>
      </c>
      <c r="AG12" s="10">
        <f t="shared" si="0"/>
        <v>1635.4048452854111</v>
      </c>
      <c r="AH12" s="10">
        <f t="shared" si="1"/>
        <v>14718.6436075687</v>
      </c>
    </row>
    <row r="13" spans="1:38" x14ac:dyDescent="0.35">
      <c r="A13">
        <v>10</v>
      </c>
      <c r="B13" s="4">
        <f>RATES!B14</f>
        <v>2.47E-2</v>
      </c>
      <c r="C13" s="4">
        <f>RATES!C14</f>
        <v>2.4399886823535121E-2</v>
      </c>
      <c r="D13" s="3">
        <f>RATES!D14</f>
        <v>0.78348852098697153</v>
      </c>
      <c r="E13" s="3">
        <f>RATES!E14</f>
        <v>1.025240158129</v>
      </c>
      <c r="G13" s="6">
        <f>'LIFE TABLES'!A13</f>
        <v>70</v>
      </c>
      <c r="H13" s="3">
        <f>'LIFE TABLES'!B13</f>
        <v>17.473579999999998</v>
      </c>
      <c r="I13" s="3">
        <f>'LIFE TABLES'!C13</f>
        <v>1.7473579999999999E-2</v>
      </c>
      <c r="J13" s="3">
        <f>'LIFE TABLES'!D13</f>
        <v>0.98252642000000001</v>
      </c>
      <c r="K13" s="10">
        <f>'LIFE TABLES'!E13</f>
        <v>0.88436966777579928</v>
      </c>
      <c r="P13" s="14">
        <f t="shared" si="7"/>
        <v>81742.119978905175</v>
      </c>
      <c r="Q13" s="14">
        <f t="shared" si="8"/>
        <v>20435.529994726294</v>
      </c>
      <c r="R13" s="14">
        <f t="shared" si="2"/>
        <v>102177.64997363147</v>
      </c>
      <c r="T13" s="10">
        <f t="shared" si="9"/>
        <v>1.3826362623911194E-2</v>
      </c>
      <c r="U13" s="10">
        <f t="shared" si="13"/>
        <v>1.6392845254171193E-3</v>
      </c>
      <c r="V13" s="10">
        <f t="shared" si="10"/>
        <v>7.8349388202163445E-2</v>
      </c>
      <c r="W13" s="10"/>
      <c r="X13" s="10">
        <f t="shared" si="3"/>
        <v>1106.6530231567103</v>
      </c>
      <c r="Y13" s="10">
        <f t="shared" si="4"/>
        <v>131.2329486743777</v>
      </c>
      <c r="Z13" s="10"/>
      <c r="AA13" s="14">
        <f t="shared" si="14"/>
        <v>60.949720999737863</v>
      </c>
      <c r="AC13" s="10">
        <f t="shared" si="5"/>
        <v>1106.6530231567103</v>
      </c>
      <c r="AD13" s="10">
        <f t="shared" si="6"/>
        <v>131.2329486743777</v>
      </c>
      <c r="AE13" s="10">
        <f t="shared" si="11"/>
        <v>107.51032514930425</v>
      </c>
      <c r="AF13" s="10">
        <f t="shared" si="12"/>
        <v>4.4799875434048433</v>
      </c>
      <c r="AG13" s="10">
        <f t="shared" si="0"/>
        <v>1349.876284523797</v>
      </c>
      <c r="AH13" s="10">
        <f t="shared" si="1"/>
        <v>13498.76284523797</v>
      </c>
    </row>
    <row r="14" spans="1:38" x14ac:dyDescent="0.35">
      <c r="A14">
        <v>11</v>
      </c>
      <c r="B14" s="4">
        <f>RATES!B15</f>
        <v>2.487E-2</v>
      </c>
      <c r="C14" s="4">
        <f>RATES!C15</f>
        <v>2.4565775278567011E-2</v>
      </c>
      <c r="D14" s="3">
        <f>RATES!D15</f>
        <v>0.76320887666583503</v>
      </c>
      <c r="E14" s="3">
        <f>RATES!E15</f>
        <v>1.0265715519580045</v>
      </c>
      <c r="G14" s="6">
        <f>'LIFE TABLES'!A14</f>
        <v>71</v>
      </c>
      <c r="H14" s="3">
        <f>'LIFE TABLES'!B14</f>
        <v>19.737480000000001</v>
      </c>
      <c r="I14" s="3">
        <f>'LIFE TABLES'!C14</f>
        <v>1.9737480000000002E-2</v>
      </c>
      <c r="J14" s="3">
        <f>'LIFE TABLES'!D14</f>
        <v>0.98026252000000003</v>
      </c>
      <c r="K14" s="10">
        <f>'LIFE TABLES'!E14</f>
        <v>0.86691443914546784</v>
      </c>
      <c r="P14" s="14">
        <f t="shared" si="7"/>
        <v>82068.023997806289</v>
      </c>
      <c r="Q14" s="14">
        <f t="shared" si="8"/>
        <v>20517.005999451572</v>
      </c>
      <c r="R14" s="14">
        <f t="shared" si="2"/>
        <v>102585.02999725787</v>
      </c>
      <c r="T14" s="10">
        <f t="shared" si="9"/>
        <v>1.152044530792665E-2</v>
      </c>
      <c r="U14" s="10">
        <f t="shared" si="13"/>
        <v>1.5464194826524367E-3</v>
      </c>
      <c r="V14" s="10">
        <f t="shared" si="10"/>
        <v>6.5282523411584359E-2</v>
      </c>
      <c r="W14" s="10"/>
      <c r="X14" s="10">
        <f t="shared" si="3"/>
        <v>901.80365416968448</v>
      </c>
      <c r="Y14" s="10">
        <f t="shared" si="4"/>
        <v>121.07506620692982</v>
      </c>
      <c r="Z14" s="10"/>
      <c r="AA14" s="14">
        <f t="shared" si="14"/>
        <v>62.168715419732621</v>
      </c>
      <c r="AC14" s="10">
        <f t="shared" si="5"/>
        <v>901.80365416968448</v>
      </c>
      <c r="AD14" s="10">
        <f t="shared" si="6"/>
        <v>121.07506620692982</v>
      </c>
      <c r="AE14" s="10">
        <f t="shared" si="11"/>
        <v>87.811661207391538</v>
      </c>
      <c r="AF14" s="10">
        <f t="shared" si="12"/>
        <v>3.7174994778227353</v>
      </c>
      <c r="AG14" s="10">
        <f t="shared" si="0"/>
        <v>1114.4078810618284</v>
      </c>
      <c r="AH14" s="10">
        <f t="shared" si="1"/>
        <v>12258.486691680113</v>
      </c>
    </row>
    <row r="15" spans="1:38" x14ac:dyDescent="0.35">
      <c r="A15">
        <v>12</v>
      </c>
      <c r="B15" s="4">
        <f>RATES!B16</f>
        <v>2.487E-2</v>
      </c>
      <c r="C15" s="4">
        <f>RATES!C16</f>
        <v>2.4565775278567011E-2</v>
      </c>
      <c r="D15" s="3">
        <f>RATES!D16</f>
        <v>0.7446884743097516</v>
      </c>
      <c r="E15" s="3">
        <f>RATES!E16</f>
        <v>1.0248699999999999</v>
      </c>
      <c r="G15" s="6">
        <f>'LIFE TABLES'!A15</f>
        <v>72</v>
      </c>
      <c r="H15" s="3">
        <f>'LIFE TABLES'!B15</f>
        <v>21.721769999999999</v>
      </c>
      <c r="I15" s="3">
        <f>'LIFE TABLES'!C15</f>
        <v>2.1721769999999998E-2</v>
      </c>
      <c r="J15" s="3">
        <f>'LIFE TABLES'!D15</f>
        <v>0.97827823000000003</v>
      </c>
      <c r="K15" s="10">
        <f>'LIFE TABLES'!E15</f>
        <v>0.84808352308867097</v>
      </c>
      <c r="P15" s="14">
        <f t="shared" si="7"/>
        <v>82258.656528029824</v>
      </c>
      <c r="Q15" s="14">
        <f t="shared" si="8"/>
        <v>20564.664132007456</v>
      </c>
      <c r="R15" s="14">
        <f t="shared" si="2"/>
        <v>102823.32066003728</v>
      </c>
      <c r="T15" s="10">
        <f t="shared" si="9"/>
        <v>9.5796707179527426E-3</v>
      </c>
      <c r="U15" s="10">
        <f>K14*I15*(1-$N$8)^(A15-1)*(1-$N$11-$N$8)</f>
        <v>1.4180519585660506E-3</v>
      </c>
      <c r="V15" s="10">
        <f t="shared" si="10"/>
        <v>5.4284800735065558E-2</v>
      </c>
      <c r="W15" s="10"/>
      <c r="X15" s="10">
        <f t="shared" si="3"/>
        <v>733.38556333221402</v>
      </c>
      <c r="Y15" s="10">
        <f t="shared" si="4"/>
        <v>108.58214118936363</v>
      </c>
      <c r="Z15" s="10"/>
      <c r="AA15" s="14">
        <f t="shared" si="14"/>
        <v>63.412089728127278</v>
      </c>
      <c r="AC15" s="10">
        <f t="shared" si="5"/>
        <v>733.38556333221402</v>
      </c>
      <c r="AD15" s="10">
        <f t="shared" si="6"/>
        <v>108.58214118936363</v>
      </c>
      <c r="AE15" s="10">
        <f t="shared" si="11"/>
        <v>71.557040673842124</v>
      </c>
      <c r="AF15" s="10">
        <f t="shared" si="12"/>
        <v>3.0827877947453981</v>
      </c>
      <c r="AG15" s="10">
        <f t="shared" si="0"/>
        <v>916.60753299016517</v>
      </c>
      <c r="AH15" s="10">
        <f t="shared" si="1"/>
        <v>10999.290395881982</v>
      </c>
    </row>
    <row r="16" spans="1:38" x14ac:dyDescent="0.35">
      <c r="A16">
        <v>13</v>
      </c>
      <c r="B16" s="4">
        <f>RATES!B17</f>
        <v>2.4920000000000001E-2</v>
      </c>
      <c r="C16" s="4">
        <f>RATES!C17</f>
        <v>2.4614560763919189E-2</v>
      </c>
      <c r="D16" s="3">
        <f>RATES!D17</f>
        <v>0.72615681422166578</v>
      </c>
      <c r="E16" s="3">
        <f>RATES!E17</f>
        <v>1.0255201903020756</v>
      </c>
      <c r="G16" s="6">
        <f>'LIFE TABLES'!A16</f>
        <v>73</v>
      </c>
      <c r="H16" s="3">
        <f>'LIFE TABLES'!B16</f>
        <v>23.921029999999998</v>
      </c>
      <c r="I16" s="3">
        <f>'LIFE TABLES'!C16</f>
        <v>2.3921029999999999E-2</v>
      </c>
      <c r="J16" s="3">
        <f>'LIFE TABLES'!D16</f>
        <v>0.97607896999999999</v>
      </c>
      <c r="K16" s="10">
        <f>'LIFE TABLES'!E16</f>
        <v>0.82779649169036118</v>
      </c>
      <c r="P16" s="14">
        <f t="shared" si="7"/>
        <v>82502.039008492618</v>
      </c>
      <c r="Q16" s="14">
        <f t="shared" si="8"/>
        <v>20625.509752123155</v>
      </c>
      <c r="R16" s="14">
        <f t="shared" si="2"/>
        <v>103127.54876061577</v>
      </c>
      <c r="T16" s="10">
        <f t="shared" si="9"/>
        <v>7.9479378582207032E-3</v>
      </c>
      <c r="U16" s="10">
        <f t="shared" si="13"/>
        <v>1.298548346927525E-3</v>
      </c>
      <c r="V16" s="10">
        <f t="shared" si="10"/>
        <v>4.5038314529917328E-2</v>
      </c>
      <c r="W16" s="10"/>
      <c r="X16" s="10">
        <f t="shared" si="3"/>
        <v>595.07998339215851</v>
      </c>
      <c r="Y16" s="10">
        <f t="shared" si="4"/>
        <v>97.244094333399318</v>
      </c>
      <c r="Z16" s="10"/>
      <c r="AA16" s="14">
        <f t="shared" si="14"/>
        <v>64.680331522689826</v>
      </c>
      <c r="AC16" s="10">
        <f t="shared" si="5"/>
        <v>595.07998339215851</v>
      </c>
      <c r="AD16" s="10">
        <f t="shared" si="6"/>
        <v>97.244094333399318</v>
      </c>
      <c r="AE16" s="10">
        <f t="shared" si="11"/>
        <v>58.193240432011535</v>
      </c>
      <c r="AF16" s="10">
        <f t="shared" si="12"/>
        <v>2.5496519669952371</v>
      </c>
      <c r="AG16" s="10">
        <f t="shared" si="0"/>
        <v>753.06697012456459</v>
      </c>
      <c r="AH16" s="10">
        <f t="shared" si="1"/>
        <v>9789.8706116193389</v>
      </c>
    </row>
    <row r="17" spans="1:34" x14ac:dyDescent="0.35">
      <c r="A17">
        <v>14</v>
      </c>
      <c r="B17" s="4">
        <f>RATES!B18</f>
        <v>2.4989999999999998E-2</v>
      </c>
      <c r="C17" s="4">
        <f>RATES!C18</f>
        <v>2.4682856445219562E-2</v>
      </c>
      <c r="D17" s="3">
        <f>RATES!D18</f>
        <v>0.70782386801134656</v>
      </c>
      <c r="E17" s="3">
        <f>RATES!E18</f>
        <v>1.0259004351772232</v>
      </c>
      <c r="G17" s="6">
        <f>'LIFE TABLES'!A17</f>
        <v>74</v>
      </c>
      <c r="H17" s="3">
        <f>'LIFE TABLES'!B17</f>
        <v>25.97889</v>
      </c>
      <c r="I17" s="3">
        <f>'LIFE TABLES'!C17</f>
        <v>2.5978890000000001E-2</v>
      </c>
      <c r="J17" s="3">
        <f>'LIFE TABLES'!D17</f>
        <v>0.97402111000000002</v>
      </c>
      <c r="K17" s="10">
        <f>'LIFE TABLES'!E17</f>
        <v>0.80629125769035137</v>
      </c>
      <c r="P17" s="14">
        <f t="shared" si="7"/>
        <v>82776.822411940753</v>
      </c>
      <c r="Q17" s="14">
        <f t="shared" si="8"/>
        <v>20694.205602985188</v>
      </c>
      <c r="R17" s="14">
        <f t="shared" si="2"/>
        <v>103471.02801492595</v>
      </c>
      <c r="T17" s="10">
        <f t="shared" si="9"/>
        <v>6.5802403666438787E-3</v>
      </c>
      <c r="U17" s="10">
        <f t="shared" si="13"/>
        <v>1.1700454189581238E-3</v>
      </c>
      <c r="V17" s="10">
        <f t="shared" si="10"/>
        <v>3.7288028744315325E-2</v>
      </c>
      <c r="W17" s="10"/>
      <c r="X17" s="10">
        <f t="shared" si="3"/>
        <v>481.83880361239892</v>
      </c>
      <c r="Y17" s="10">
        <f t="shared" si="4"/>
        <v>85.693264484695078</v>
      </c>
      <c r="Z17" s="10"/>
      <c r="AA17" s="14">
        <f t="shared" si="14"/>
        <v>65.973938153143621</v>
      </c>
      <c r="AC17" s="10">
        <f t="shared" si="5"/>
        <v>481.83880361239892</v>
      </c>
      <c r="AD17" s="10">
        <f t="shared" si="6"/>
        <v>85.693264484695078</v>
      </c>
      <c r="AE17" s="10">
        <f t="shared" si="11"/>
        <v>47.218836048563738</v>
      </c>
      <c r="AF17" s="10">
        <f t="shared" si="12"/>
        <v>2.1031959732804153</v>
      </c>
      <c r="AG17" s="10">
        <f t="shared" si="0"/>
        <v>616.85410011893816</v>
      </c>
      <c r="AH17" s="10">
        <f t="shared" si="1"/>
        <v>8635.957401665135</v>
      </c>
    </row>
    <row r="18" spans="1:34" x14ac:dyDescent="0.35">
      <c r="A18">
        <v>15</v>
      </c>
      <c r="B18" s="4">
        <f>RATES!B19</f>
        <v>2.4979999999999999E-2</v>
      </c>
      <c r="C18" s="4">
        <f>RATES!C19</f>
        <v>2.4673100204884196E-2</v>
      </c>
      <c r="D18" s="3">
        <f>RATES!D19</f>
        <v>0.69066767586788669</v>
      </c>
      <c r="E18" s="3">
        <f>RATES!E19</f>
        <v>1.0248400102435684</v>
      </c>
      <c r="G18" s="6">
        <f>'LIFE TABLES'!A18</f>
        <v>75</v>
      </c>
      <c r="H18" s="3">
        <f>'LIFE TABLES'!B18</f>
        <v>29.22232</v>
      </c>
      <c r="I18" s="3">
        <f>'LIFE TABLES'!C18</f>
        <v>2.922232E-2</v>
      </c>
      <c r="J18" s="3">
        <f>'LIFE TABLES'!D18</f>
        <v>0.97077767999999998</v>
      </c>
      <c r="K18" s="10">
        <f>'LIFE TABLES'!E18</f>
        <v>0.78272955654492149</v>
      </c>
      <c r="P18" s="14">
        <f t="shared" si="7"/>
        <v>82966.673538954565</v>
      </c>
      <c r="Q18" s="14">
        <f t="shared" si="8"/>
        <v>20741.668384738641</v>
      </c>
      <c r="R18" s="14">
        <f t="shared" si="2"/>
        <v>103708.34192369321</v>
      </c>
      <c r="T18" s="10">
        <f t="shared" si="9"/>
        <v>5.4297579054269594E-3</v>
      </c>
      <c r="U18" s="10">
        <f t="shared" si="13"/>
        <v>1.0896427081355802E-3</v>
      </c>
      <c r="V18" s="10">
        <f t="shared" si="10"/>
        <v>3.0768628130752783E-2</v>
      </c>
      <c r="W18" s="10"/>
      <c r="X18" s="10">
        <f t="shared" si="3"/>
        <v>388.84769328568848</v>
      </c>
      <c r="Y18" s="10">
        <f t="shared" si="4"/>
        <v>78.048927336678247</v>
      </c>
      <c r="Z18" s="10"/>
      <c r="AA18" s="14">
        <f t="shared" si="14"/>
        <v>67.293416916206496</v>
      </c>
      <c r="AC18" s="10">
        <f t="shared" si="5"/>
        <v>388.84769328568848</v>
      </c>
      <c r="AD18" s="10">
        <f t="shared" si="6"/>
        <v>78.048927336678247</v>
      </c>
      <c r="AE18" s="10">
        <f t="shared" si="11"/>
        <v>38.233268559803165</v>
      </c>
      <c r="AF18" s="10">
        <f t="shared" si="12"/>
        <v>1.7330501745859848</v>
      </c>
      <c r="AG18" s="10">
        <f t="shared" si="0"/>
        <v>506.86293935675587</v>
      </c>
      <c r="AH18" s="10">
        <f t="shared" si="1"/>
        <v>7602.9440903513378</v>
      </c>
    </row>
    <row r="19" spans="1:34" x14ac:dyDescent="0.35">
      <c r="A19">
        <v>16</v>
      </c>
      <c r="B19" s="4">
        <f>RATES!B20</f>
        <v>2.486E-2</v>
      </c>
      <c r="C19" s="4">
        <f>RATES!C20</f>
        <v>2.4556017895887416E-2</v>
      </c>
      <c r="D19" s="3">
        <f>RATES!D20</f>
        <v>0.67509876092267385</v>
      </c>
      <c r="E19" s="3">
        <f>RATES!E20</f>
        <v>1.0230616849658181</v>
      </c>
      <c r="G19" s="6">
        <f>'LIFE TABLES'!A19</f>
        <v>76</v>
      </c>
      <c r="H19" s="3">
        <f>'LIFE TABLES'!B19</f>
        <v>32.869430000000001</v>
      </c>
      <c r="I19" s="3">
        <f>'LIFE TABLES'!C19</f>
        <v>3.2869429999999998E-2</v>
      </c>
      <c r="J19" s="3">
        <f>'LIFE TABLES'!D19</f>
        <v>0.96713057000000002</v>
      </c>
      <c r="K19" s="10">
        <f>'LIFE TABLES'!E19</f>
        <v>0.75700168217713715</v>
      </c>
      <c r="P19" s="14">
        <f t="shared" si="7"/>
        <v>83012.664280582831</v>
      </c>
      <c r="Q19" s="14">
        <f t="shared" si="8"/>
        <v>20753.166070145708</v>
      </c>
      <c r="R19" s="14">
        <f t="shared" si="2"/>
        <v>103765.83035072853</v>
      </c>
      <c r="T19" s="10">
        <f t="shared" si="9"/>
        <v>4.4635921293319442E-3</v>
      </c>
      <c r="U19" s="10">
        <f t="shared" si="13"/>
        <v>1.011347268539809E-3</v>
      </c>
      <c r="V19" s="10">
        <f t="shared" si="10"/>
        <v>2.5293688732881028E-2</v>
      </c>
      <c r="W19" s="10"/>
      <c r="X19" s="10">
        <f t="shared" si="3"/>
        <v>312.6241075844527</v>
      </c>
      <c r="Y19" s="10">
        <f t="shared" si="4"/>
        <v>70.847084433817045</v>
      </c>
      <c r="Z19" s="10"/>
      <c r="AA19" s="14">
        <f t="shared" si="14"/>
        <v>68.639285254530634</v>
      </c>
      <c r="AC19" s="10">
        <f t="shared" si="5"/>
        <v>312.6241075844527</v>
      </c>
      <c r="AD19" s="10">
        <f t="shared" si="6"/>
        <v>70.847084433817045</v>
      </c>
      <c r="AE19" s="10">
        <f t="shared" si="11"/>
        <v>30.854533918457889</v>
      </c>
      <c r="AF19" s="10">
        <f t="shared" si="12"/>
        <v>1.4257658109426952</v>
      </c>
      <c r="AG19" s="10">
        <f t="shared" si="0"/>
        <v>415.75149174767034</v>
      </c>
      <c r="AH19" s="10">
        <f t="shared" si="1"/>
        <v>6652.0238679627255</v>
      </c>
    </row>
    <row r="20" spans="1:34" x14ac:dyDescent="0.35">
      <c r="A20">
        <v>17</v>
      </c>
      <c r="B20" s="4">
        <f>RATES!B21</f>
        <v>2.4660000000000001E-2</v>
      </c>
      <c r="C20" s="4">
        <f>RATES!C21</f>
        <v>2.4360850246257219E-2</v>
      </c>
      <c r="D20" s="3">
        <f>RATES!D21</f>
        <v>0.66091208289531456</v>
      </c>
      <c r="E20" s="3">
        <f>RATES!E21</f>
        <v>1.0214653028663214</v>
      </c>
      <c r="G20" s="6">
        <f>'LIFE TABLES'!A20</f>
        <v>77</v>
      </c>
      <c r="H20" s="3">
        <f>'LIFE TABLES'!B20</f>
        <v>37.547710000000002</v>
      </c>
      <c r="I20" s="3">
        <f>'LIFE TABLES'!C20</f>
        <v>3.7547710000000005E-2</v>
      </c>
      <c r="J20" s="3">
        <f>'LIFE TABLES'!D20</f>
        <v>0.96245228999999999</v>
      </c>
      <c r="K20" s="10">
        <f>'LIFE TABLES'!E20</f>
        <v>0.72857800254523786</v>
      </c>
      <c r="P20" s="14">
        <f t="shared" si="7"/>
        <v>82929.076023361471</v>
      </c>
      <c r="Q20" s="14">
        <f t="shared" si="8"/>
        <v>20732.269005840368</v>
      </c>
      <c r="R20" s="14">
        <f t="shared" si="2"/>
        <v>103661.34502920184</v>
      </c>
      <c r="T20" s="10">
        <f t="shared" si="9"/>
        <v>3.6515952965262802E-3</v>
      </c>
      <c r="U20" s="10">
        <f t="shared" si="13"/>
        <v>9.4972008937248417E-4</v>
      </c>
      <c r="V20" s="10">
        <f t="shared" si="10"/>
        <v>2.0692373346982259E-2</v>
      </c>
      <c r="W20" s="10"/>
      <c r="X20" s="10">
        <f t="shared" si="3"/>
        <v>250.12630717308895</v>
      </c>
      <c r="Y20" s="10">
        <f t="shared" si="4"/>
        <v>65.066306719103579</v>
      </c>
      <c r="Z20" s="10"/>
      <c r="AA20" s="14">
        <f t="shared" si="14"/>
        <v>70.012070959621255</v>
      </c>
      <c r="AC20" s="10">
        <f t="shared" si="5"/>
        <v>250.12630717308895</v>
      </c>
      <c r="AD20" s="10">
        <f t="shared" si="6"/>
        <v>65.066306719103579</v>
      </c>
      <c r="AE20" s="10">
        <f t="shared" si="11"/>
        <v>24.806293741651626</v>
      </c>
      <c r="AF20" s="10">
        <f t="shared" si="12"/>
        <v>1.1703851043980573</v>
      </c>
      <c r="AG20" s="10">
        <f t="shared" si="0"/>
        <v>341.16929273824223</v>
      </c>
      <c r="AH20" s="10">
        <f t="shared" si="1"/>
        <v>5799.8779765501176</v>
      </c>
    </row>
    <row r="21" spans="1:34" x14ac:dyDescent="0.35">
      <c r="A21">
        <v>18</v>
      </c>
      <c r="B21" s="4">
        <f>RATES!B22</f>
        <v>2.4459999999999999E-2</v>
      </c>
      <c r="C21" s="4">
        <f>RATES!C22</f>
        <v>2.4165644498780187E-2</v>
      </c>
      <c r="D21" s="3">
        <f>RATES!D22</f>
        <v>0.64727657622441392</v>
      </c>
      <c r="E21" s="3">
        <f>RATES!E22</f>
        <v>1.0210659664998802</v>
      </c>
      <c r="G21" s="6">
        <f>'LIFE TABLES'!A21</f>
        <v>78</v>
      </c>
      <c r="H21" s="3">
        <f>'LIFE TABLES'!B21</f>
        <v>41.500149999999998</v>
      </c>
      <c r="I21" s="3">
        <f>'LIFE TABLES'!C21</f>
        <v>4.150015E-2</v>
      </c>
      <c r="J21" s="3">
        <f>'LIFE TABLES'!D21</f>
        <v>0.95849985000000004</v>
      </c>
      <c r="K21" s="10">
        <f>'LIFE TABLES'!E21</f>
        <v>0.69834190615291014</v>
      </c>
      <c r="P21" s="14">
        <f t="shared" si="7"/>
        <v>82813.183903199446</v>
      </c>
      <c r="Q21" s="14">
        <f t="shared" si="8"/>
        <v>20703.295975799861</v>
      </c>
      <c r="R21" s="14">
        <f t="shared" si="2"/>
        <v>103516.47987899931</v>
      </c>
      <c r="T21" s="10">
        <f t="shared" si="9"/>
        <v>2.9750455123839729E-3</v>
      </c>
      <c r="U21" s="10">
        <f t="shared" si="13"/>
        <v>8.5873659775576559E-4</v>
      </c>
      <c r="V21" s="10">
        <f t="shared" si="10"/>
        <v>1.685859123684252E-2</v>
      </c>
      <c r="W21" s="10"/>
      <c r="X21" s="10">
        <f t="shared" si="3"/>
        <v>199.30081917654695</v>
      </c>
      <c r="Y21" s="10">
        <f t="shared" si="4"/>
        <v>57.538608961795894</v>
      </c>
      <c r="Z21" s="10"/>
      <c r="AA21" s="14">
        <f t="shared" si="14"/>
        <v>71.412312378813681</v>
      </c>
      <c r="AC21" s="10">
        <f t="shared" si="5"/>
        <v>199.30081917654695</v>
      </c>
      <c r="AD21" s="10">
        <f t="shared" si="6"/>
        <v>57.538608961795894</v>
      </c>
      <c r="AE21" s="10">
        <f t="shared" si="11"/>
        <v>19.847182937477662</v>
      </c>
      <c r="AF21" s="10">
        <f t="shared" si="12"/>
        <v>0.95647427235046378</v>
      </c>
      <c r="AG21" s="10">
        <f t="shared" si="0"/>
        <v>277.64308534817098</v>
      </c>
      <c r="AH21" s="10">
        <f t="shared" si="1"/>
        <v>4997.575536267078</v>
      </c>
    </row>
    <row r="22" spans="1:34" x14ac:dyDescent="0.35">
      <c r="A22">
        <v>19</v>
      </c>
      <c r="B22" s="4">
        <f>RATES!B23</f>
        <v>2.427E-2</v>
      </c>
      <c r="C22" s="4">
        <f>RATES!C23</f>
        <v>2.3980163736996421E-2</v>
      </c>
      <c r="D22" s="3">
        <f>RATES!D23</f>
        <v>0.63405275958074014</v>
      </c>
      <c r="E22" s="3">
        <f>RATES!E23</f>
        <v>1.020856019383021</v>
      </c>
      <c r="G22" s="6">
        <f>'LIFE TABLES'!A22</f>
        <v>79</v>
      </c>
      <c r="H22" s="3">
        <f>'LIFE TABLES'!B22</f>
        <v>47.043030000000002</v>
      </c>
      <c r="I22" s="3">
        <f>'LIFE TABLES'!C22</f>
        <v>4.704303E-2</v>
      </c>
      <c r="J22" s="3">
        <f>'LIFE TABLES'!D22</f>
        <v>0.95295697000000001</v>
      </c>
      <c r="K22" s="10">
        <f>'LIFE TABLES'!E22</f>
        <v>0.66548978691150162</v>
      </c>
      <c r="P22" s="14">
        <f t="shared" si="7"/>
        <v>82680.449851873462</v>
      </c>
      <c r="Q22" s="14">
        <f t="shared" si="8"/>
        <v>20670.112462968365</v>
      </c>
      <c r="R22" s="14">
        <f t="shared" si="2"/>
        <v>103350.56231484182</v>
      </c>
      <c r="T22" s="10">
        <f t="shared" si="9"/>
        <v>2.4098268035294993E-3</v>
      </c>
      <c r="U22" s="10">
        <f t="shared" si="13"/>
        <v>7.9307921331251959E-4</v>
      </c>
      <c r="V22" s="10">
        <f t="shared" si="10"/>
        <v>1.3655685220000501E-2</v>
      </c>
      <c r="W22" s="10"/>
      <c r="X22" s="10">
        <f t="shared" si="3"/>
        <v>157.88469060722048</v>
      </c>
      <c r="Y22" s="10">
        <f t="shared" si="4"/>
        <v>51.970250252615081</v>
      </c>
      <c r="Z22" s="10"/>
      <c r="AA22" s="14">
        <f t="shared" si="14"/>
        <v>72.840558626389949</v>
      </c>
      <c r="AC22" s="10">
        <f t="shared" si="5"/>
        <v>157.88469060722048</v>
      </c>
      <c r="AD22" s="10">
        <f t="shared" si="6"/>
        <v>51.970250252615081</v>
      </c>
      <c r="AE22" s="10">
        <f t="shared" si="11"/>
        <v>15.814253729279811</v>
      </c>
      <c r="AF22" s="10">
        <f t="shared" si="12"/>
        <v>0.77860994311661424</v>
      </c>
      <c r="AG22" s="10">
        <f t="shared" si="0"/>
        <v>226.44780453223197</v>
      </c>
      <c r="AH22" s="10">
        <f t="shared" si="1"/>
        <v>4302.5082861124074</v>
      </c>
    </row>
    <row r="23" spans="1:34" x14ac:dyDescent="0.35">
      <c r="A23">
        <v>20</v>
      </c>
      <c r="B23" s="4">
        <f>RATES!B24</f>
        <v>2.4150000000000001E-2</v>
      </c>
      <c r="C23" s="4">
        <f>RATES!C24</f>
        <v>2.3863000264527503E-2</v>
      </c>
      <c r="D23" s="3">
        <f>RATES!D24</f>
        <v>0.62048117992903384</v>
      </c>
      <c r="E23" s="3">
        <f>RATES!E24</f>
        <v>1.0218726692939479</v>
      </c>
      <c r="G23" s="6">
        <f>'LIFE TABLES'!A23</f>
        <v>80</v>
      </c>
      <c r="H23" s="3">
        <f>'LIFE TABLES'!B23</f>
        <v>52.770629999999997</v>
      </c>
      <c r="I23" s="3">
        <f>'LIFE TABLES'!C23</f>
        <v>5.2770629999999999E-2</v>
      </c>
      <c r="J23" s="3">
        <f>'LIFE TABLES'!D23</f>
        <v>0.94722936999999996</v>
      </c>
      <c r="K23" s="10">
        <f>'LIFE TABLES'!E23</f>
        <v>0.63037147159761586</v>
      </c>
      <c r="P23" s="14">
        <f t="shared" si="7"/>
        <v>82630.136364810052</v>
      </c>
      <c r="Q23" s="14">
        <f t="shared" si="8"/>
        <v>20657.534091202513</v>
      </c>
      <c r="R23" s="14">
        <f t="shared" si="2"/>
        <v>103287.67045601257</v>
      </c>
      <c r="T23" s="10">
        <f t="shared" si="9"/>
        <v>1.9402599161789072E-3</v>
      </c>
      <c r="U23" s="10">
        <f t="shared" si="13"/>
        <v>7.2061911214111479E-4</v>
      </c>
      <c r="V23" s="10">
        <f t="shared" si="10"/>
        <v>1.0994806191680476E-2</v>
      </c>
      <c r="W23" s="10"/>
      <c r="X23" s="10">
        <f t="shared" si="3"/>
        <v>124.32340756242719</v>
      </c>
      <c r="Y23" s="10">
        <f t="shared" si="4"/>
        <v>46.183077751745977</v>
      </c>
      <c r="Z23" s="10"/>
      <c r="AA23" s="14">
        <f t="shared" si="14"/>
        <v>74.297369798917757</v>
      </c>
      <c r="AC23" s="10">
        <f t="shared" si="5"/>
        <v>124.32340756242719</v>
      </c>
      <c r="AD23" s="10">
        <f t="shared" si="6"/>
        <v>46.183077751745977</v>
      </c>
      <c r="AE23" s="10">
        <f t="shared" si="11"/>
        <v>12.527943147144187</v>
      </c>
      <c r="AF23" s="10">
        <f t="shared" si="12"/>
        <v>0.62952872293334927</v>
      </c>
      <c r="AG23" s="10">
        <f t="shared" si="0"/>
        <v>183.66395718425071</v>
      </c>
      <c r="AH23" s="10">
        <f t="shared" si="1"/>
        <v>3673.2791436850139</v>
      </c>
    </row>
    <row r="24" spans="1:34" x14ac:dyDescent="0.35">
      <c r="A24">
        <v>21</v>
      </c>
      <c r="B24" s="4">
        <f>RATES!B25</f>
        <v>2.409E-2</v>
      </c>
      <c r="C24" s="4">
        <f>RATES!C25</f>
        <v>2.3804413380161302E-2</v>
      </c>
      <c r="D24" s="3">
        <f>RATES!D25</f>
        <v>0.6065957554795236</v>
      </c>
      <c r="E24" s="3">
        <f>RATES!E25</f>
        <v>1.0228907378993011</v>
      </c>
      <c r="G24" s="6">
        <f>'LIFE TABLES'!A24</f>
        <v>81</v>
      </c>
      <c r="H24" s="3">
        <f>'LIFE TABLES'!B24</f>
        <v>58.951180000000001</v>
      </c>
      <c r="I24" s="3">
        <f>'LIFE TABLES'!C24</f>
        <v>5.8951179999999999E-2</v>
      </c>
      <c r="J24" s="3">
        <f>'LIFE TABLES'!D24</f>
        <v>0.94104882000000001</v>
      </c>
      <c r="K24" s="10">
        <f>'LIFE TABLES'!E24</f>
        <v>0.59321032950859998</v>
      </c>
      <c r="P24" s="14">
        <f t="shared" si="7"/>
        <v>82662.125933424177</v>
      </c>
      <c r="Q24" s="14">
        <f t="shared" si="8"/>
        <v>20665.531483356044</v>
      </c>
      <c r="R24" s="14">
        <f t="shared" si="2"/>
        <v>103327.65741678022</v>
      </c>
      <c r="T24" s="10">
        <f t="shared" si="9"/>
        <v>1.5519974089214406E-3</v>
      </c>
      <c r="U24" s="10">
        <f t="shared" si="13"/>
        <v>6.4815679887087006E-4</v>
      </c>
      <c r="V24" s="10">
        <f t="shared" si="10"/>
        <v>8.7946519838881642E-3</v>
      </c>
      <c r="W24" s="10"/>
      <c r="X24" s="10">
        <f t="shared" si="3"/>
        <v>97.257448671706086</v>
      </c>
      <c r="Y24" s="10">
        <f t="shared" si="4"/>
        <v>40.625248589599821</v>
      </c>
      <c r="Z24" s="10"/>
      <c r="AA24" s="14">
        <f t="shared" si="14"/>
        <v>75.783317194896114</v>
      </c>
      <c r="AC24" s="10">
        <f t="shared" si="5"/>
        <v>97.257448671706086</v>
      </c>
      <c r="AD24" s="10">
        <f t="shared" si="6"/>
        <v>40.625248589599821</v>
      </c>
      <c r="AE24" s="10">
        <f t="shared" si="11"/>
        <v>9.8649005129751846</v>
      </c>
      <c r="AF24" s="10">
        <f t="shared" si="12"/>
        <v>0.50542946548251577</v>
      </c>
      <c r="AG24" s="10">
        <f t="shared" si="0"/>
        <v>148.25302723976361</v>
      </c>
      <c r="AH24" s="10">
        <f t="shared" si="1"/>
        <v>3113.313572035036</v>
      </c>
    </row>
    <row r="25" spans="1:34" x14ac:dyDescent="0.35">
      <c r="A25">
        <v>22</v>
      </c>
      <c r="B25" s="4">
        <f>RATES!B26</f>
        <v>2.409E-2</v>
      </c>
      <c r="C25" s="4">
        <f>RATES!C26</f>
        <v>2.3804413380161302E-2</v>
      </c>
      <c r="D25" s="3">
        <f>RATES!D26</f>
        <v>0.59232660750473454</v>
      </c>
      <c r="E25" s="3">
        <f>RATES!E26</f>
        <v>1.0240899999999999</v>
      </c>
      <c r="G25" s="6">
        <f>'LIFE TABLES'!A25</f>
        <v>82</v>
      </c>
      <c r="H25" s="3">
        <f>'LIFE TABLES'!B25</f>
        <v>65.736419999999995</v>
      </c>
      <c r="I25" s="3">
        <f>'LIFE TABLES'!C25</f>
        <v>6.573641999999999E-2</v>
      </c>
      <c r="J25" s="3">
        <f>'LIFE TABLES'!D25</f>
        <v>0.93426357999999998</v>
      </c>
      <c r="K25" s="10">
        <f>'LIFE TABLES'!E25</f>
        <v>0.55421480613968421</v>
      </c>
      <c r="P25" s="14">
        <f t="shared" si="7"/>
        <v>82791.080503122823</v>
      </c>
      <c r="Q25" s="14">
        <f t="shared" si="8"/>
        <v>20697.770125780706</v>
      </c>
      <c r="R25" s="14">
        <f t="shared" si="2"/>
        <v>103488.85062890353</v>
      </c>
      <c r="T25" s="10">
        <f t="shared" si="9"/>
        <v>1.2324784570982184E-3</v>
      </c>
      <c r="U25" s="10">
        <f t="shared" si="13"/>
        <v>5.7812893656670539E-4</v>
      </c>
      <c r="V25" s="10">
        <f t="shared" si="10"/>
        <v>6.9840445902232401E-3</v>
      </c>
      <c r="W25" s="10"/>
      <c r="X25" s="10">
        <f t="shared" si="3"/>
        <v>75.535342604538542</v>
      </c>
      <c r="Y25" s="10">
        <f t="shared" si="4"/>
        <v>35.438841197147745</v>
      </c>
      <c r="Z25" s="10"/>
      <c r="AA25" s="14">
        <f t="shared" si="14"/>
        <v>77.298983538794033</v>
      </c>
      <c r="AC25" s="10">
        <f t="shared" si="5"/>
        <v>75.535342604538542</v>
      </c>
      <c r="AD25" s="10">
        <f t="shared" si="6"/>
        <v>35.438841197147745</v>
      </c>
      <c r="AE25" s="10">
        <f t="shared" si="11"/>
        <v>7.7172513382200325</v>
      </c>
      <c r="AF25" s="10">
        <f t="shared" si="12"/>
        <v>0.40267408763699841</v>
      </c>
      <c r="AG25" s="10">
        <f t="shared" si="0"/>
        <v>119.09410922754331</v>
      </c>
      <c r="AH25" s="10">
        <f t="shared" si="1"/>
        <v>2620.0704030059528</v>
      </c>
    </row>
    <row r="26" spans="1:34" x14ac:dyDescent="0.35">
      <c r="A26">
        <v>23</v>
      </c>
      <c r="B26" s="4">
        <f>RATES!B27</f>
        <v>2.4129999999999999E-2</v>
      </c>
      <c r="C26" s="4">
        <f>RATES!C27</f>
        <v>2.3843471684450026E-2</v>
      </c>
      <c r="D26" s="3">
        <f>RATES!D27</f>
        <v>0.57787375637469418</v>
      </c>
      <c r="E26" s="3">
        <f>RATES!E27</f>
        <v>1.0250103953858549</v>
      </c>
      <c r="G26" s="6">
        <f>'LIFE TABLES'!A26</f>
        <v>83</v>
      </c>
      <c r="H26" s="3">
        <f>'LIFE TABLES'!B26</f>
        <v>72.184380000000004</v>
      </c>
      <c r="I26" s="3">
        <f>'LIFE TABLES'!C26</f>
        <v>7.2184380000000006E-2</v>
      </c>
      <c r="J26" s="3">
        <f>'LIFE TABLES'!D26</f>
        <v>0.92781561999999995</v>
      </c>
      <c r="K26" s="10">
        <f>'LIFE TABLES'!E26</f>
        <v>0.51420915397167088</v>
      </c>
      <c r="P26" s="14">
        <f t="shared" si="7"/>
        <v>82994.760361387642</v>
      </c>
      <c r="Q26" s="14">
        <f t="shared" si="8"/>
        <v>20748.69009034691</v>
      </c>
      <c r="R26" s="14">
        <f t="shared" si="2"/>
        <v>103743.45045173455</v>
      </c>
      <c r="T26" s="10">
        <f t="shared" si="9"/>
        <v>9.7198584923784278E-4</v>
      </c>
      <c r="U26" s="10">
        <f t="shared" si="13"/>
        <v>5.0413892863761841E-4</v>
      </c>
      <c r="V26" s="10">
        <f t="shared" si="10"/>
        <v>5.5079198123477776E-3</v>
      </c>
      <c r="W26" s="10"/>
      <c r="X26" s="10">
        <f t="shared" si="3"/>
        <v>58.259918075079952</v>
      </c>
      <c r="Y26" s="10">
        <f t="shared" si="4"/>
        <v>30.223440033156574</v>
      </c>
      <c r="Z26" s="10"/>
      <c r="AA26" s="14">
        <f t="shared" si="14"/>
        <v>78.844963209569912</v>
      </c>
      <c r="AC26" s="10">
        <f t="shared" si="5"/>
        <v>58.259918075079952</v>
      </c>
      <c r="AD26" s="10">
        <f t="shared" si="6"/>
        <v>30.223440033156574</v>
      </c>
      <c r="AE26" s="10">
        <f t="shared" si="11"/>
        <v>5.993628827216253</v>
      </c>
      <c r="AF26" s="10">
        <f t="shared" si="12"/>
        <v>0.3182100781061436</v>
      </c>
      <c r="AG26" s="10">
        <f t="shared" si="0"/>
        <v>94.795197013558933</v>
      </c>
      <c r="AH26" s="10">
        <f t="shared" si="1"/>
        <v>2180.2895313118556</v>
      </c>
    </row>
    <row r="27" spans="1:34" x14ac:dyDescent="0.35">
      <c r="A27">
        <v>24</v>
      </c>
      <c r="B27" s="4">
        <f>RATES!B28</f>
        <v>2.4209999999999999E-2</v>
      </c>
      <c r="C27" s="4">
        <f>RATES!C28</f>
        <v>2.3921583716671978E-2</v>
      </c>
      <c r="D27" s="3">
        <f>RATES!D28</f>
        <v>0.56320138825489219</v>
      </c>
      <c r="E27" s="3">
        <f>RATES!E28</f>
        <v>1.0260517257694712</v>
      </c>
      <c r="G27" s="6">
        <f>'LIFE TABLES'!A27</f>
        <v>84</v>
      </c>
      <c r="H27" s="3">
        <f>'LIFE TABLES'!B27</f>
        <v>81.257310000000004</v>
      </c>
      <c r="I27" s="3">
        <f>'LIFE TABLES'!C27</f>
        <v>8.1257309999999999E-2</v>
      </c>
      <c r="J27" s="3">
        <f>'LIFE TABLES'!D27</f>
        <v>0.91874268999999997</v>
      </c>
      <c r="K27" s="10">
        <f>'LIFE TABLES'!E27</f>
        <v>0.47242590134255708</v>
      </c>
      <c r="P27" s="14">
        <f t="shared" si="7"/>
        <v>83283.464922455722</v>
      </c>
      <c r="Q27" s="14">
        <f t="shared" si="8"/>
        <v>20820.86623061393</v>
      </c>
      <c r="R27" s="14">
        <f t="shared" si="2"/>
        <v>104104.33115306965</v>
      </c>
      <c r="T27" s="10">
        <f t="shared" si="9"/>
        <v>7.5905415970510342E-4</v>
      </c>
      <c r="U27" s="10">
        <f t="shared" si="13"/>
        <v>4.4755874764708489E-4</v>
      </c>
      <c r="V27" s="10">
        <f t="shared" si="10"/>
        <v>4.3013069049955884E-3</v>
      </c>
      <c r="W27" s="10"/>
      <c r="X27" s="10">
        <f t="shared" si="3"/>
        <v>44.496088674684636</v>
      </c>
      <c r="Y27" s="10">
        <f t="shared" si="4"/>
        <v>26.24113193801276</v>
      </c>
      <c r="Z27" s="10"/>
      <c r="AA27" s="14">
        <f t="shared" si="14"/>
        <v>80.421862473761308</v>
      </c>
      <c r="AC27" s="10">
        <f t="shared" si="5"/>
        <v>44.496088674684636</v>
      </c>
      <c r="AD27" s="10">
        <f t="shared" si="6"/>
        <v>26.24113193801276</v>
      </c>
      <c r="AE27" s="10">
        <f t="shared" si="11"/>
        <v>4.6228447076703061</v>
      </c>
      <c r="AF27" s="10">
        <f t="shared" si="12"/>
        <v>0.24947409289286362</v>
      </c>
      <c r="AG27" s="10">
        <f t="shared" si="0"/>
        <v>75.609539413260578</v>
      </c>
      <c r="AH27" s="10">
        <f t="shared" si="1"/>
        <v>1814.628945918254</v>
      </c>
    </row>
    <row r="28" spans="1:34" x14ac:dyDescent="0.35">
      <c r="A28">
        <v>25</v>
      </c>
      <c r="B28" s="4">
        <f>RATES!B29</f>
        <v>2.4309999999999998E-2</v>
      </c>
      <c r="C28" s="4">
        <f>RATES!C29</f>
        <v>2.4019215177511436E-2</v>
      </c>
      <c r="D28" s="3">
        <f>RATES!D29</f>
        <v>0.54854806158178593</v>
      </c>
      <c r="E28" s="3">
        <f>RATES!E29</f>
        <v>1.0267129312805374</v>
      </c>
      <c r="G28" s="6">
        <f>'LIFE TABLES'!A28</f>
        <v>85</v>
      </c>
      <c r="H28" s="3">
        <f>'LIFE TABLES'!B28</f>
        <v>92.639579999999995</v>
      </c>
      <c r="I28" s="3">
        <f>'LIFE TABLES'!C28</f>
        <v>9.2639579999999999E-2</v>
      </c>
      <c r="J28" s="3">
        <f>'LIFE TABLES'!D28</f>
        <v>0.90736042000000006</v>
      </c>
      <c r="K28" s="10">
        <f>'LIFE TABLES'!E28</f>
        <v>0.42866056426106119</v>
      </c>
      <c r="P28" s="14">
        <f t="shared" si="7"/>
        <v>83627.029768984183</v>
      </c>
      <c r="Q28" s="14">
        <f t="shared" si="8"/>
        <v>20906.757442246046</v>
      </c>
      <c r="R28" s="14">
        <f t="shared" si="2"/>
        <v>104533.78721123023</v>
      </c>
      <c r="T28" s="10">
        <f t="shared" si="9"/>
        <v>5.8542534597985434E-4</v>
      </c>
      <c r="U28" s="10">
        <f t="shared" si="13"/>
        <v>3.9847126512989109E-4</v>
      </c>
      <c r="V28" s="10">
        <f t="shared" si="10"/>
        <v>3.317410293885843E-3</v>
      </c>
      <c r="W28" s="10"/>
      <c r="X28" s="10">
        <f t="shared" si="3"/>
        <v>33.562924139577554</v>
      </c>
      <c r="Y28" s="10">
        <f t="shared" si="4"/>
        <v>22.849062118935386</v>
      </c>
      <c r="Z28" s="10"/>
      <c r="AA28" s="14">
        <f t="shared" si="14"/>
        <v>82.030299723236539</v>
      </c>
      <c r="AC28" s="10">
        <f t="shared" si="5"/>
        <v>33.562924139577554</v>
      </c>
      <c r="AD28" s="10">
        <f t="shared" si="6"/>
        <v>22.849062118935386</v>
      </c>
      <c r="AE28" s="10">
        <f t="shared" si="11"/>
        <v>3.5307013354239736</v>
      </c>
      <c r="AF28" s="10">
        <f t="shared" si="12"/>
        <v>0.19354832372630537</v>
      </c>
      <c r="AG28" s="10">
        <f t="shared" si="0"/>
        <v>60.136235917663214</v>
      </c>
      <c r="AH28" s="10">
        <f t="shared" si="1"/>
        <v>1503.4058979415804</v>
      </c>
    </row>
    <row r="29" spans="1:34" x14ac:dyDescent="0.35">
      <c r="A29">
        <v>26</v>
      </c>
      <c r="B29" s="4">
        <f>RATES!B30</f>
        <v>2.443E-2</v>
      </c>
      <c r="C29" s="4">
        <f>RATES!C30</f>
        <v>2.4136360349799893E-2</v>
      </c>
      <c r="D29" s="3">
        <f>RATES!D30</f>
        <v>0.53390072310461201</v>
      </c>
      <c r="E29" s="3">
        <f>RATES!E30</f>
        <v>1.0274345732142864</v>
      </c>
      <c r="G29" s="6">
        <f>'LIFE TABLES'!A29</f>
        <v>86</v>
      </c>
      <c r="H29" s="3">
        <f>'LIFE TABLES'!B29</f>
        <v>107.0014</v>
      </c>
      <c r="I29" s="3">
        <f>'LIFE TABLES'!C29</f>
        <v>0.10700140000000001</v>
      </c>
      <c r="J29" s="3">
        <f>'LIFE TABLES'!D29</f>
        <v>0.89299859999999998</v>
      </c>
      <c r="K29" s="10">
        <f>'LIFE TABLES'!E29</f>
        <v>0.38279328376033767</v>
      </c>
      <c r="P29" s="14">
        <f t="shared" si="7"/>
        <v>84031.033003797435</v>
      </c>
      <c r="Q29" s="14">
        <f t="shared" si="8"/>
        <v>21007.758250949359</v>
      </c>
      <c r="R29" s="14">
        <f t="shared" si="2"/>
        <v>105038.79125474679</v>
      </c>
      <c r="T29" s="10">
        <f t="shared" si="9"/>
        <v>4.4436641220984679E-4</v>
      </c>
      <c r="U29" s="10">
        <f t="shared" si="13"/>
        <v>3.5496754582019653E-4</v>
      </c>
      <c r="V29" s="10">
        <f t="shared" si="10"/>
        <v>2.5180763358557995E-3</v>
      </c>
      <c r="W29" s="10"/>
      <c r="X29" s="10">
        <f t="shared" si="3"/>
        <v>24.91545080336272</v>
      </c>
      <c r="Y29" s="10">
        <f t="shared" si="4"/>
        <v>19.906681705050108</v>
      </c>
      <c r="Z29" s="10"/>
      <c r="AA29" s="14">
        <f t="shared" si="14"/>
        <v>83.670905717701274</v>
      </c>
      <c r="AC29" s="10">
        <f t="shared" si="5"/>
        <v>24.91545080336272</v>
      </c>
      <c r="AD29" s="10">
        <f t="shared" si="6"/>
        <v>19.906681705050108</v>
      </c>
      <c r="AE29" s="10">
        <f t="shared" si="11"/>
        <v>2.663168180922618</v>
      </c>
      <c r="AF29" s="10">
        <f t="shared" si="12"/>
        <v>0.14819521021711124</v>
      </c>
      <c r="AG29" s="10">
        <f t="shared" si="0"/>
        <v>47.633495899552557</v>
      </c>
      <c r="AH29" s="10">
        <f t="shared" si="1"/>
        <v>1238.4708933883664</v>
      </c>
    </row>
    <row r="30" spans="1:34" x14ac:dyDescent="0.35">
      <c r="A30">
        <v>27</v>
      </c>
      <c r="B30" s="4">
        <f>RATES!B31</f>
        <v>2.4570000000000002E-2</v>
      </c>
      <c r="C30" s="4">
        <f>RATES!C31</f>
        <v>2.4273012375390805E-2</v>
      </c>
      <c r="D30" s="3">
        <f>RATES!D31</f>
        <v>0.51924921182601946</v>
      </c>
      <c r="E30" s="3">
        <f>RATES!E31</f>
        <v>1.0282167231936055</v>
      </c>
      <c r="G30" s="6">
        <f>'LIFE TABLES'!A30</f>
        <v>87</v>
      </c>
      <c r="H30" s="3">
        <f>'LIFE TABLES'!B30</f>
        <v>122.26466000000001</v>
      </c>
      <c r="I30" s="3">
        <f>'LIFE TABLES'!C30</f>
        <v>0.12226466000000001</v>
      </c>
      <c r="J30" s="3">
        <f>'LIFE TABLES'!D30</f>
        <v>0.87773533999999998</v>
      </c>
      <c r="K30" s="10">
        <f>'LIFE TABLES'!E30</f>
        <v>0.33599119307109643</v>
      </c>
      <c r="P30" s="14">
        <f t="shared" si="7"/>
        <v>84501.266906900069</v>
      </c>
      <c r="Q30" s="14">
        <f t="shared" si="8"/>
        <v>21125.316726725017</v>
      </c>
      <c r="R30" s="14">
        <f t="shared" si="2"/>
        <v>105626.58363362509</v>
      </c>
      <c r="T30" s="10">
        <f t="shared" si="9"/>
        <v>3.3153068831975142E-4</v>
      </c>
      <c r="U30" s="10">
        <f t="shared" si="13"/>
        <v>3.0787174705745494E-4</v>
      </c>
      <c r="V30" s="10">
        <f t="shared" si="10"/>
        <v>1.8786739004785925E-3</v>
      </c>
      <c r="W30" s="10"/>
      <c r="X30" s="10">
        <f t="shared" si="3"/>
        <v>18.179861685909071</v>
      </c>
      <c r="Y30" s="10">
        <f t="shared" si="4"/>
        <v>16.88569402467078</v>
      </c>
      <c r="Z30" s="10"/>
      <c r="AA30" s="14">
        <f t="shared" si="14"/>
        <v>85.344323832055295</v>
      </c>
      <c r="AC30" s="10">
        <f t="shared" si="5"/>
        <v>18.179861685909071</v>
      </c>
      <c r="AD30" s="10">
        <f t="shared" si="6"/>
        <v>16.88569402467078</v>
      </c>
      <c r="AE30" s="10">
        <f t="shared" si="11"/>
        <v>1.9770021965108766</v>
      </c>
      <c r="AF30" s="10">
        <f t="shared" si="12"/>
        <v>0.11158848454233315</v>
      </c>
      <c r="AG30" s="10">
        <f t="shared" si="0"/>
        <v>37.154146391633056</v>
      </c>
      <c r="AH30" s="10">
        <f t="shared" si="1"/>
        <v>1003.1619525740925</v>
      </c>
    </row>
    <row r="31" spans="1:34" x14ac:dyDescent="0.35">
      <c r="A31">
        <v>28</v>
      </c>
      <c r="B31" s="4">
        <f>RATES!B32</f>
        <v>2.4719999999999999E-2</v>
      </c>
      <c r="C31" s="4">
        <f>RATES!C32</f>
        <v>2.4419404540743664E-2</v>
      </c>
      <c r="D31" s="3">
        <f>RATES!D32</f>
        <v>0.50472410428806347</v>
      </c>
      <c r="E31" s="3">
        <f>RATES!E32</f>
        <v>1.0287783115855826</v>
      </c>
      <c r="G31" s="6">
        <f>'LIFE TABLES'!A31</f>
        <v>88</v>
      </c>
      <c r="H31" s="3">
        <f>'LIFE TABLES'!B31</f>
        <v>139.87939</v>
      </c>
      <c r="I31" s="3">
        <f>'LIFE TABLES'!C31</f>
        <v>0.13987938999999999</v>
      </c>
      <c r="J31" s="3">
        <f>'LIFE TABLES'!D31</f>
        <v>0.86012061000000006</v>
      </c>
      <c r="K31" s="10">
        <f>'LIFE TABLES'!E31</f>
        <v>0.28899294993893926</v>
      </c>
      <c r="P31" s="14">
        <f t="shared" si="7"/>
        <v>85020.543140026202</v>
      </c>
      <c r="Q31" s="14">
        <f t="shared" si="8"/>
        <v>21255.135785006551</v>
      </c>
      <c r="R31" s="14">
        <f t="shared" si="2"/>
        <v>106275.67892503276</v>
      </c>
      <c r="T31" s="10">
        <f t="shared" si="9"/>
        <v>2.4238292119060879E-4</v>
      </c>
      <c r="U31" s="10">
        <f t="shared" si="13"/>
        <v>2.6278775920786607E-4</v>
      </c>
      <c r="V31" s="10">
        <f t="shared" si="10"/>
        <v>1.3735032200801174E-3</v>
      </c>
      <c r="W31" s="10"/>
      <c r="X31" s="10">
        <f t="shared" si="3"/>
        <v>12.998948161547649</v>
      </c>
      <c r="Y31" s="10">
        <f t="shared" si="4"/>
        <v>14.095908298152233</v>
      </c>
      <c r="Z31" s="10"/>
      <c r="AA31" s="14">
        <f t="shared" si="14"/>
        <v>87.051210308696398</v>
      </c>
      <c r="AC31" s="10">
        <f t="shared" si="5"/>
        <v>12.998948161547649</v>
      </c>
      <c r="AD31" s="10">
        <f t="shared" si="6"/>
        <v>14.095908298152233</v>
      </c>
      <c r="AE31" s="10">
        <f t="shared" si="11"/>
        <v>1.4425421670659089</v>
      </c>
      <c r="AF31" s="10">
        <f t="shared" si="12"/>
        <v>8.2543002374467614E-2</v>
      </c>
      <c r="AG31" s="10">
        <f t="shared" si="0"/>
        <v>28.619941629140261</v>
      </c>
      <c r="AH31" s="10">
        <f t="shared" si="1"/>
        <v>801.35836561592726</v>
      </c>
    </row>
    <row r="32" spans="1:34" x14ac:dyDescent="0.35">
      <c r="A32">
        <v>29</v>
      </c>
      <c r="B32" s="4">
        <f>RATES!B33</f>
        <v>2.487E-2</v>
      </c>
      <c r="C32" s="4">
        <f>RATES!C33</f>
        <v>2.4565775278567011E-2</v>
      </c>
      <c r="D32" s="3">
        <f>RATES!D33</f>
        <v>0.4904619960109568</v>
      </c>
      <c r="E32" s="3">
        <f>RATES!E33</f>
        <v>1.0290789263859459</v>
      </c>
      <c r="G32" s="6">
        <f>'LIFE TABLES'!A32</f>
        <v>89</v>
      </c>
      <c r="H32" s="3">
        <f>'LIFE TABLES'!B32</f>
        <v>160.03310999999999</v>
      </c>
      <c r="I32" s="3">
        <f>'LIFE TABLES'!C32</f>
        <v>0.16003311000000001</v>
      </c>
      <c r="J32" s="3">
        <f>'LIFE TABLES'!D32</f>
        <v>0.83996689000000002</v>
      </c>
      <c r="K32" s="10">
        <f>'LIFE TABLES'!E32</f>
        <v>0.24274450939213651</v>
      </c>
      <c r="P32" s="14">
        <f t="shared" si="7"/>
        <v>85568.006571671824</v>
      </c>
      <c r="Q32" s="14">
        <f t="shared" si="8"/>
        <v>21392.001642917956</v>
      </c>
      <c r="R32" s="14">
        <f t="shared" si="2"/>
        <v>106960.00821458978</v>
      </c>
      <c r="T32" s="10">
        <f t="shared" si="9"/>
        <v>1.7305458422635218E-4</v>
      </c>
      <c r="U32" s="10">
        <f t="shared" si="13"/>
        <v>2.1980599190443549E-4</v>
      </c>
      <c r="V32" s="10">
        <f t="shared" si="10"/>
        <v>9.8064264394932951E-4</v>
      </c>
      <c r="W32" s="10"/>
      <c r="X32" s="10">
        <f t="shared" si="3"/>
        <v>9.0767146528591489</v>
      </c>
      <c r="Y32" s="10">
        <f t="shared" si="4"/>
        <v>11.530982577299156</v>
      </c>
      <c r="Z32" s="10"/>
      <c r="AA32" s="14">
        <f t="shared" si="14"/>
        <v>88.79223451487033</v>
      </c>
      <c r="AC32" s="10">
        <f t="shared" si="5"/>
        <v>9.0767146528591489</v>
      </c>
      <c r="AD32" s="10">
        <f t="shared" si="6"/>
        <v>11.530982577299156</v>
      </c>
      <c r="AE32" s="10">
        <f t="shared" si="11"/>
        <v>1.0314439947338785</v>
      </c>
      <c r="AF32" s="10">
        <f t="shared" si="12"/>
        <v>5.9814989191460624E-2</v>
      </c>
      <c r="AG32" s="10">
        <f t="shared" si="0"/>
        <v>21.698956214083644</v>
      </c>
      <c r="AH32" s="10">
        <f t="shared" si="1"/>
        <v>629.2697302084257</v>
      </c>
    </row>
    <row r="33" spans="1:34" x14ac:dyDescent="0.35">
      <c r="A33">
        <v>30</v>
      </c>
      <c r="B33" s="4">
        <f>RATES!B34</f>
        <v>2.5020000000000001E-2</v>
      </c>
      <c r="C33" s="4">
        <f>RATES!C34</f>
        <v>2.4712124595133091E-2</v>
      </c>
      <c r="D33" s="3">
        <f>RATES!D34</f>
        <v>0.47646370067584193</v>
      </c>
      <c r="E33" s="3">
        <f>RATES!E34</f>
        <v>1.0293795630501525</v>
      </c>
      <c r="G33" s="6">
        <f>'LIFE TABLES'!A33</f>
        <v>90</v>
      </c>
      <c r="H33" s="3">
        <f>'LIFE TABLES'!B33</f>
        <v>180.75868</v>
      </c>
      <c r="I33" s="3">
        <f>'LIFE TABLES'!C33</f>
        <v>0.18075868</v>
      </c>
      <c r="J33" s="3">
        <f>'LIFE TABLES'!D33</f>
        <v>0.81924131999999994</v>
      </c>
      <c r="K33" s="10">
        <f>'LIFE TABLES'!E33</f>
        <v>0.1988663322971663</v>
      </c>
      <c r="P33" s="14">
        <f t="shared" si="7"/>
        <v>86144.154157072073</v>
      </c>
      <c r="Q33" s="14">
        <f t="shared" si="8"/>
        <v>21536.038539268018</v>
      </c>
      <c r="R33" s="14">
        <f t="shared" si="2"/>
        <v>107680.19269634009</v>
      </c>
      <c r="T33" s="10">
        <f t="shared" si="9"/>
        <v>1.2050744611160072E-4</v>
      </c>
      <c r="U33" s="10">
        <f t="shared" si="13"/>
        <v>1.772596698719907E-4</v>
      </c>
      <c r="V33" s="10">
        <f t="shared" si="10"/>
        <v>6.8287552796573786E-4</v>
      </c>
      <c r="W33" s="10"/>
      <c r="X33" s="10">
        <f t="shared" si="3"/>
        <v>6.1815709032574899</v>
      </c>
      <c r="Y33" s="10">
        <f t="shared" si="4"/>
        <v>9.0944319943374978</v>
      </c>
      <c r="Z33" s="10"/>
      <c r="AA33" s="14">
        <f t="shared" si="14"/>
        <v>90.568079205167734</v>
      </c>
      <c r="AC33" s="10">
        <f t="shared" si="5"/>
        <v>6.1815709032574899</v>
      </c>
      <c r="AD33" s="10">
        <f t="shared" si="6"/>
        <v>9.0944319943374978</v>
      </c>
      <c r="AE33" s="10">
        <f t="shared" si="11"/>
        <v>0.72022070015241302</v>
      </c>
      <c r="AF33" s="10">
        <f t="shared" si="12"/>
        <v>4.2317085767733825E-2</v>
      </c>
      <c r="AG33" s="10">
        <f t="shared" si="0"/>
        <v>16.038540683515137</v>
      </c>
      <c r="AH33" s="10">
        <f t="shared" si="1"/>
        <v>481.15622050545414</v>
      </c>
    </row>
    <row r="34" spans="1:34" x14ac:dyDescent="0.35">
      <c r="A34">
        <v>31</v>
      </c>
      <c r="B34" s="4">
        <f>RATES!B35</f>
        <v>2.5180000000000001E-2</v>
      </c>
      <c r="C34" s="4">
        <f>RATES!C35</f>
        <v>2.4868206928880785E-2</v>
      </c>
      <c r="D34" s="3">
        <f>RATES!D35</f>
        <v>0.46258987582736716</v>
      </c>
      <c r="E34" s="3">
        <f>RATES!E35</f>
        <v>1.0299916309747608</v>
      </c>
      <c r="G34" s="6">
        <f>'LIFE TABLES'!A34</f>
        <v>91</v>
      </c>
      <c r="H34" s="3">
        <f>'LIFE TABLES'!B34</f>
        <v>200.19364999999999</v>
      </c>
      <c r="I34" s="3">
        <f>'LIFE TABLES'!C34</f>
        <v>0.20019365</v>
      </c>
      <c r="J34" s="3">
        <f>'LIFE TABLES'!D34</f>
        <v>0.79980635</v>
      </c>
      <c r="K34" s="10">
        <f>'LIFE TABLES'!E34</f>
        <v>0.1590545553724837</v>
      </c>
      <c r="P34" s="14">
        <f t="shared" si="7"/>
        <v>86775.747166721834</v>
      </c>
      <c r="Q34" s="14">
        <f t="shared" si="8"/>
        <v>21693.936791680459</v>
      </c>
      <c r="R34" s="14">
        <f t="shared" si="2"/>
        <v>108469.6839584023</v>
      </c>
      <c r="T34" s="10">
        <f t="shared" si="9"/>
        <v>8.1925227528989911E-5</v>
      </c>
      <c r="U34" s="10">
        <f t="shared" si="13"/>
        <v>1.3670734443913806E-4</v>
      </c>
      <c r="V34" s="10">
        <f t="shared" si="10"/>
        <v>4.6424295599760976E-4</v>
      </c>
      <c r="W34" s="10"/>
      <c r="X34" s="10">
        <f t="shared" si="3"/>
        <v>4.110002353712729</v>
      </c>
      <c r="Y34" s="10">
        <f t="shared" si="4"/>
        <v>6.859561364237452</v>
      </c>
      <c r="Z34" s="10"/>
      <c r="AA34" s="14">
        <f t="shared" si="14"/>
        <v>92.379440789271086</v>
      </c>
      <c r="AC34" s="10">
        <f t="shared" si="5"/>
        <v>4.110002353712729</v>
      </c>
      <c r="AD34" s="10">
        <f t="shared" si="6"/>
        <v>6.859561364237452</v>
      </c>
      <c r="AE34" s="10">
        <f t="shared" si="11"/>
        <v>0.49049572730408481</v>
      </c>
      <c r="AF34" s="10">
        <f t="shared" si="12"/>
        <v>2.9181862169577934E-2</v>
      </c>
      <c r="AG34" s="10">
        <f t="shared" si="0"/>
        <v>11.489241307423843</v>
      </c>
      <c r="AH34" s="10">
        <f t="shared" si="1"/>
        <v>356.1664805301391</v>
      </c>
    </row>
    <row r="35" spans="1:34" x14ac:dyDescent="0.35">
      <c r="A35">
        <v>32</v>
      </c>
      <c r="B35" s="4">
        <f>RATES!B36</f>
        <v>2.5340000000000001E-2</v>
      </c>
      <c r="C35" s="4">
        <f>RATES!C36</f>
        <v>2.5024264904735357E-2</v>
      </c>
      <c r="D35" s="3">
        <f>RATES!D36</f>
        <v>0.44898020595179028</v>
      </c>
      <c r="E35" s="3">
        <f>RATES!E36</f>
        <v>1.0303124050796979</v>
      </c>
      <c r="G35" s="6">
        <f>'LIFE TABLES'!A35</f>
        <v>92</v>
      </c>
      <c r="H35" s="3">
        <f>'LIFE TABLES'!B35</f>
        <v>224.69547</v>
      </c>
      <c r="I35" s="3">
        <f>'LIFE TABLES'!C35</f>
        <v>0.22469547000000001</v>
      </c>
      <c r="J35" s="3">
        <f>'LIFE TABLES'!D35</f>
        <v>0.77530452999999999</v>
      </c>
      <c r="K35" s="10">
        <f>'LIFE TABLES'!E35</f>
        <v>0.12331571729742245</v>
      </c>
      <c r="P35" s="14">
        <f t="shared" si="7"/>
        <v>87439.193933082424</v>
      </c>
      <c r="Q35" s="14">
        <f t="shared" si="8"/>
        <v>21859.798483270606</v>
      </c>
      <c r="R35" s="14">
        <f t="shared" si="2"/>
        <v>109298.99241635302</v>
      </c>
      <c r="T35" s="10">
        <f t="shared" si="9"/>
        <v>5.3989450020830578E-5</v>
      </c>
      <c r="U35" s="10">
        <f t="shared" si="13"/>
        <v>1.0431328919207215E-4</v>
      </c>
      <c r="V35" s="10">
        <f t="shared" si="10"/>
        <v>3.0594021678470687E-4</v>
      </c>
      <c r="W35" s="10"/>
      <c r="X35" s="10">
        <f t="shared" si="3"/>
        <v>2.6489440188694426</v>
      </c>
      <c r="Y35" s="10">
        <f t="shared" si="4"/>
        <v>5.1189748159215442</v>
      </c>
      <c r="Z35" s="10"/>
      <c r="AA35" s="14">
        <f t="shared" si="14"/>
        <v>94.227029605056515</v>
      </c>
      <c r="AC35" s="10">
        <f t="shared" si="5"/>
        <v>2.6489440188694426</v>
      </c>
      <c r="AD35" s="10">
        <f t="shared" si="6"/>
        <v>5.1189748159215442</v>
      </c>
      <c r="AE35" s="10">
        <f t="shared" si="11"/>
        <v>0.32612031787345996</v>
      </c>
      <c r="AF35" s="10">
        <f t="shared" si="12"/>
        <v>1.9640295531176136E-2</v>
      </c>
      <c r="AG35" s="10">
        <f t="shared" ref="AG35:AG53" si="15">SUM(AC35:AF35)</f>
        <v>8.1136794481956223</v>
      </c>
      <c r="AH35" s="10">
        <f t="shared" ref="AH35:AH53" si="16">AG35*A35</f>
        <v>259.63774234225991</v>
      </c>
    </row>
    <row r="36" spans="1:34" x14ac:dyDescent="0.35">
      <c r="A36">
        <v>33</v>
      </c>
      <c r="B36" s="4">
        <f>RATES!B37</f>
        <v>2.5499999999999998E-2</v>
      </c>
      <c r="C36" s="4">
        <f>RATES!C37</f>
        <v>2.5180298530298326E-2</v>
      </c>
      <c r="D36" s="3">
        <f>RATES!D37</f>
        <v>0.43563530089638075</v>
      </c>
      <c r="E36" s="3">
        <f>RATES!E37</f>
        <v>1.0306332040308728</v>
      </c>
      <c r="G36" s="6">
        <f>'LIFE TABLES'!A36</f>
        <v>93</v>
      </c>
      <c r="H36" s="3">
        <f>'LIFE TABLES'!B36</f>
        <v>245.99945</v>
      </c>
      <c r="I36" s="3">
        <f>'LIFE TABLES'!C36</f>
        <v>0.24599945000000001</v>
      </c>
      <c r="J36" s="3">
        <f>'LIFE TABLES'!D36</f>
        <v>0.75400054999999999</v>
      </c>
      <c r="K36" s="10">
        <f>'LIFE TABLES'!E36</f>
        <v>9.2980118665901043E-2</v>
      </c>
      <c r="P36" s="14">
        <f t="shared" si="7"/>
        <v>88135.14639590474</v>
      </c>
      <c r="Q36" s="14">
        <f t="shared" si="8"/>
        <v>22033.786598976185</v>
      </c>
      <c r="R36" s="14">
        <f t="shared" si="2"/>
        <v>110168.93299488092</v>
      </c>
      <c r="T36" s="10">
        <f t="shared" si="9"/>
        <v>3.4601863758418207E-5</v>
      </c>
      <c r="U36" s="10">
        <f t="shared" si="13"/>
        <v>7.5261125061918622E-5</v>
      </c>
      <c r="V36" s="10">
        <f t="shared" si="10"/>
        <v>1.9607722796436997E-4</v>
      </c>
      <c r="W36" s="10"/>
      <c r="X36" s="10">
        <f t="shared" si="3"/>
        <v>1.6603622514819987</v>
      </c>
      <c r="Y36" s="10">
        <f t="shared" si="4"/>
        <v>3.6120430200632718</v>
      </c>
      <c r="Z36" s="10"/>
      <c r="AA36" s="14">
        <f t="shared" si="14"/>
        <v>96.111570197157647</v>
      </c>
      <c r="AC36" s="10">
        <f t="shared" si="5"/>
        <v>1.6603622514819987</v>
      </c>
      <c r="AD36" s="10">
        <f t="shared" si="6"/>
        <v>3.6120430200632718</v>
      </c>
      <c r="AE36" s="10">
        <f t="shared" si="11"/>
        <v>0.21018801993874073</v>
      </c>
      <c r="AF36" s="10">
        <f t="shared" si="12"/>
        <v>1.2809592298672746E-2</v>
      </c>
      <c r="AG36" s="10">
        <f t="shared" si="15"/>
        <v>5.4954028837826847</v>
      </c>
      <c r="AH36" s="10">
        <f t="shared" si="16"/>
        <v>181.34829516482858</v>
      </c>
    </row>
    <row r="37" spans="1:34" x14ac:dyDescent="0.35">
      <c r="A37">
        <v>34</v>
      </c>
      <c r="B37" s="4">
        <f>RATES!B38</f>
        <v>2.5659999999999999E-2</v>
      </c>
      <c r="C37" s="4">
        <f>RATES!C38</f>
        <v>2.5336307813167001E-2</v>
      </c>
      <c r="D37" s="3">
        <f>RATES!D38</f>
        <v>0.42255550600771608</v>
      </c>
      <c r="E37" s="3">
        <f>RATES!E38</f>
        <v>1.0309540278204914</v>
      </c>
      <c r="G37" s="6">
        <f>'LIFE TABLES'!A37</f>
        <v>94</v>
      </c>
      <c r="H37" s="3">
        <f>'LIFE TABLES'!B37</f>
        <v>275.61788000000001</v>
      </c>
      <c r="I37" s="3">
        <f>'LIFE TABLES'!C37</f>
        <v>0.27561788000000004</v>
      </c>
      <c r="J37" s="3">
        <f>'LIFE TABLES'!D37</f>
        <v>0.72438212000000002</v>
      </c>
      <c r="K37" s="10">
        <f>'LIFE TABLES'!E37</f>
        <v>6.7353135477056972E-2</v>
      </c>
      <c r="P37" s="14">
        <f t="shared" si="7"/>
        <v>88864.291917679715</v>
      </c>
      <c r="Q37" s="14">
        <f t="shared" si="8"/>
        <v>22216.072979419929</v>
      </c>
      <c r="R37" s="14">
        <f t="shared" si="2"/>
        <v>111080.36489709964</v>
      </c>
      <c r="T37" s="10">
        <f t="shared" si="9"/>
        <v>2.1305225711483026E-5</v>
      </c>
      <c r="U37" s="10">
        <f t="shared" si="13"/>
        <v>5.404238988781635E-5</v>
      </c>
      <c r="V37" s="10">
        <f t="shared" si="10"/>
        <v>1.2072961236507056E-4</v>
      </c>
      <c r="W37" s="10"/>
      <c r="X37" s="10">
        <f t="shared" si="3"/>
        <v>0.9998365313180485</v>
      </c>
      <c r="Y37" s="10">
        <f t="shared" si="4"/>
        <v>2.5366211494547919</v>
      </c>
      <c r="Z37" s="10"/>
      <c r="AA37" s="14">
        <f t="shared" si="14"/>
        <v>98.033801601100805</v>
      </c>
      <c r="AC37" s="10">
        <f t="shared" si="5"/>
        <v>0.9998365313180485</v>
      </c>
      <c r="AD37" s="10">
        <f t="shared" si="6"/>
        <v>2.5366211494547919</v>
      </c>
      <c r="AE37" s="10">
        <f t="shared" si="11"/>
        <v>0.13174598903632223</v>
      </c>
      <c r="AF37" s="10">
        <f t="shared" si="12"/>
        <v>8.122444784721173E-3</v>
      </c>
      <c r="AG37" s="10">
        <f t="shared" si="15"/>
        <v>3.6763261145938837</v>
      </c>
      <c r="AH37" s="10">
        <f t="shared" si="16"/>
        <v>124.99508789619205</v>
      </c>
    </row>
    <row r="38" spans="1:34" x14ac:dyDescent="0.35">
      <c r="A38">
        <v>35</v>
      </c>
      <c r="B38" s="4">
        <f>RATES!B39</f>
        <v>2.581E-2</v>
      </c>
      <c r="C38" s="4">
        <f>RATES!C39</f>
        <v>2.548254441449891E-2</v>
      </c>
      <c r="D38" s="3">
        <f>RATES!D39</f>
        <v>0.40988073390848667</v>
      </c>
      <c r="E38" s="3">
        <f>RATES!E39</f>
        <v>1.0309230735935475</v>
      </c>
      <c r="G38" s="6">
        <f>'LIFE TABLES'!A38</f>
        <v>95</v>
      </c>
      <c r="H38" s="3">
        <f>'LIFE TABLES'!B38</f>
        <v>305.56044000000003</v>
      </c>
      <c r="I38" s="3">
        <f>'LIFE TABLES'!C38</f>
        <v>0.30556044000000004</v>
      </c>
      <c r="J38" s="3">
        <f>'LIFE TABLES'!D38</f>
        <v>0.69443955999999996</v>
      </c>
      <c r="K38" s="10">
        <f>'LIFE TABLES'!E38</f>
        <v>4.6772681765307828E-2</v>
      </c>
      <c r="P38" s="14">
        <f t="shared" si="7"/>
        <v>89596.779479445875</v>
      </c>
      <c r="Q38" s="14">
        <f t="shared" si="8"/>
        <v>22399.194869861469</v>
      </c>
      <c r="R38" s="14">
        <f t="shared" si="2"/>
        <v>111995.97434930735</v>
      </c>
      <c r="T38" s="10">
        <f t="shared" si="9"/>
        <v>1.2575912833465516E-5</v>
      </c>
      <c r="U38" s="10">
        <f t="shared" si="13"/>
        <v>3.6890193475300384E-5</v>
      </c>
      <c r="V38" s="10">
        <f t="shared" si="10"/>
        <v>7.1263506056304634E-5</v>
      </c>
      <c r="W38" s="10"/>
      <c r="X38" s="10">
        <f t="shared" si="3"/>
        <v>0.57719408755115242</v>
      </c>
      <c r="Y38" s="10">
        <f t="shared" si="4"/>
        <v>1.693444042304763</v>
      </c>
      <c r="Z38" s="10"/>
      <c r="AA38" s="14">
        <f t="shared" si="14"/>
        <v>99.994477633122827</v>
      </c>
      <c r="AC38" s="10">
        <f t="shared" si="5"/>
        <v>0.57719408755115242</v>
      </c>
      <c r="AD38" s="10">
        <f t="shared" si="6"/>
        <v>1.693444042304763</v>
      </c>
      <c r="AE38" s="10">
        <f t="shared" si="11"/>
        <v>7.9334649007382643E-2</v>
      </c>
      <c r="AF38" s="10">
        <f t="shared" si="12"/>
        <v>4.9482009391674103E-3</v>
      </c>
      <c r="AG38" s="10">
        <f t="shared" si="15"/>
        <v>2.3549209798024653</v>
      </c>
      <c r="AH38" s="10">
        <f t="shared" si="16"/>
        <v>82.422234293086291</v>
      </c>
    </row>
    <row r="39" spans="1:34" x14ac:dyDescent="0.35">
      <c r="A39">
        <v>36</v>
      </c>
      <c r="B39" s="4">
        <f>RATES!B40</f>
        <v>2.596E-2</v>
      </c>
      <c r="C39" s="4">
        <f>RATES!C40</f>
        <v>2.5628759633814266E-2</v>
      </c>
      <c r="D39" s="3">
        <f>RATES!D40</f>
        <v>0.39747018785099697</v>
      </c>
      <c r="E39" s="3">
        <f>RATES!E40</f>
        <v>1.031223841276222</v>
      </c>
      <c r="G39" s="6">
        <f>'LIFE TABLES'!A39</f>
        <v>96</v>
      </c>
      <c r="H39" s="3">
        <f>'LIFE TABLES'!B39</f>
        <v>332.57691</v>
      </c>
      <c r="I39" s="3">
        <f>'LIFE TABLES'!C39</f>
        <v>0.33257691</v>
      </c>
      <c r="J39" s="3">
        <f>'LIFE TABLES'!D39</f>
        <v>0.66742309</v>
      </c>
      <c r="K39" s="10">
        <f>'LIFE TABLES'!E39</f>
        <v>3.1217167791388403E-2</v>
      </c>
      <c r="P39" s="14">
        <f t="shared" si="7"/>
        <v>90361.659728555765</v>
      </c>
      <c r="Q39" s="14">
        <f t="shared" si="8"/>
        <v>22590.414932138941</v>
      </c>
      <c r="R39" s="14">
        <f t="shared" si="2"/>
        <v>112952.07466069471</v>
      </c>
      <c r="T39" s="10">
        <f t="shared" si="9"/>
        <v>7.1344364124498763E-6</v>
      </c>
      <c r="U39" s="10">
        <f t="shared" si="13"/>
        <v>2.3700596639972064E-5</v>
      </c>
      <c r="V39" s="10">
        <f t="shared" si="10"/>
        <v>4.0428473003882671E-5</v>
      </c>
      <c r="W39" s="10"/>
      <c r="X39" s="10">
        <f t="shared" si="3"/>
        <v>0.32024439562476553</v>
      </c>
      <c r="Y39" s="10">
        <f t="shared" si="4"/>
        <v>1.0640402375057134</v>
      </c>
      <c r="Z39" s="10"/>
      <c r="AA39" s="14">
        <f t="shared" si="14"/>
        <v>101.99436718578528</v>
      </c>
      <c r="AC39" s="10">
        <f t="shared" si="5"/>
        <v>0.32024439562476553</v>
      </c>
      <c r="AD39" s="10">
        <f t="shared" si="6"/>
        <v>1.0640402375057134</v>
      </c>
      <c r="AE39" s="10">
        <f t="shared" si="11"/>
        <v>4.5798909616410505E-2</v>
      </c>
      <c r="AF39" s="10">
        <f t="shared" si="12"/>
        <v>2.8890026020565256E-3</v>
      </c>
      <c r="AG39" s="10">
        <f t="shared" si="15"/>
        <v>1.4329725453489459</v>
      </c>
      <c r="AH39" s="10">
        <f t="shared" si="16"/>
        <v>51.587011632562053</v>
      </c>
    </row>
    <row r="40" spans="1:34" x14ac:dyDescent="0.35">
      <c r="A40">
        <v>37</v>
      </c>
      <c r="B40" s="4">
        <f>RATES!B41</f>
        <v>2.6110000000000001E-2</v>
      </c>
      <c r="C40" s="4">
        <f>RATES!C41</f>
        <v>2.5774953477364682E-2</v>
      </c>
      <c r="D40" s="3">
        <f>RATES!D41</f>
        <v>0.38532302185706202</v>
      </c>
      <c r="E40" s="3">
        <f>RATES!E41</f>
        <v>1.0315246307770343</v>
      </c>
      <c r="G40" s="6">
        <f>'LIFE TABLES'!A40</f>
        <v>97</v>
      </c>
      <c r="H40" s="3">
        <f>'LIFE TABLES'!B40</f>
        <v>356.57767000000001</v>
      </c>
      <c r="I40" s="3">
        <f>'LIFE TABLES'!C40</f>
        <v>0.35657767000000001</v>
      </c>
      <c r="J40" s="3">
        <f>'LIFE TABLES'!D40</f>
        <v>0.64342232999999993</v>
      </c>
      <c r="K40" s="10">
        <f>'LIFE TABLES'!E40</f>
        <v>2.0085822836336076E-2</v>
      </c>
      <c r="P40" s="14">
        <f t="shared" si="7"/>
        <v>91159.651578764722</v>
      </c>
      <c r="Q40" s="14">
        <f t="shared" si="8"/>
        <v>22789.912894691181</v>
      </c>
      <c r="R40" s="14">
        <f t="shared" si="2"/>
        <v>113949.5644734559</v>
      </c>
      <c r="T40" s="10">
        <f t="shared" si="9"/>
        <v>3.9018873447750391E-6</v>
      </c>
      <c r="U40" s="10">
        <f t="shared" si="13"/>
        <v>1.4415890705382372E-5</v>
      </c>
      <c r="V40" s="10">
        <f t="shared" si="10"/>
        <v>2.2110694953725243E-5</v>
      </c>
      <c r="W40" s="10"/>
      <c r="X40" s="10">
        <f t="shared" si="3"/>
        <v>0.17129162168024678</v>
      </c>
      <c r="Y40" s="10">
        <f t="shared" si="4"/>
        <v>0.63296414292669445</v>
      </c>
      <c r="Z40" s="10"/>
      <c r="AA40" s="14">
        <f t="shared" si="14"/>
        <v>104.03425452950098</v>
      </c>
      <c r="AC40" s="10">
        <f t="shared" si="5"/>
        <v>0.17129162168024678</v>
      </c>
      <c r="AD40" s="10">
        <f t="shared" si="6"/>
        <v>0.63296414292669445</v>
      </c>
      <c r="AE40" s="10">
        <f t="shared" si="11"/>
        <v>2.5410554737804052E-2</v>
      </c>
      <c r="AF40" s="10">
        <f t="shared" si="12"/>
        <v>1.6206478420331286E-3</v>
      </c>
      <c r="AG40" s="10">
        <f t="shared" si="15"/>
        <v>0.83128696718677841</v>
      </c>
      <c r="AH40" s="10">
        <f t="shared" si="16"/>
        <v>30.757617785910803</v>
      </c>
    </row>
    <row r="41" spans="1:34" x14ac:dyDescent="0.35">
      <c r="A41">
        <v>38</v>
      </c>
      <c r="B41" s="4">
        <f>RATES!B42</f>
        <v>2.6259999999999999E-2</v>
      </c>
      <c r="C41" s="4">
        <f>RATES!C42</f>
        <v>2.5921125951399046E-2</v>
      </c>
      <c r="D41" s="3">
        <f>RATES!D42</f>
        <v>0.37343818647922677</v>
      </c>
      <c r="E41" s="3">
        <f>RATES!E42</f>
        <v>1.0318254420895876</v>
      </c>
      <c r="G41" s="6">
        <f>'LIFE TABLES'!A41</f>
        <v>98</v>
      </c>
      <c r="H41" s="3">
        <f>'LIFE TABLES'!B41</f>
        <v>379.08291000000003</v>
      </c>
      <c r="I41" s="3">
        <f>'LIFE TABLES'!C41</f>
        <v>0.37908291000000005</v>
      </c>
      <c r="J41" s="3">
        <f>'LIFE TABLES'!D41</f>
        <v>0.62091708999999995</v>
      </c>
      <c r="K41" s="10">
        <f>'LIFE TABLES'!E41</f>
        <v>1.2471630665793342E-2</v>
      </c>
      <c r="P41" s="14">
        <f t="shared" si="7"/>
        <v>91991.509139589863</v>
      </c>
      <c r="Q41" s="14">
        <f t="shared" si="8"/>
        <v>22997.877284897466</v>
      </c>
      <c r="R41" s="14">
        <f t="shared" si="2"/>
        <v>114989.38642448733</v>
      </c>
      <c r="T41" s="10">
        <f t="shared" si="9"/>
        <v>2.059336255281712E-6</v>
      </c>
      <c r="U41" s="10">
        <f t="shared" si="13"/>
        <v>8.3817865851804738E-6</v>
      </c>
      <c r="V41" s="10">
        <f t="shared" si="10"/>
        <v>1.1669572113263046E-5</v>
      </c>
      <c r="W41" s="10"/>
      <c r="X41" s="10">
        <f t="shared" si="3"/>
        <v>8.8415458695367086E-2</v>
      </c>
      <c r="Y41" s="10">
        <f t="shared" si="4"/>
        <v>0.35992588457819941</v>
      </c>
      <c r="Z41" s="10"/>
      <c r="AA41" s="14">
        <f t="shared" si="14"/>
        <v>106.11493962009101</v>
      </c>
      <c r="AC41" s="10">
        <f t="shared" si="5"/>
        <v>8.8415458695367086E-2</v>
      </c>
      <c r="AD41" s="10">
        <f t="shared" si="6"/>
        <v>0.35992588457819941</v>
      </c>
      <c r="AE41" s="10">
        <f t="shared" si="11"/>
        <v>1.3591520852708839E-2</v>
      </c>
      <c r="AF41" s="10">
        <f t="shared" si="12"/>
        <v>8.7618870337768332E-4</v>
      </c>
      <c r="AG41" s="10">
        <f t="shared" si="15"/>
        <v>0.46280905282965301</v>
      </c>
      <c r="AH41" s="10">
        <f t="shared" si="16"/>
        <v>17.586744007526814</v>
      </c>
    </row>
    <row r="42" spans="1:34" x14ac:dyDescent="0.35">
      <c r="A42">
        <v>39</v>
      </c>
      <c r="B42" s="4">
        <f>RATES!B43</f>
        <v>2.64E-2</v>
      </c>
      <c r="C42" s="4">
        <f>RATES!C43</f>
        <v>2.6057534319289598E-2</v>
      </c>
      <c r="D42" s="3">
        <f>RATES!D43</f>
        <v>0.36195193998144004</v>
      </c>
      <c r="E42" s="3">
        <f>RATES!E43</f>
        <v>1.0317341758090197</v>
      </c>
      <c r="G42" s="6">
        <f>'LIFE TABLES'!A42</f>
        <v>99</v>
      </c>
      <c r="H42" s="3">
        <f>'LIFE TABLES'!B42</f>
        <v>402.51481999999999</v>
      </c>
      <c r="I42" s="3">
        <f>'LIFE TABLES'!C42</f>
        <v>0.40251482</v>
      </c>
      <c r="J42" s="3">
        <f>'LIFE TABLES'!D42</f>
        <v>0.59748518000000006</v>
      </c>
      <c r="K42" s="10">
        <f>'LIFE TABLES'!E42</f>
        <v>7.4516144932450555E-3</v>
      </c>
      <c r="P42" s="14">
        <f t="shared" si="7"/>
        <v>92822.74661856427</v>
      </c>
      <c r="Q42" s="14">
        <f t="shared" si="8"/>
        <v>23205.686654641067</v>
      </c>
      <c r="R42" s="14">
        <f t="shared" si="2"/>
        <v>116028.43327320533</v>
      </c>
      <c r="T42" s="10">
        <f t="shared" si="9"/>
        <v>1.0458594591923917E-6</v>
      </c>
      <c r="U42" s="10">
        <f t="shared" si="13"/>
        <v>4.697175718647089E-6</v>
      </c>
      <c r="V42" s="10">
        <f t="shared" si="10"/>
        <v>5.9265369354235594E-6</v>
      </c>
      <c r="W42" s="10"/>
      <c r="X42" s="10">
        <f t="shared" si="3"/>
        <v>4.3915092206330802E-2</v>
      </c>
      <c r="Y42" s="10">
        <f t="shared" si="4"/>
        <v>0.19726595708300526</v>
      </c>
      <c r="Z42" s="10"/>
      <c r="AA42" s="14">
        <f t="shared" si="14"/>
        <v>108.23723841249283</v>
      </c>
      <c r="AC42" s="10">
        <f t="shared" si="5"/>
        <v>4.3915092206330802E-2</v>
      </c>
      <c r="AD42" s="10">
        <f t="shared" si="6"/>
        <v>0.19726595708300526</v>
      </c>
      <c r="AE42" s="10">
        <f t="shared" si="11"/>
        <v>7.0155132583762797E-3</v>
      </c>
      <c r="AF42" s="10">
        <f t="shared" si="12"/>
        <v>4.5717507399939086E-4</v>
      </c>
      <c r="AG42" s="10">
        <f t="shared" si="15"/>
        <v>0.24865373762171172</v>
      </c>
      <c r="AH42" s="10">
        <f t="shared" si="16"/>
        <v>9.6974957672467568</v>
      </c>
    </row>
    <row r="43" spans="1:34" x14ac:dyDescent="0.35">
      <c r="A43">
        <v>40</v>
      </c>
      <c r="B43" s="4">
        <f>RATES!B44</f>
        <v>2.6540000000000001E-2</v>
      </c>
      <c r="C43" s="4">
        <f>RATES!C44</f>
        <v>2.6193924082475131E-2</v>
      </c>
      <c r="D43" s="3">
        <f>RATES!D44</f>
        <v>0.35072355328981913</v>
      </c>
      <c r="E43" s="3">
        <f>RATES!E44</f>
        <v>1.0320149205443934</v>
      </c>
      <c r="G43" s="6">
        <f>'LIFE TABLES'!A43</f>
        <v>100</v>
      </c>
      <c r="H43" s="3">
        <f>'LIFE TABLES'!B43</f>
        <v>434.19751000000002</v>
      </c>
      <c r="I43" s="3">
        <f>'LIFE TABLES'!C43</f>
        <v>0.43419751000000001</v>
      </c>
      <c r="J43" s="3">
        <f>'LIFE TABLES'!D43</f>
        <v>0.56580249000000005</v>
      </c>
      <c r="K43" s="10">
        <f>'LIFE TABLES'!E43</f>
        <v>4.2161420347981409E-3</v>
      </c>
      <c r="P43" s="14">
        <f t="shared" si="7"/>
        <v>93686.981367792017</v>
      </c>
      <c r="Q43" s="14">
        <f t="shared" si="8"/>
        <v>23421.745341948004</v>
      </c>
      <c r="R43" s="14">
        <f t="shared" si="2"/>
        <v>117108.72670974002</v>
      </c>
      <c r="T43" s="10">
        <f t="shared" si="9"/>
        <v>5.0298740327094226E-7</v>
      </c>
      <c r="U43" s="10">
        <f t="shared" si="13"/>
        <v>2.5732875802839376E-6</v>
      </c>
      <c r="V43" s="10">
        <f t="shared" si="10"/>
        <v>2.8502619518686765E-6</v>
      </c>
      <c r="W43" s="10"/>
      <c r="X43" s="10">
        <f t="shared" si="3"/>
        <v>2.0655567169323576E-2</v>
      </c>
      <c r="Y43" s="10">
        <f t="shared" si="4"/>
        <v>0.1056920971854283</v>
      </c>
      <c r="Z43" s="10"/>
      <c r="AA43" s="14">
        <f t="shared" si="14"/>
        <v>110.40198318074269</v>
      </c>
      <c r="AC43" s="10">
        <f t="shared" si="5"/>
        <v>2.0655567169323576E-2</v>
      </c>
      <c r="AD43" s="10">
        <f t="shared" si="6"/>
        <v>0.1056920971854283</v>
      </c>
      <c r="AE43" s="10">
        <f t="shared" si="11"/>
        <v>3.4845312824004358E-3</v>
      </c>
      <c r="AF43" s="10">
        <f t="shared" si="12"/>
        <v>2.2947892282561895E-4</v>
      </c>
      <c r="AG43" s="10">
        <f t="shared" si="15"/>
        <v>0.13006167455997794</v>
      </c>
      <c r="AH43" s="10">
        <f t="shared" si="16"/>
        <v>5.2024669823991179</v>
      </c>
    </row>
    <row r="44" spans="1:34" x14ac:dyDescent="0.35">
      <c r="A44">
        <v>41</v>
      </c>
      <c r="B44" s="4">
        <f>RATES!B45</f>
        <v>2.6669999999999999E-2</v>
      </c>
      <c r="C44" s="4">
        <f>RATES!C45</f>
        <v>2.6320555065349444E-2</v>
      </c>
      <c r="D44" s="3">
        <f>RATES!D45</f>
        <v>0.33988676611542634</v>
      </c>
      <c r="E44" s="3">
        <f>RATES!E45</f>
        <v>1.0318835219689388</v>
      </c>
      <c r="G44" s="6">
        <f>'LIFE TABLES'!A44</f>
        <v>101</v>
      </c>
      <c r="H44" s="3">
        <f>'LIFE TABLES'!B44</f>
        <v>474.89508999999998</v>
      </c>
      <c r="I44" s="3">
        <f>'LIFE TABLES'!C44</f>
        <v>0.47489508999999996</v>
      </c>
      <c r="J44" s="3">
        <f>'LIFE TABLES'!D44</f>
        <v>0.52510491000000004</v>
      </c>
      <c r="K44" s="10">
        <f>'LIFE TABLES'!E44</f>
        <v>2.2139168837298946E-3</v>
      </c>
      <c r="P44" s="14">
        <f t="shared" si="7"/>
        <v>94547.223145913988</v>
      </c>
      <c r="Q44" s="14">
        <f t="shared" si="8"/>
        <v>23636.805786478497</v>
      </c>
      <c r="R44" s="14">
        <f t="shared" si="2"/>
        <v>118184.02893239248</v>
      </c>
      <c r="T44" s="10">
        <f t="shared" si="9"/>
        <v>2.245029818568636E-7</v>
      </c>
      <c r="U44" s="10">
        <f t="shared" si="13"/>
        <v>1.3535754061562494E-6</v>
      </c>
      <c r="V44" s="10">
        <f t="shared" si="10"/>
        <v>1.272183563855562E-6</v>
      </c>
      <c r="W44" s="10"/>
      <c r="X44" s="10">
        <f t="shared" si="3"/>
        <v>9.0165762382899053E-3</v>
      </c>
      <c r="Y44" s="10">
        <f t="shared" si="4"/>
        <v>5.4372024150358522E-2</v>
      </c>
      <c r="Z44" s="10"/>
      <c r="AA44" s="14">
        <f t="shared" si="14"/>
        <v>112.61002284435754</v>
      </c>
      <c r="AC44" s="10">
        <f t="shared" si="5"/>
        <v>9.0165762382899053E-3</v>
      </c>
      <c r="AD44" s="10">
        <f t="shared" si="6"/>
        <v>5.4372024150358522E-2</v>
      </c>
      <c r="AE44" s="10">
        <f t="shared" si="11"/>
        <v>1.6389548985528838E-3</v>
      </c>
      <c r="AF44" s="10">
        <f t="shared" si="12"/>
        <v>1.0909279713353825E-4</v>
      </c>
      <c r="AG44" s="10">
        <f t="shared" si="15"/>
        <v>6.513664808433485E-2</v>
      </c>
      <c r="AH44" s="10">
        <f t="shared" si="16"/>
        <v>2.6706025714577288</v>
      </c>
    </row>
    <row r="45" spans="1:34" x14ac:dyDescent="0.35">
      <c r="A45">
        <v>42</v>
      </c>
      <c r="B45" s="4">
        <f>RATES!B46</f>
        <v>2.6800000000000001E-2</v>
      </c>
      <c r="C45" s="4">
        <f>RATES!C46</f>
        <v>2.6447170014848229E-2</v>
      </c>
      <c r="D45" s="3">
        <f>RATES!D46</f>
        <v>0.32930162970189297</v>
      </c>
      <c r="E45" s="3">
        <f>RATES!E46</f>
        <v>1.032144196866307</v>
      </c>
      <c r="G45" s="6">
        <f>'LIFE TABLES'!A45</f>
        <v>102</v>
      </c>
      <c r="H45" s="3">
        <f>'LIFE TABLES'!B45</f>
        <v>509.54043000000001</v>
      </c>
      <c r="I45" s="3">
        <f>'LIFE TABLES'!C45</f>
        <v>0.50954043000000004</v>
      </c>
      <c r="J45" s="3">
        <f>'LIFE TABLES'!D45</f>
        <v>0.49045956999999996</v>
      </c>
      <c r="K45" s="10">
        <f>'LIFE TABLES'!E45</f>
        <v>1.0858367228099039E-3</v>
      </c>
      <c r="P45" s="14">
        <f t="shared" si="7"/>
        <v>95439.467610481559</v>
      </c>
      <c r="Q45" s="14">
        <f t="shared" si="8"/>
        <v>23859.86690262039</v>
      </c>
      <c r="R45" s="14">
        <f t="shared" si="2"/>
        <v>119299.33451310195</v>
      </c>
      <c r="T45" s="10">
        <f t="shared" si="9"/>
        <v>9.3593190553449856E-8</v>
      </c>
      <c r="U45" s="10">
        <f t="shared" si="13"/>
        <v>6.4822896016589481E-7</v>
      </c>
      <c r="V45" s="10">
        <f t="shared" si="10"/>
        <v>5.3036141313621649E-7</v>
      </c>
      <c r="W45" s="10"/>
      <c r="X45" s="10">
        <f t="shared" si="3"/>
        <v>3.6762356298959049E-3</v>
      </c>
      <c r="Y45" s="10">
        <f t="shared" si="4"/>
        <v>2.5465976306477407E-2</v>
      </c>
      <c r="Z45" s="10"/>
      <c r="AA45" s="14">
        <f t="shared" si="14"/>
        <v>114.8622233012447</v>
      </c>
      <c r="AC45" s="10">
        <f t="shared" si="5"/>
        <v>3.6762356298959049E-3</v>
      </c>
      <c r="AD45" s="10">
        <f t="shared" si="6"/>
        <v>2.5465976306477407E-2</v>
      </c>
      <c r="AE45" s="10">
        <f t="shared" si="11"/>
        <v>7.1543611977774541E-4</v>
      </c>
      <c r="AF45" s="10">
        <f t="shared" si="12"/>
        <v>4.8119474814009539E-5</v>
      </c>
      <c r="AG45" s="10">
        <f t="shared" si="15"/>
        <v>2.990576753096507E-2</v>
      </c>
      <c r="AH45" s="10">
        <f t="shared" si="16"/>
        <v>1.256042236300533</v>
      </c>
    </row>
    <row r="46" spans="1:34" x14ac:dyDescent="0.35">
      <c r="A46">
        <v>43</v>
      </c>
      <c r="B46" s="4">
        <f>RATES!B47</f>
        <v>2.6929999999999999E-2</v>
      </c>
      <c r="C46" s="4">
        <f>RATES!C47</f>
        <v>2.6573768935031109E-2</v>
      </c>
      <c r="D46" s="3">
        <f>RATES!D47</f>
        <v>0.31896558558159949</v>
      </c>
      <c r="E46" s="3">
        <f>RATES!E47</f>
        <v>1.032404888136903</v>
      </c>
      <c r="G46" s="6">
        <f>'LIFE TABLES'!A46</f>
        <v>103</v>
      </c>
      <c r="H46" s="3">
        <f>'LIFE TABLES'!B46</f>
        <v>544.43039999999996</v>
      </c>
      <c r="I46" s="3">
        <f>'LIFE TABLES'!C46</f>
        <v>0.54443039999999998</v>
      </c>
      <c r="J46" s="3">
        <f>'LIFE TABLES'!D46</f>
        <v>0.45556960000000002</v>
      </c>
      <c r="K46" s="10">
        <f>'LIFE TABLES'!E46</f>
        <v>4.9467420147581884E-4</v>
      </c>
      <c r="P46" s="14">
        <f t="shared" si="7"/>
        <v>96364.465078835405</v>
      </c>
      <c r="Q46" s="14">
        <f t="shared" si="8"/>
        <v>24091.116269708851</v>
      </c>
      <c r="R46" s="14">
        <f t="shared" si="2"/>
        <v>120455.58134854425</v>
      </c>
      <c r="T46" s="10">
        <f t="shared" si="9"/>
        <v>3.6242480525685087E-8</v>
      </c>
      <c r="U46" s="10">
        <f t="shared" si="13"/>
        <v>2.8874487629831514E-7</v>
      </c>
      <c r="V46" s="10">
        <f t="shared" si="10"/>
        <v>2.0537405631221578E-7</v>
      </c>
      <c r="W46" s="10"/>
      <c r="X46" s="10">
        <f t="shared" si="3"/>
        <v>1.3922478485565838E-3</v>
      </c>
      <c r="Y46" s="10">
        <f t="shared" si="4"/>
        <v>1.1093920322016726E-2</v>
      </c>
      <c r="Z46" s="10"/>
      <c r="AA46" s="14">
        <f t="shared" si="14"/>
        <v>117.15946776726959</v>
      </c>
      <c r="AC46" s="10">
        <f t="shared" si="5"/>
        <v>1.3922478485565838E-3</v>
      </c>
      <c r="AD46" s="10">
        <f t="shared" si="6"/>
        <v>1.1093920322016726E-2</v>
      </c>
      <c r="AE46" s="10">
        <f t="shared" si="11"/>
        <v>2.916969283241583E-4</v>
      </c>
      <c r="AF46" s="10">
        <f t="shared" si="12"/>
        <v>1.9819520219131547E-5</v>
      </c>
      <c r="AG46" s="10">
        <f t="shared" si="15"/>
        <v>1.2797684619116598E-2</v>
      </c>
      <c r="AH46" s="10">
        <f t="shared" si="16"/>
        <v>0.55030043862201372</v>
      </c>
    </row>
    <row r="47" spans="1:34" x14ac:dyDescent="0.35">
      <c r="A47">
        <v>44</v>
      </c>
      <c r="B47" s="4">
        <f>RATES!B48</f>
        <v>2.7050000000000001E-2</v>
      </c>
      <c r="C47" s="4">
        <f>RATES!C48</f>
        <v>2.6690615253044576E-2</v>
      </c>
      <c r="D47" s="3">
        <f>RATES!D48</f>
        <v>0.30900832177573911</v>
      </c>
      <c r="E47" s="3">
        <f>RATES!E48</f>
        <v>1.0322232868960945</v>
      </c>
      <c r="G47" s="6">
        <f>'LIFE TABLES'!A47</f>
        <v>104</v>
      </c>
      <c r="H47" s="3">
        <f>'LIFE TABLES'!B47</f>
        <v>579.24221999999997</v>
      </c>
      <c r="I47" s="3">
        <f>'LIFE TABLES'!C47</f>
        <v>0.57924222000000003</v>
      </c>
      <c r="J47" s="3">
        <f>'LIFE TABLES'!D47</f>
        <v>0.42075777999999997</v>
      </c>
      <c r="K47" s="10">
        <f>'LIFE TABLES'!E47</f>
        <v>2.0813801883623825E-4</v>
      </c>
      <c r="P47" s="14">
        <f t="shared" si="7"/>
        <v>97281.312696218898</v>
      </c>
      <c r="Q47" s="14">
        <f t="shared" si="8"/>
        <v>24320.328174054725</v>
      </c>
      <c r="R47" s="14">
        <f t="shared" si="2"/>
        <v>121601.64087027362</v>
      </c>
      <c r="T47" s="10">
        <f t="shared" si="9"/>
        <v>1.2961909800528413E-8</v>
      </c>
      <c r="U47" s="10">
        <f t="shared" si="13"/>
        <v>1.189613243086927E-7</v>
      </c>
      <c r="V47" s="10">
        <f t="shared" si="10"/>
        <v>7.3450822202994453E-8</v>
      </c>
      <c r="W47" s="10"/>
      <c r="X47" s="10">
        <f t="shared" si="3"/>
        <v>4.8697556560768802E-4</v>
      </c>
      <c r="Y47" s="10">
        <f t="shared" si="4"/>
        <v>4.4700810828467346E-3</v>
      </c>
      <c r="Z47" s="10"/>
      <c r="AA47" s="14">
        <f t="shared" si="14"/>
        <v>119.50265712261498</v>
      </c>
      <c r="AC47" s="10">
        <f t="shared" si="5"/>
        <v>4.8697556560768802E-4</v>
      </c>
      <c r="AD47" s="10">
        <f t="shared" si="6"/>
        <v>4.4700810828467346E-3</v>
      </c>
      <c r="AE47" s="10">
        <f t="shared" si="11"/>
        <v>1.1047000468387357E-4</v>
      </c>
      <c r="AF47" s="10">
        <f t="shared" si="12"/>
        <v>7.5839125781315553E-6</v>
      </c>
      <c r="AG47" s="10">
        <f t="shared" si="15"/>
        <v>5.0751105657164276E-3</v>
      </c>
      <c r="AH47" s="10">
        <f t="shared" si="16"/>
        <v>0.22330486489152282</v>
      </c>
    </row>
    <row r="48" spans="1:34" x14ac:dyDescent="0.35">
      <c r="A48">
        <v>45</v>
      </c>
      <c r="B48" s="4">
        <f>RATES!B49</f>
        <v>2.717E-2</v>
      </c>
      <c r="C48" s="4">
        <f>RATES!C49</f>
        <v>2.6807447919590902E-2</v>
      </c>
      <c r="D48" s="3">
        <f>RATES!D49</f>
        <v>0.29929213083059825</v>
      </c>
      <c r="E48" s="3">
        <f>RATES!E49</f>
        <v>1.0324639038058783</v>
      </c>
      <c r="G48" s="6">
        <f>'LIFE TABLES'!A48</f>
        <v>105</v>
      </c>
      <c r="H48" s="3">
        <f>'LIFE TABLES'!B48</f>
        <v>613.64117999999996</v>
      </c>
      <c r="I48" s="3">
        <f>'LIFE TABLES'!C48</f>
        <v>0.61364118000000001</v>
      </c>
      <c r="J48" s="3">
        <f>'LIFE TABLES'!D48</f>
        <v>0.38635881999999999</v>
      </c>
      <c r="K48" s="10">
        <f>'LIFE TABLES'!E48</f>
        <v>8.0415959354706781E-5</v>
      </c>
      <c r="P48" s="14">
        <f t="shared" si="7"/>
        <v>98229.776108477148</v>
      </c>
      <c r="Q48" s="14">
        <f t="shared" si="8"/>
        <v>24557.444027119287</v>
      </c>
      <c r="R48" s="14">
        <f t="shared" si="2"/>
        <v>122787.22013559644</v>
      </c>
      <c r="T48" s="10">
        <f t="shared" si="9"/>
        <v>4.256755949156804E-9</v>
      </c>
      <c r="U48" s="10">
        <f t="shared" si="13"/>
        <v>4.5072449208615654E-8</v>
      </c>
      <c r="V48" s="10">
        <f t="shared" si="10"/>
        <v>2.4121617045221924E-8</v>
      </c>
      <c r="W48" s="10"/>
      <c r="X48" s="10">
        <f t="shared" si="3"/>
        <v>1.5640710298583872E-4</v>
      </c>
      <c r="Y48" s="10">
        <f t="shared" si="4"/>
        <v>1.6563786478810631E-3</v>
      </c>
      <c r="Z48" s="10"/>
      <c r="AA48" s="14">
        <f t="shared" si="14"/>
        <v>121.89271026506728</v>
      </c>
      <c r="AC48" s="10">
        <f t="shared" si="5"/>
        <v>1.5640710298583872E-4</v>
      </c>
      <c r="AD48" s="10">
        <f t="shared" si="6"/>
        <v>1.6563786478810631E-3</v>
      </c>
      <c r="AE48" s="10">
        <f t="shared" si="11"/>
        <v>3.8639750007827878E-5</v>
      </c>
      <c r="AF48" s="10">
        <f t="shared" si="12"/>
        <v>2.6795982993872097E-6</v>
      </c>
      <c r="AG48" s="10">
        <f t="shared" si="15"/>
        <v>1.8541050991741168E-3</v>
      </c>
      <c r="AH48" s="10">
        <f t="shared" si="16"/>
        <v>8.3434729462835255E-2</v>
      </c>
    </row>
    <row r="49" spans="1:34" x14ac:dyDescent="0.35">
      <c r="A49">
        <v>46</v>
      </c>
      <c r="B49" s="4">
        <f>RATES!B50</f>
        <v>2.7279999999999999E-2</v>
      </c>
      <c r="C49" s="4">
        <f>RATES!C50</f>
        <v>2.6914532540881435E-2</v>
      </c>
      <c r="D49" s="3">
        <f>RATES!D50</f>
        <v>0.28994370460990576</v>
      </c>
      <c r="E49" s="3">
        <f>RATES!E50</f>
        <v>1.0322422114088319</v>
      </c>
      <c r="G49" s="6">
        <f>'LIFE TABLES'!A49</f>
        <v>106</v>
      </c>
      <c r="H49" s="3">
        <f>'LIFE TABLES'!B49</f>
        <v>647.30123000000003</v>
      </c>
      <c r="I49" s="3">
        <f>'LIFE TABLES'!C49</f>
        <v>0.64730123000000006</v>
      </c>
      <c r="J49" s="3">
        <f>'LIFE TABLES'!D49</f>
        <v>0.35269876999999994</v>
      </c>
      <c r="K49" s="10">
        <f>'LIFE TABLES'!E49</f>
        <v>2.836260995277507E-5</v>
      </c>
      <c r="P49" s="14">
        <f t="shared" si="7"/>
        <v>99166.189047447886</v>
      </c>
      <c r="Q49" s="14">
        <f t="shared" si="8"/>
        <v>24791.547261861971</v>
      </c>
      <c r="R49" s="14">
        <f t="shared" si="2"/>
        <v>123957.73630930985</v>
      </c>
      <c r="T49" s="10">
        <f t="shared" si="9"/>
        <v>1.276149699339119E-9</v>
      </c>
      <c r="U49" s="10">
        <f t="shared" si="13"/>
        <v>1.5613952382961097E-8</v>
      </c>
      <c r="V49" s="10">
        <f t="shared" si="10"/>
        <v>7.2315149629216844E-9</v>
      </c>
      <c r="W49" s="10"/>
      <c r="X49" s="10">
        <f t="shared" si="3"/>
        <v>4.5858396575399636E-5</v>
      </c>
      <c r="Y49" s="10">
        <f t="shared" si="4"/>
        <v>5.6117739769814389E-4</v>
      </c>
      <c r="Z49" s="10"/>
      <c r="AA49" s="14">
        <f t="shared" si="14"/>
        <v>124.33056447036863</v>
      </c>
      <c r="AC49" s="10">
        <f t="shared" si="5"/>
        <v>4.5858396575399636E-5</v>
      </c>
      <c r="AD49" s="10">
        <f t="shared" si="6"/>
        <v>5.6117739769814389E-4</v>
      </c>
      <c r="AE49" s="10">
        <f t="shared" si="11"/>
        <v>1.2410318271722626E-5</v>
      </c>
      <c r="AF49" s="10">
        <f t="shared" si="12"/>
        <v>8.695569033897881E-7</v>
      </c>
      <c r="AG49" s="10">
        <f t="shared" si="15"/>
        <v>6.2031566944865588E-4</v>
      </c>
      <c r="AH49" s="10">
        <f t="shared" si="16"/>
        <v>2.8534520794638172E-2</v>
      </c>
    </row>
    <row r="50" spans="1:34" x14ac:dyDescent="0.35">
      <c r="A50">
        <v>47</v>
      </c>
      <c r="B50" s="4">
        <f>RATES!B51</f>
        <v>2.7390000000000001E-2</v>
      </c>
      <c r="C50" s="4">
        <f>RATES!C51</f>
        <v>2.7021605696283663E-2</v>
      </c>
      <c r="D50" s="3">
        <f>RATES!D51</f>
        <v>0.28082727798558388</v>
      </c>
      <c r="E50" s="3">
        <f>RATES!E51</f>
        <v>1.0324627532258097</v>
      </c>
      <c r="G50" s="6">
        <f>'LIFE TABLES'!A50</f>
        <v>107</v>
      </c>
      <c r="H50" s="3">
        <f>'LIFE TABLES'!B50</f>
        <v>679.90812000000005</v>
      </c>
      <c r="I50" s="3">
        <f>'LIFE TABLES'!C50</f>
        <v>0.67990812</v>
      </c>
      <c r="J50" s="3">
        <f>'LIFE TABLES'!D50</f>
        <v>0.32009188</v>
      </c>
      <c r="K50" s="10">
        <f>'LIFE TABLES'!E50</f>
        <v>9.0786411414904827E-6</v>
      </c>
      <c r="P50" s="14">
        <f t="shared" si="7"/>
        <v>100132.91784628072</v>
      </c>
      <c r="Q50" s="14">
        <f t="shared" si="8"/>
        <v>25033.229461570179</v>
      </c>
      <c r="R50" s="14">
        <f t="shared" si="2"/>
        <v>125166.1473078509</v>
      </c>
      <c r="T50" s="10">
        <f t="shared" si="9"/>
        <v>3.4721238295945928E-10</v>
      </c>
      <c r="U50" s="10">
        <f t="shared" si="13"/>
        <v>4.9167657431919438E-9</v>
      </c>
      <c r="V50" s="10">
        <f t="shared" si="10"/>
        <v>1.9675368367702725E-9</v>
      </c>
      <c r="W50" s="10"/>
      <c r="X50" s="10">
        <f t="shared" si="3"/>
        <v>1.2202588891602648E-5</v>
      </c>
      <c r="Y50" s="10">
        <f t="shared" si="4"/>
        <v>1.7282465239830947E-4</v>
      </c>
      <c r="Z50" s="10"/>
      <c r="AA50" s="14">
        <f t="shared" si="14"/>
        <v>126.81717575977601</v>
      </c>
      <c r="AC50" s="10">
        <f t="shared" si="5"/>
        <v>1.2202588891602648E-5</v>
      </c>
      <c r="AD50" s="10">
        <f t="shared" si="6"/>
        <v>1.7282465239830947E-4</v>
      </c>
      <c r="AE50" s="10">
        <f t="shared" si="11"/>
        <v>3.6386865466750981E-6</v>
      </c>
      <c r="AF50" s="10">
        <f t="shared" si="12"/>
        <v>2.5754116548400432E-7</v>
      </c>
      <c r="AG50" s="10">
        <f t="shared" si="15"/>
        <v>1.8892346900207122E-4</v>
      </c>
      <c r="AH50" s="10">
        <f t="shared" si="16"/>
        <v>8.8794030430973479E-3</v>
      </c>
    </row>
    <row r="51" spans="1:34" x14ac:dyDescent="0.35">
      <c r="A51">
        <v>48</v>
      </c>
      <c r="B51" s="4">
        <f>RATES!B52</f>
        <v>2.75E-2</v>
      </c>
      <c r="C51" s="4">
        <f>RATES!C52</f>
        <v>2.7128667388252696E-2</v>
      </c>
      <c r="D51" s="3">
        <f>RATES!D52</f>
        <v>0.27193939918144983</v>
      </c>
      <c r="E51" s="3">
        <f>RATES!E52</f>
        <v>1.0326833067620469</v>
      </c>
      <c r="G51" s="6">
        <f>'LIFE TABLES'!A51</f>
        <v>108</v>
      </c>
      <c r="H51" s="3">
        <f>'LIFE TABLES'!B51</f>
        <v>711.17909999999995</v>
      </c>
      <c r="I51" s="3">
        <f>'LIFE TABLES'!C51</f>
        <v>0.71117909999999995</v>
      </c>
      <c r="J51" s="3">
        <f>'LIFE TABLES'!D51</f>
        <v>0.28882090000000005</v>
      </c>
      <c r="K51" s="10">
        <f>'LIFE TABLES'!E51</f>
        <v>2.622101305262309E-6</v>
      </c>
      <c r="P51" s="14">
        <f t="shared" si="7"/>
        <v>101130.6696774505</v>
      </c>
      <c r="Q51" s="14">
        <f t="shared" si="8"/>
        <v>25282.667419362624</v>
      </c>
      <c r="R51" s="14">
        <f t="shared" si="2"/>
        <v>126413.33709681312</v>
      </c>
      <c r="T51" s="10">
        <f t="shared" si="9"/>
        <v>8.5239863996871338E-11</v>
      </c>
      <c r="U51" s="10">
        <f t="shared" si="13"/>
        <v>1.3992710767911269E-9</v>
      </c>
      <c r="V51" s="10">
        <f t="shared" si="10"/>
        <v>4.8302589598227176E-10</v>
      </c>
      <c r="W51" s="10"/>
      <c r="X51" s="10">
        <f t="shared" si="3"/>
        <v>2.9298073369528844E-6</v>
      </c>
      <c r="Y51" s="10">
        <f t="shared" si="4"/>
        <v>4.8102415690813634E-5</v>
      </c>
      <c r="Z51" s="10"/>
      <c r="AA51" s="14">
        <f t="shared" si="14"/>
        <v>129.35351927497152</v>
      </c>
      <c r="AC51" s="10">
        <f t="shared" si="5"/>
        <v>2.9298073369528844E-6</v>
      </c>
      <c r="AD51" s="10">
        <f t="shared" si="6"/>
        <v>4.8102415690813634E-5</v>
      </c>
      <c r="AE51" s="10">
        <f t="shared" si="11"/>
        <v>9.6822676271112269E-7</v>
      </c>
      <c r="AF51" s="10">
        <f t="shared" si="12"/>
        <v>6.9210702064047087E-8</v>
      </c>
      <c r="AG51" s="10">
        <f t="shared" si="15"/>
        <v>5.2069660492541688E-5</v>
      </c>
      <c r="AH51" s="10">
        <f t="shared" si="16"/>
        <v>2.4993437036420008E-3</v>
      </c>
    </row>
    <row r="52" spans="1:34" x14ac:dyDescent="0.35">
      <c r="A52">
        <v>49</v>
      </c>
      <c r="B52" s="4">
        <f>RATES!B53</f>
        <v>2.76E-2</v>
      </c>
      <c r="C52" s="4">
        <f>RATES!C53</f>
        <v>2.7225986253591527E-2</v>
      </c>
      <c r="D52" s="3">
        <f>RATES!D53</f>
        <v>0.26340215020802865</v>
      </c>
      <c r="E52" s="3">
        <f>RATES!E53</f>
        <v>1.0324114627260206</v>
      </c>
      <c r="G52" s="6">
        <f>'LIFE TABLES'!A52</f>
        <v>109</v>
      </c>
      <c r="H52" s="3">
        <f>'LIFE TABLES'!B52</f>
        <v>740.86099999999999</v>
      </c>
      <c r="I52" s="3">
        <f>'LIFE TABLES'!C52</f>
        <v>0.74086099999999999</v>
      </c>
      <c r="J52" s="3">
        <f>'LIFE TABLES'!D52</f>
        <v>0.25913900000000001</v>
      </c>
      <c r="K52" s="10">
        <f>'LIFE TABLES'!E52</f>
        <v>6.794887101443695E-7</v>
      </c>
      <c r="P52" s="14">
        <f t="shared" si="7"/>
        <v>102111.47643077918</v>
      </c>
      <c r="Q52" s="14">
        <f t="shared" si="8"/>
        <v>25527.869107694794</v>
      </c>
      <c r="R52" s="14">
        <f t="shared" si="2"/>
        <v>127639.34553847398</v>
      </c>
      <c r="T52" s="10">
        <f t="shared" si="9"/>
        <v>1.8775627148842464E-11</v>
      </c>
      <c r="U52" s="10">
        <f t="shared" si="13"/>
        <v>3.578550483233213E-10</v>
      </c>
      <c r="V52" s="10">
        <f t="shared" si="10"/>
        <v>1.0639522051010744E-10</v>
      </c>
      <c r="W52" s="10"/>
      <c r="X52" s="10">
        <f t="shared" si="3"/>
        <v>6.3114664992141886E-7</v>
      </c>
      <c r="Y52" s="10">
        <f t="shared" si="4"/>
        <v>1.2031257802954291E-5</v>
      </c>
      <c r="Z52" s="10"/>
      <c r="AA52" s="14">
        <f t="shared" si="14"/>
        <v>131.94058966047095</v>
      </c>
      <c r="AC52" s="10">
        <f t="shared" si="5"/>
        <v>6.3114664992141886E-7</v>
      </c>
      <c r="AD52" s="10">
        <f t="shared" si="6"/>
        <v>1.2031257802954291E-5</v>
      </c>
      <c r="AE52" s="10">
        <f t="shared" si="11"/>
        <v>2.3246816112107316E-7</v>
      </c>
      <c r="AF52" s="10">
        <f t="shared" si="12"/>
        <v>1.6786809087201872E-8</v>
      </c>
      <c r="AG52" s="10">
        <f t="shared" si="15"/>
        <v>1.2911659423083985E-5</v>
      </c>
      <c r="AH52" s="10">
        <f t="shared" si="16"/>
        <v>6.3267131173111533E-4</v>
      </c>
    </row>
    <row r="53" spans="1:34" x14ac:dyDescent="0.35">
      <c r="A53">
        <v>50</v>
      </c>
      <c r="B53" s="4">
        <f>RATES!B54</f>
        <v>2.7709999999999999E-2</v>
      </c>
      <c r="C53" s="4">
        <f>RATES!C54</f>
        <v>2.7333026067638905E-2</v>
      </c>
      <c r="D53" s="3">
        <f>RATES!D54</f>
        <v>0.2549593130089392</v>
      </c>
      <c r="E53" s="3">
        <f>RATES!E54</f>
        <v>1.0331144491230781</v>
      </c>
      <c r="G53" s="6">
        <f>'LIFE TABLES'!A53</f>
        <v>110</v>
      </c>
      <c r="H53" s="3">
        <f>'LIFE TABLES'!B53</f>
        <v>768.74483999999995</v>
      </c>
      <c r="I53" s="3">
        <f>'LIFE TABLES'!C53</f>
        <v>0.76874483999999998</v>
      </c>
      <c r="J53" s="3">
        <f>'LIFE TABLES'!D53</f>
        <v>0.23125516000000002</v>
      </c>
      <c r="K53" s="10">
        <f>'LIFE TABLES'!E53</f>
        <v>1.5713527038262981E-7</v>
      </c>
      <c r="P53" s="14">
        <f t="shared" si="7"/>
        <v>103171.99920404618</v>
      </c>
      <c r="Q53" s="14">
        <f t="shared" si="8"/>
        <v>25792.999801011545</v>
      </c>
      <c r="R53" s="14">
        <f t="shared" si="2"/>
        <v>128964.99900505773</v>
      </c>
      <c r="T53" s="10">
        <f t="shared" si="9"/>
        <v>3.6906665613450205E-12</v>
      </c>
      <c r="U53" s="10">
        <f t="shared" si="13"/>
        <v>8.1790776767807131E-11</v>
      </c>
      <c r="V53" s="10">
        <f t="shared" si="10"/>
        <v>2.091377718095515E-11</v>
      </c>
      <c r="W53" s="10"/>
      <c r="X53" s="10">
        <f t="shared" si="3"/>
        <v>1.2133335134648412E-7</v>
      </c>
      <c r="Y53" s="10">
        <f t="shared" si="4"/>
        <v>2.6893484259624205E-6</v>
      </c>
      <c r="Z53" s="10"/>
      <c r="AA53" s="14">
        <f t="shared" si="14"/>
        <v>134.57940145368036</v>
      </c>
      <c r="AC53" s="10">
        <f t="shared" si="5"/>
        <v>1.2133335134648412E-7</v>
      </c>
      <c r="AD53" s="10">
        <f t="shared" si="6"/>
        <v>2.6893484259624205E-6</v>
      </c>
      <c r="AE53" s="10">
        <f t="shared" si="11"/>
        <v>5.0078814484791818E-8</v>
      </c>
      <c r="AF53" s="10">
        <f t="shared" si="12"/>
        <v>3.6506617179571084E-9</v>
      </c>
      <c r="AG53" s="10">
        <f t="shared" si="15"/>
        <v>2.8644112535116537E-6</v>
      </c>
      <c r="AH53" s="10">
        <f t="shared" si="16"/>
        <v>1.432205626755827E-4</v>
      </c>
    </row>
    <row r="54" spans="1:34" x14ac:dyDescent="0.35">
      <c r="G54" s="6">
        <f>'LIFE TABLES'!A54</f>
        <v>111</v>
      </c>
      <c r="H54" s="3">
        <f>'LIFE TABLES'!B54</f>
        <v>794.66567999999995</v>
      </c>
      <c r="I54" s="3">
        <f>'LIFE TABLES'!C54</f>
        <v>0.79466567999999993</v>
      </c>
      <c r="J54" s="3">
        <f>'LIFE TABLES'!D54</f>
        <v>0.20533432000000007</v>
      </c>
      <c r="K54" s="10">
        <f>'LIFE TABLES'!E54</f>
        <v>3.2265263892033445E-8</v>
      </c>
      <c r="Q54" s="14"/>
    </row>
    <row r="55" spans="1:34" x14ac:dyDescent="0.35">
      <c r="G55" s="6">
        <f>'LIFE TABLES'!A55</f>
        <v>112</v>
      </c>
      <c r="H55" s="3">
        <f>'LIFE TABLES'!B55</f>
        <v>818.50801000000001</v>
      </c>
      <c r="I55" s="3">
        <f>'LIFE TABLES'!C55</f>
        <v>0.81850801000000006</v>
      </c>
      <c r="J55" s="3">
        <f>'LIFE TABLES'!D55</f>
        <v>0.18149198999999994</v>
      </c>
      <c r="K55" s="10">
        <f>'LIFE TABLES'!E55</f>
        <v>5.8558869516402934E-9</v>
      </c>
      <c r="Q55" s="14"/>
      <c r="AA55" s="9"/>
      <c r="AC55" s="50" t="s">
        <v>60</v>
      </c>
      <c r="AD55" s="50"/>
      <c r="AE55" s="50"/>
      <c r="AF55" s="50"/>
    </row>
    <row r="56" spans="1:34" x14ac:dyDescent="0.35">
      <c r="G56" s="6">
        <f>'LIFE TABLES'!A56</f>
        <v>113</v>
      </c>
      <c r="H56" s="3">
        <f>'LIFE TABLES'!B56</f>
        <v>840.19901000000004</v>
      </c>
      <c r="I56" s="3">
        <f>'LIFE TABLES'!C56</f>
        <v>0.84019901000000008</v>
      </c>
      <c r="J56" s="3">
        <f>'LIFE TABLES'!D56</f>
        <v>0.15980098999999992</v>
      </c>
      <c r="K56" s="10">
        <f>'LIFE TABLES'!E56</f>
        <v>9.3577653220020044E-10</v>
      </c>
      <c r="Q56" s="14"/>
      <c r="AC56" s="10">
        <f>SUM(AC3:AC53)</f>
        <v>90714.995690724667</v>
      </c>
      <c r="AD56" s="10">
        <f>SUM(AD3:AD53)</f>
        <v>3784.3194454949439</v>
      </c>
      <c r="AE56" s="35">
        <f>SUM(AE3:AE53)</f>
        <v>3488.9662465262741</v>
      </c>
      <c r="AF56" s="10">
        <f>SUM(AF3:AF53)</f>
        <v>183.71472792116066</v>
      </c>
    </row>
    <row r="57" spans="1:34" x14ac:dyDescent="0.35">
      <c r="G57" s="6">
        <f>'LIFE TABLES'!A57</f>
        <v>114</v>
      </c>
      <c r="H57" s="3">
        <f>'LIFE TABLES'!B57</f>
        <v>859.71164999999996</v>
      </c>
      <c r="I57" s="3">
        <f>'LIFE TABLES'!C57</f>
        <v>0.85971164999999994</v>
      </c>
      <c r="J57" s="3">
        <f>'LIFE TABLES'!D57</f>
        <v>0.14028835000000006</v>
      </c>
      <c r="K57" s="10">
        <f>'LIFE TABLES'!E57</f>
        <v>1.3127854567108806E-10</v>
      </c>
      <c r="Q57" s="14"/>
    </row>
    <row r="58" spans="1:34" x14ac:dyDescent="0.35">
      <c r="G58" s="6">
        <f>'LIFE TABLES'!A58</f>
        <v>115</v>
      </c>
      <c r="H58" s="3">
        <f>'LIFE TABLES'!B58</f>
        <v>877.05601999999999</v>
      </c>
      <c r="I58" s="3">
        <f>'LIFE TABLES'!C58</f>
        <v>0.87705601999999994</v>
      </c>
      <c r="J58" s="3">
        <f>'LIFE TABLES'!D58</f>
        <v>0.12294398000000006</v>
      </c>
      <c r="K58" s="10">
        <f>'LIFE TABLES'!E58</f>
        <v>1.6139906893415345E-11</v>
      </c>
      <c r="Q58" s="14"/>
      <c r="AC58" s="50" t="s">
        <v>61</v>
      </c>
      <c r="AD58" s="50"/>
      <c r="AE58" s="50"/>
      <c r="AF58" s="50"/>
    </row>
    <row r="59" spans="1:34" x14ac:dyDescent="0.35">
      <c r="G59" s="6">
        <f>'LIFE TABLES'!A59</f>
        <v>116</v>
      </c>
      <c r="H59" s="3">
        <f>'LIFE TABLES'!B59</f>
        <v>892.27828999999997</v>
      </c>
      <c r="I59" s="3">
        <f>'LIFE TABLES'!C59</f>
        <v>0.89227828999999992</v>
      </c>
      <c r="J59" s="3">
        <f>'LIFE TABLES'!D59</f>
        <v>0.10772171000000008</v>
      </c>
      <c r="K59" s="10">
        <f>'LIFE TABLES'!E59</f>
        <v>1.73861836979949E-12</v>
      </c>
      <c r="Q59" s="14"/>
      <c r="AC59" s="53">
        <f>SUM(AC56:AF56)</f>
        <v>98171.996110667053</v>
      </c>
      <c r="AD59" s="53"/>
      <c r="AE59" s="53"/>
      <c r="AF59" s="53"/>
    </row>
    <row r="60" spans="1:34" x14ac:dyDescent="0.35">
      <c r="G60" s="6">
        <f>'LIFE TABLES'!A60</f>
        <v>117</v>
      </c>
      <c r="H60" s="3">
        <f>'LIFE TABLES'!B60</f>
        <v>905.45023000000003</v>
      </c>
      <c r="I60" s="3">
        <f>'LIFE TABLES'!C60</f>
        <v>0.90545023000000002</v>
      </c>
      <c r="J60" s="3">
        <f>'LIFE TABLES'!D60</f>
        <v>9.4549769999999977E-2</v>
      </c>
      <c r="K60" s="10">
        <f>'LIFE TABLES'!E60</f>
        <v>1.6438596698231669E-13</v>
      </c>
      <c r="Q60" s="14"/>
    </row>
    <row r="61" spans="1:34" x14ac:dyDescent="0.35">
      <c r="G61" s="6">
        <f>'LIFE TABLES'!A61</f>
        <v>118</v>
      </c>
      <c r="H61" s="3">
        <f>'LIFE TABLES'!B61</f>
        <v>916.66747999999995</v>
      </c>
      <c r="I61" s="3">
        <f>'LIFE TABLES'!C61</f>
        <v>0.91666747999999998</v>
      </c>
      <c r="J61" s="3">
        <f>'LIFE TABLES'!D61</f>
        <v>8.3332520000000021E-2</v>
      </c>
      <c r="K61" s="10">
        <f>'LIFE TABLES'!E61</f>
        <v>1.3698696881273249E-14</v>
      </c>
      <c r="Q61" s="14"/>
    </row>
    <row r="62" spans="1:34" x14ac:dyDescent="0.35">
      <c r="G62" s="6">
        <f>'LIFE TABLES'!A62</f>
        <v>119</v>
      </c>
      <c r="H62" s="3">
        <f>'LIFE TABLES'!B62</f>
        <v>926.04048</v>
      </c>
      <c r="I62" s="3">
        <f>'LIFE TABLES'!C62</f>
        <v>0.92604048000000005</v>
      </c>
      <c r="J62" s="3">
        <f>'LIFE TABLES'!D62</f>
        <v>7.3959519999999945E-2</v>
      </c>
      <c r="K62" s="10">
        <f>'LIFE TABLES'!E62</f>
        <v>1.0131490459644658E-15</v>
      </c>
    </row>
  </sheetData>
  <mergeCells count="11">
    <mergeCell ref="AK1:AL1"/>
    <mergeCell ref="AC55:AF55"/>
    <mergeCell ref="AC58:AF58"/>
    <mergeCell ref="AC59:AF59"/>
    <mergeCell ref="X1:Y1"/>
    <mergeCell ref="AC1:AF1"/>
    <mergeCell ref="A1:E1"/>
    <mergeCell ref="G1:K1"/>
    <mergeCell ref="M1:N1"/>
    <mergeCell ref="P1:R1"/>
    <mergeCell ref="T1:V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5"/>
  <dimension ref="A1:AL62"/>
  <sheetViews>
    <sheetView zoomScaleNormal="100" workbookViewId="0">
      <selection activeCell="I3" sqref="I3"/>
    </sheetView>
  </sheetViews>
  <sheetFormatPr defaultColWidth="8.81640625" defaultRowHeight="14.5" x14ac:dyDescent="0.35"/>
  <cols>
    <col min="1" max="1" width="5.08984375" bestFit="1" customWidth="1"/>
    <col min="2" max="2" width="7.1796875" bestFit="1" customWidth="1"/>
    <col min="3" max="3" width="10.81640625" bestFit="1" customWidth="1"/>
    <col min="4" max="4" width="10.453125" bestFit="1" customWidth="1"/>
    <col min="5" max="5" width="9.54296875" bestFit="1" customWidth="1"/>
    <col min="7" max="7" width="4.1796875" bestFit="1" customWidth="1"/>
    <col min="8" max="8" width="38.36328125" bestFit="1" customWidth="1"/>
    <col min="9" max="10" width="8" bestFit="1" customWidth="1"/>
    <col min="11" max="11" width="14.453125" bestFit="1" customWidth="1"/>
    <col min="13" max="13" width="9.81640625" bestFit="1" customWidth="1"/>
    <col min="14" max="14" width="12.1796875" bestFit="1" customWidth="1"/>
    <col min="16" max="16" width="12.1796875" bestFit="1" customWidth="1"/>
    <col min="17" max="17" width="11.08984375" bestFit="1" customWidth="1"/>
    <col min="18" max="18" width="12.36328125" bestFit="1" customWidth="1"/>
    <col min="20" max="20" width="11.54296875" bestFit="1" customWidth="1"/>
    <col min="21" max="21" width="11.36328125" bestFit="1" customWidth="1"/>
    <col min="22" max="22" width="11.36328125" style="34" customWidth="1"/>
    <col min="23" max="23" width="11.453125" customWidth="1"/>
    <col min="24" max="25" width="11.6328125" bestFit="1" customWidth="1"/>
    <col min="26" max="26" width="11.453125" customWidth="1"/>
    <col min="27" max="27" width="9.1796875" bestFit="1" customWidth="1"/>
    <col min="29" max="29" width="11.1796875" customWidth="1"/>
    <col min="30" max="30" width="11.453125" bestFit="1" customWidth="1"/>
    <col min="31" max="31" width="12.26953125" bestFit="1" customWidth="1"/>
    <col min="32" max="35" width="11.6328125" bestFit="1" customWidth="1"/>
    <col min="37" max="37" width="11" bestFit="1" customWidth="1"/>
    <col min="38" max="38" width="12.26953125" bestFit="1" customWidth="1"/>
  </cols>
  <sheetData>
    <row r="1" spans="1:38" x14ac:dyDescent="0.35">
      <c r="A1" s="50" t="s">
        <v>0</v>
      </c>
      <c r="B1" s="50"/>
      <c r="C1" s="50"/>
      <c r="D1" s="50"/>
      <c r="E1" s="50"/>
      <c r="G1" s="50" t="s">
        <v>18</v>
      </c>
      <c r="H1" s="50"/>
      <c r="I1" s="50"/>
      <c r="J1" s="50"/>
      <c r="K1" s="50"/>
      <c r="M1" s="50" t="s">
        <v>31</v>
      </c>
      <c r="N1" s="50"/>
      <c r="P1" s="50" t="s">
        <v>37</v>
      </c>
      <c r="Q1" s="50"/>
      <c r="R1" s="50"/>
      <c r="T1" s="50" t="s">
        <v>39</v>
      </c>
      <c r="U1" s="50"/>
      <c r="V1" s="50"/>
      <c r="W1" s="9"/>
      <c r="X1" s="50" t="s">
        <v>42</v>
      </c>
      <c r="Y1" s="50"/>
      <c r="Z1" s="9"/>
      <c r="AA1" s="9" t="s">
        <v>43</v>
      </c>
      <c r="AC1" s="50" t="s">
        <v>41</v>
      </c>
      <c r="AD1" s="50"/>
      <c r="AE1" s="50"/>
      <c r="AF1" s="50"/>
      <c r="AG1" s="19"/>
      <c r="AK1" s="50" t="s">
        <v>69</v>
      </c>
      <c r="AL1" s="50"/>
    </row>
    <row r="2" spans="1:38" x14ac:dyDescent="0.35">
      <c r="A2" s="9" t="s">
        <v>17</v>
      </c>
      <c r="B2" s="9" t="s">
        <v>2</v>
      </c>
      <c r="C2" s="9" t="s">
        <v>3</v>
      </c>
      <c r="D2" s="9" t="s">
        <v>4</v>
      </c>
      <c r="E2" s="9" t="s">
        <v>38</v>
      </c>
      <c r="F2" s="9"/>
      <c r="G2" s="7" t="s">
        <v>13</v>
      </c>
      <c r="H2" s="8" t="s">
        <v>97</v>
      </c>
      <c r="I2" s="7" t="s">
        <v>14</v>
      </c>
      <c r="J2" s="9" t="s">
        <v>15</v>
      </c>
      <c r="K2" s="9" t="s">
        <v>16</v>
      </c>
      <c r="M2" s="8" t="s">
        <v>32</v>
      </c>
      <c r="N2" s="14">
        <f>'ASSIGNEMENT DATA'!B3</f>
        <v>80000</v>
      </c>
      <c r="P2" s="9" t="s">
        <v>32</v>
      </c>
      <c r="Q2" s="9" t="s">
        <v>20</v>
      </c>
      <c r="R2" s="9" t="s">
        <v>36</v>
      </c>
      <c r="T2" s="9" t="s">
        <v>34</v>
      </c>
      <c r="U2" s="9" t="s">
        <v>40</v>
      </c>
      <c r="V2" s="33" t="s">
        <v>88</v>
      </c>
      <c r="W2" s="9"/>
      <c r="X2" s="9" t="s">
        <v>34</v>
      </c>
      <c r="Y2" s="9" t="s">
        <v>40</v>
      </c>
      <c r="Z2" s="9"/>
      <c r="AA2" s="9" t="s">
        <v>35</v>
      </c>
      <c r="AC2" s="9" t="s">
        <v>34</v>
      </c>
      <c r="AD2" s="9" t="s">
        <v>40</v>
      </c>
      <c r="AE2" s="9" t="s">
        <v>87</v>
      </c>
      <c r="AF2" s="17" t="s">
        <v>35</v>
      </c>
      <c r="AG2" s="9" t="s">
        <v>62</v>
      </c>
      <c r="AH2" s="9" t="s">
        <v>64</v>
      </c>
      <c r="AI2" s="9" t="s">
        <v>63</v>
      </c>
      <c r="AK2" s="9" t="s">
        <v>65</v>
      </c>
      <c r="AL2" s="18">
        <f>N4-AC59</f>
        <v>3474.3489024234586</v>
      </c>
    </row>
    <row r="3" spans="1:38" x14ac:dyDescent="0.35">
      <c r="A3">
        <v>0</v>
      </c>
      <c r="B3" s="4">
        <f>RATES!B4</f>
        <v>0</v>
      </c>
      <c r="C3" s="4">
        <f>RATES!C4</f>
        <v>0</v>
      </c>
      <c r="D3" s="3">
        <f>RATES!D4</f>
        <v>1</v>
      </c>
      <c r="E3" s="3">
        <f>RATES!E4</f>
        <v>1</v>
      </c>
      <c r="G3" s="6">
        <f>'LIFE TABLES'!N3</f>
        <v>60</v>
      </c>
      <c r="H3" s="3">
        <f>'LIFE TABLES'!O3</f>
        <v>6.4678699999999996</v>
      </c>
      <c r="I3" s="3">
        <f>'LIFE TABLES'!P3</f>
        <v>7.9678700000000002E-3</v>
      </c>
      <c r="J3" s="3">
        <f>'LIFE TABLES'!Q3</f>
        <v>0.99203213000000001</v>
      </c>
      <c r="K3" s="10">
        <f>'LIFE TABLES'!R3</f>
        <v>0.99203213000000001</v>
      </c>
      <c r="M3" s="8" t="s">
        <v>20</v>
      </c>
      <c r="N3" s="14">
        <f>'ASSIGNEMENT DATA'!D3</f>
        <v>20000</v>
      </c>
      <c r="P3" s="14">
        <f>$N$2*E3</f>
        <v>80000</v>
      </c>
      <c r="Q3" s="14">
        <f>$N$3*E3</f>
        <v>20000</v>
      </c>
      <c r="R3" s="14">
        <f>P3+Q3</f>
        <v>100000</v>
      </c>
      <c r="T3" s="10">
        <f>1*J3*N8</f>
        <v>0.14880481949999999</v>
      </c>
      <c r="U3" s="10">
        <f>1*I3</f>
        <v>7.9678700000000002E-3</v>
      </c>
      <c r="V3" s="10">
        <f>(1-I3)*(1-$N$8)</f>
        <v>0.84322731049999999</v>
      </c>
      <c r="W3" s="10"/>
      <c r="X3" s="10">
        <f>T3*(R3-$N$5)*D3</f>
        <v>14877.505853609999</v>
      </c>
      <c r="Y3" s="10">
        <f>MAX($N$4,R3)*D3*U3</f>
        <v>796.78700000000003</v>
      </c>
      <c r="Z3" s="10"/>
      <c r="AA3" s="14">
        <f>N9</f>
        <v>50</v>
      </c>
      <c r="AC3" s="10">
        <f>X3</f>
        <v>14877.505853609999</v>
      </c>
      <c r="AD3" s="10">
        <f>Y3</f>
        <v>796.78700000000003</v>
      </c>
      <c r="AE3" s="10">
        <v>0</v>
      </c>
      <c r="AF3" s="10">
        <f>AA3*D3</f>
        <v>50</v>
      </c>
      <c r="AG3" s="10">
        <f t="shared" ref="AG3:AG34" si="0">SUM(AC3:AF3)</f>
        <v>15724.292853609999</v>
      </c>
      <c r="AH3" s="10">
        <f t="shared" ref="AH3:AH34" si="1">AG3*A3</f>
        <v>0</v>
      </c>
      <c r="AI3" s="10">
        <f>SUM(AH3:AH53)/AC59</f>
        <v>4.6746274068567075</v>
      </c>
      <c r="AK3" s="22" t="s">
        <v>72</v>
      </c>
      <c r="AL3" s="18">
        <f>MAX('BASE CASE'!AL2 - AL2, 0)</f>
        <v>5.32898400547856</v>
      </c>
    </row>
    <row r="4" spans="1:38" x14ac:dyDescent="0.35">
      <c r="A4">
        <v>1</v>
      </c>
      <c r="B4" s="4">
        <f>RATES!B5</f>
        <v>3.5139999999999998E-2</v>
      </c>
      <c r="C4" s="4">
        <f>RATES!C5</f>
        <v>3.4536683270235471E-2</v>
      </c>
      <c r="D4" s="3">
        <f>RATES!D5</f>
        <v>0.96605290105686192</v>
      </c>
      <c r="E4" s="3">
        <f>RATES!E5</f>
        <v>1.0351399999999999</v>
      </c>
      <c r="G4" s="6">
        <f>'LIFE TABLES'!N4</f>
        <v>61</v>
      </c>
      <c r="H4" s="3">
        <f>'LIFE TABLES'!O4</f>
        <v>7.1002599999999996</v>
      </c>
      <c r="I4" s="3">
        <f>'LIFE TABLES'!P4</f>
        <v>7.1002599999999997E-3</v>
      </c>
      <c r="J4" s="3">
        <f>'LIFE TABLES'!Q4</f>
        <v>0.99289974000000003</v>
      </c>
      <c r="K4" s="10">
        <f>'LIFE TABLES'!R4</f>
        <v>0.98498844394864626</v>
      </c>
      <c r="M4" s="8" t="s">
        <v>36</v>
      </c>
      <c r="N4" s="14">
        <f>'ASSIGNEMENT DATA'!E3</f>
        <v>100000</v>
      </c>
      <c r="P4" s="14">
        <f>P3*E4*(1-$N$6)</f>
        <v>80989.353600000002</v>
      </c>
      <c r="Q4" s="14">
        <f>Q3*E4*(1-$N$6)</f>
        <v>20247.338400000001</v>
      </c>
      <c r="R4" s="14">
        <f t="shared" ref="R4:R53" si="2">P4+Q4</f>
        <v>101236.69200000001</v>
      </c>
      <c r="T4" s="10">
        <f>K3*J4*(1-$N$8)^A4*$N$8</f>
        <v>0.12558602660345239</v>
      </c>
      <c r="U4" s="10">
        <f>K3*I4*(1-$N$8)^A4</f>
        <v>5.9871331436507297E-3</v>
      </c>
      <c r="V4" s="10">
        <f>V3*(1-I4)*(1-$N$8)</f>
        <v>0.71165415075289684</v>
      </c>
      <c r="W4" s="10"/>
      <c r="X4" s="10">
        <f t="shared" ref="X4:X53" si="3">T4*(R4-$N$5)*D4</f>
        <v>12279.886946910996</v>
      </c>
      <c r="Y4" s="10">
        <f t="shared" ref="Y4:Y53" si="4">MAX($N$4,R4)*D4*U4</f>
        <v>585.54162144904149</v>
      </c>
      <c r="Z4" s="10"/>
      <c r="AA4" s="14">
        <f>AA3*(1+$N$10)</f>
        <v>51</v>
      </c>
      <c r="AC4" s="10">
        <f t="shared" ref="AC4:AC53" si="5">X4</f>
        <v>12279.886946910996</v>
      </c>
      <c r="AD4" s="10">
        <f t="shared" ref="AD4:AD53" si="6">Y4</f>
        <v>585.54162144904149</v>
      </c>
      <c r="AE4" s="10">
        <f>R4/(1-$N$6)*$N$7*D4*V3</f>
        <v>1180.5182347000002</v>
      </c>
      <c r="AF4" s="10">
        <f>AA4*V3*D4</f>
        <v>41.544711667503911</v>
      </c>
      <c r="AG4" s="10">
        <f t="shared" si="0"/>
        <v>14087.491514727542</v>
      </c>
      <c r="AH4" s="10">
        <f t="shared" si="1"/>
        <v>14087.491514727542</v>
      </c>
    </row>
    <row r="5" spans="1:38" x14ac:dyDescent="0.35">
      <c r="A5">
        <v>2</v>
      </c>
      <c r="B5" s="4">
        <f>RATES!B6</f>
        <v>3.0349999999999999E-2</v>
      </c>
      <c r="C5" s="4">
        <f>RATES!C6</f>
        <v>2.9898550345863351E-2</v>
      </c>
      <c r="D5" s="3">
        <f>RATES!D6</f>
        <v>0.94195563634332247</v>
      </c>
      <c r="E5" s="3">
        <f>RATES!E6</f>
        <v>1.0255821652143675</v>
      </c>
      <c r="G5" s="6">
        <f>'LIFE TABLES'!N5</f>
        <v>62</v>
      </c>
      <c r="H5" s="3">
        <f>'LIFE TABLES'!O5</f>
        <v>7.8151000000000002</v>
      </c>
      <c r="I5" s="3">
        <f>'LIFE TABLES'!P5</f>
        <v>7.8151000000000002E-3</v>
      </c>
      <c r="J5" s="3">
        <f>'LIFE TABLES'!Q5</f>
        <v>0.99218490000000004</v>
      </c>
      <c r="K5" s="10">
        <f>'LIFE TABLES'!R5</f>
        <v>0.97729066076034321</v>
      </c>
      <c r="M5" s="8" t="s">
        <v>33</v>
      </c>
      <c r="N5" s="14">
        <f>'ASSIGNEMENT DATA'!F3</f>
        <v>20</v>
      </c>
      <c r="P5" s="14">
        <f t="shared" ref="P5:P53" si="7">P4*E5*(1-$N$6)</f>
        <v>81233.889418663224</v>
      </c>
      <c r="Q5" s="14">
        <f t="shared" ref="Q5:Q53" si="8">Q4*E5*(1-$N$6)</f>
        <v>20308.472354665806</v>
      </c>
      <c r="R5" s="14">
        <f t="shared" si="2"/>
        <v>101542.36177332903</v>
      </c>
      <c r="T5" s="10">
        <f t="shared" ref="T5:T53" si="9">K4*J5*(1-$N$8)^A5*$N$8</f>
        <v>0.10591387535990217</v>
      </c>
      <c r="U5" s="10">
        <f t="shared" ref="U5:U53" si="10">K4*I5*(1-$N$8)^A5</f>
        <v>5.5616483535489642E-3</v>
      </c>
      <c r="V5" s="10">
        <f t="shared" ref="V5:V53" si="11">V4*(1-I5)*(1-$N$8)</f>
        <v>0.6001786270394458</v>
      </c>
      <c r="W5" s="10"/>
      <c r="X5" s="10">
        <f t="shared" si="3"/>
        <v>10128.497392536823</v>
      </c>
      <c r="Y5" s="10">
        <f t="shared" si="4"/>
        <v>531.96276637959284</v>
      </c>
      <c r="Z5" s="10"/>
      <c r="AA5" s="14">
        <f>AA4*(1+$N$10)</f>
        <v>52.02</v>
      </c>
      <c r="AC5" s="10">
        <f t="shared" si="5"/>
        <v>10128.497392536823</v>
      </c>
      <c r="AD5" s="10">
        <f t="shared" si="6"/>
        <v>531.96276637959284</v>
      </c>
      <c r="AE5" s="10">
        <f t="shared" ref="AE5:AE53" si="12">R5/(1-$N$6)*$N$7*D5*V4</f>
        <v>974.39686321086651</v>
      </c>
      <c r="AF5" s="10">
        <f t="shared" ref="AF5:AF53" si="13">AA5*V4*D5</f>
        <v>34.87143213106679</v>
      </c>
      <c r="AG5" s="10">
        <f t="shared" si="0"/>
        <v>11669.728454258349</v>
      </c>
      <c r="AH5" s="10">
        <f t="shared" si="1"/>
        <v>23339.456908516699</v>
      </c>
    </row>
    <row r="6" spans="1:38" x14ac:dyDescent="0.35">
      <c r="A6">
        <v>3</v>
      </c>
      <c r="B6" s="4">
        <f>RATES!B7</f>
        <v>2.7830000000000001E-2</v>
      </c>
      <c r="C6" s="4">
        <f>RATES!C7</f>
        <v>2.7449783708099751E-2</v>
      </c>
      <c r="D6" s="3">
        <f>RATES!D7</f>
        <v>0.92095016751412118</v>
      </c>
      <c r="E6" s="3">
        <f>RATES!E7</f>
        <v>1.0228084749535367</v>
      </c>
      <c r="G6" s="6">
        <f>'LIFE TABLES'!N6</f>
        <v>63</v>
      </c>
      <c r="H6" s="3">
        <f>'LIFE TABLES'!O6</f>
        <v>8.6648700000000005</v>
      </c>
      <c r="I6" s="3">
        <f>'LIFE TABLES'!P6</f>
        <v>8.6648699999999999E-3</v>
      </c>
      <c r="J6" s="3">
        <f>'LIFE TABLES'!Q6</f>
        <v>0.99133512999999995</v>
      </c>
      <c r="K6" s="10">
        <f>'LIFE TABLES'!R6</f>
        <v>0.96882256423264068</v>
      </c>
      <c r="M6" s="8" t="s">
        <v>24</v>
      </c>
      <c r="N6" s="15">
        <f>'ASSIGNEMENT DATA'!G3</f>
        <v>2.1999999999999999E-2</v>
      </c>
      <c r="P6" s="14">
        <f t="shared" si="7"/>
        <v>81258.802918728528</v>
      </c>
      <c r="Q6" s="14">
        <f t="shared" si="8"/>
        <v>20314.700729682132</v>
      </c>
      <c r="R6" s="14">
        <f t="shared" si="2"/>
        <v>101573.50364841067</v>
      </c>
      <c r="T6" s="10">
        <f t="shared" si="9"/>
        <v>8.9246723588905563E-2</v>
      </c>
      <c r="U6" s="10">
        <f t="shared" si="10"/>
        <v>5.2004697800752822E-3</v>
      </c>
      <c r="V6" s="10">
        <f t="shared" si="11"/>
        <v>0.50573143367046491</v>
      </c>
      <c r="W6" s="10"/>
      <c r="X6" s="10">
        <f t="shared" si="3"/>
        <v>8346.8637418568269</v>
      </c>
      <c r="Y6" s="10">
        <f t="shared" si="4"/>
        <v>486.47344821087648</v>
      </c>
      <c r="Z6" s="10"/>
      <c r="AA6" s="14">
        <f t="shared" ref="AA6:AA53" si="14">AA5*(1+$N$10)</f>
        <v>53.060400000000001</v>
      </c>
      <c r="AC6" s="10">
        <f t="shared" si="5"/>
        <v>8346.8637418568269</v>
      </c>
      <c r="AD6" s="10">
        <f t="shared" si="6"/>
        <v>486.47344821087648</v>
      </c>
      <c r="AE6" s="10">
        <f t="shared" si="12"/>
        <v>803.68575546727618</v>
      </c>
      <c r="AF6" s="10">
        <f t="shared" si="13"/>
        <v>29.32831934711923</v>
      </c>
      <c r="AG6" s="10">
        <f t="shared" si="0"/>
        <v>9666.3512648820997</v>
      </c>
      <c r="AH6" s="10">
        <f t="shared" si="1"/>
        <v>28999.053794646301</v>
      </c>
    </row>
    <row r="7" spans="1:38" x14ac:dyDescent="0.35">
      <c r="A7">
        <v>4</v>
      </c>
      <c r="B7" s="4">
        <f>RATES!B8</f>
        <v>2.6370000000000001E-2</v>
      </c>
      <c r="C7" s="4">
        <f>RATES!C8</f>
        <v>2.6028305521127008E-2</v>
      </c>
      <c r="D7" s="3">
        <f>RATES!D8</f>
        <v>0.90112326459071324</v>
      </c>
      <c r="E7" s="3">
        <f>RATES!E8</f>
        <v>1.0220024315235199</v>
      </c>
      <c r="G7" s="6">
        <f>'LIFE TABLES'!N7</f>
        <v>64</v>
      </c>
      <c r="H7" s="3">
        <f>'LIFE TABLES'!O7</f>
        <v>9.6526999999999994</v>
      </c>
      <c r="I7" s="3">
        <f>'LIFE TABLES'!P7</f>
        <v>9.6527000000000002E-3</v>
      </c>
      <c r="J7" s="3">
        <f>'LIFE TABLES'!Q7</f>
        <v>0.99034730000000004</v>
      </c>
      <c r="K7" s="10">
        <f>'LIFE TABLES'!R7</f>
        <v>0.95947081066687234</v>
      </c>
      <c r="M7" s="8" t="s">
        <v>25</v>
      </c>
      <c r="N7" s="15">
        <f>'ASSIGNEMENT DATA'!H3</f>
        <v>1.4E-2</v>
      </c>
      <c r="P7" s="14">
        <f t="shared" si="7"/>
        <v>81219.666893987174</v>
      </c>
      <c r="Q7" s="14">
        <f t="shared" si="8"/>
        <v>20304.916723496794</v>
      </c>
      <c r="R7" s="14">
        <f t="shared" si="2"/>
        <v>101524.58361748396</v>
      </c>
      <c r="T7" s="10">
        <f t="shared" si="9"/>
        <v>7.5127463979101083E-2</v>
      </c>
      <c r="U7" s="10">
        <f t="shared" si="10"/>
        <v>4.8816738097908954E-3</v>
      </c>
      <c r="V7" s="10">
        <f t="shared" si="11"/>
        <v>0.4257222958815729</v>
      </c>
      <c r="W7" s="10"/>
      <c r="X7" s="10">
        <f t="shared" si="3"/>
        <v>6871.7695253328639</v>
      </c>
      <c r="Y7" s="10">
        <f t="shared" si="4"/>
        <v>446.60561185834024</v>
      </c>
      <c r="Z7" s="10"/>
      <c r="AA7" s="14">
        <f t="shared" si="14"/>
        <v>54.121608000000002</v>
      </c>
      <c r="AC7" s="10">
        <f t="shared" si="5"/>
        <v>6871.7695253328639</v>
      </c>
      <c r="AD7" s="10">
        <f t="shared" si="6"/>
        <v>446.60561185834024</v>
      </c>
      <c r="AE7" s="10">
        <f t="shared" si="12"/>
        <v>662.31493448623723</v>
      </c>
      <c r="AF7" s="10">
        <f t="shared" si="13"/>
        <v>24.66464343907418</v>
      </c>
      <c r="AG7" s="10">
        <f t="shared" si="0"/>
        <v>8005.3547151165158</v>
      </c>
      <c r="AH7" s="10">
        <f t="shared" si="1"/>
        <v>32021.418860466063</v>
      </c>
    </row>
    <row r="8" spans="1:38" x14ac:dyDescent="0.35">
      <c r="A8">
        <v>5</v>
      </c>
      <c r="B8" s="4">
        <f>RATES!B9</f>
        <v>2.5489999999999999E-2</v>
      </c>
      <c r="C8" s="4">
        <f>RATES!C9</f>
        <v>2.5170547141944267E-2</v>
      </c>
      <c r="D8" s="3">
        <f>RATES!D9</f>
        <v>0.88174468672828576</v>
      </c>
      <c r="E8" s="3">
        <f>RATES!E9</f>
        <v>1.0219775385710932</v>
      </c>
      <c r="G8" s="6">
        <f>'LIFE TABLES'!N8</f>
        <v>65</v>
      </c>
      <c r="H8" s="3">
        <f>'LIFE TABLES'!O8</f>
        <v>10.79527</v>
      </c>
      <c r="I8" s="3">
        <f>'LIFE TABLES'!P8</f>
        <v>1.0795270000000001E-2</v>
      </c>
      <c r="J8" s="3">
        <f>'LIFE TABLES'!Q8</f>
        <v>0.98920472999999998</v>
      </c>
      <c r="K8" s="10">
        <f>'LIFE TABLES'!R8</f>
        <v>0.94911306420860453</v>
      </c>
      <c r="M8" s="8" t="s">
        <v>34</v>
      </c>
      <c r="N8" s="16">
        <f>'ASSIGNEMENT DATA'!I3</f>
        <v>0.15</v>
      </c>
      <c r="P8" s="14">
        <f t="shared" si="7"/>
        <v>81178.572400251724</v>
      </c>
      <c r="Q8" s="14">
        <f t="shared" si="8"/>
        <v>20294.643100062931</v>
      </c>
      <c r="R8" s="14">
        <f t="shared" si="2"/>
        <v>101473.21550031466</v>
      </c>
      <c r="T8" s="10">
        <f t="shared" si="9"/>
        <v>6.3168976312876698E-2</v>
      </c>
      <c r="U8" s="10">
        <f t="shared" si="10"/>
        <v>4.5957871290614677E-3</v>
      </c>
      <c r="V8" s="10">
        <f t="shared" si="11"/>
        <v>0.35795753243963468</v>
      </c>
      <c r="W8" s="10"/>
      <c r="X8" s="10">
        <f t="shared" si="3"/>
        <v>5650.8334412379709</v>
      </c>
      <c r="Y8" s="10">
        <f t="shared" si="4"/>
        <v>411.20101544244136</v>
      </c>
      <c r="Z8" s="10"/>
      <c r="AA8" s="14">
        <f t="shared" si="14"/>
        <v>55.204040160000005</v>
      </c>
      <c r="AC8" s="10">
        <f t="shared" si="5"/>
        <v>5650.8334412379709</v>
      </c>
      <c r="AD8" s="10">
        <f t="shared" si="6"/>
        <v>411.20101544244136</v>
      </c>
      <c r="AE8" s="10">
        <f t="shared" si="12"/>
        <v>545.26779825729466</v>
      </c>
      <c r="AF8" s="10">
        <f t="shared" si="13"/>
        <v>20.722402746012094</v>
      </c>
      <c r="AG8" s="10">
        <f t="shared" si="0"/>
        <v>6628.0246576837199</v>
      </c>
      <c r="AH8" s="10">
        <f t="shared" si="1"/>
        <v>33140.123288418603</v>
      </c>
    </row>
    <row r="9" spans="1:38" x14ac:dyDescent="0.35">
      <c r="A9">
        <v>6</v>
      </c>
      <c r="B9" s="4">
        <f>RATES!B10</f>
        <v>2.5020000000000001E-2</v>
      </c>
      <c r="C9" s="4">
        <f>RATES!C10</f>
        <v>2.4712124595133091E-2</v>
      </c>
      <c r="D9" s="3">
        <f>RATES!D10</f>
        <v>0.86219592102620657</v>
      </c>
      <c r="E9" s="3">
        <f>RATES!E10</f>
        <v>1.0226732291644476</v>
      </c>
      <c r="G9" s="6">
        <f>'LIFE TABLES'!N9</f>
        <v>66</v>
      </c>
      <c r="H9" s="3">
        <f>'LIFE TABLES'!O9</f>
        <v>11.728260000000001</v>
      </c>
      <c r="I9" s="3">
        <f>'LIFE TABLES'!P9</f>
        <v>1.1728260000000001E-2</v>
      </c>
      <c r="J9" s="3">
        <f>'LIFE TABLES'!Q9</f>
        <v>0.98827173999999995</v>
      </c>
      <c r="K9" s="10">
        <f>'LIFE TABLES'!R9</f>
        <v>0.93798161942216929</v>
      </c>
      <c r="M9" s="8" t="s">
        <v>35</v>
      </c>
      <c r="N9" s="14">
        <f>'ASSIGNEMENT DATA'!J3</f>
        <v>50</v>
      </c>
      <c r="P9" s="14">
        <f t="shared" si="7"/>
        <v>81192.731414463778</v>
      </c>
      <c r="Q9" s="14">
        <f t="shared" si="8"/>
        <v>20298.182853615945</v>
      </c>
      <c r="R9" s="14">
        <f t="shared" si="2"/>
        <v>101490.91426807972</v>
      </c>
      <c r="T9" s="10">
        <f t="shared" si="9"/>
        <v>5.3063897014533616E-2</v>
      </c>
      <c r="U9" s="10">
        <f t="shared" si="10"/>
        <v>4.1982190094104694E-3</v>
      </c>
      <c r="V9" s="10">
        <f t="shared" si="11"/>
        <v>0.30069541641569059</v>
      </c>
      <c r="W9" s="10"/>
      <c r="X9" s="10">
        <f t="shared" si="3"/>
        <v>4642.4440541550011</v>
      </c>
      <c r="Y9" s="10">
        <f t="shared" si="4"/>
        <v>367.36537399857849</v>
      </c>
      <c r="Z9" s="10"/>
      <c r="AA9" s="14">
        <f t="shared" si="14"/>
        <v>56.308120963200004</v>
      </c>
      <c r="AC9" s="10">
        <f t="shared" si="5"/>
        <v>4642.4440541550011</v>
      </c>
      <c r="AD9" s="10">
        <f t="shared" si="6"/>
        <v>367.36537399857849</v>
      </c>
      <c r="AE9" s="10">
        <f t="shared" si="12"/>
        <v>448.38782860752389</v>
      </c>
      <c r="AF9" s="10">
        <f t="shared" si="13"/>
        <v>17.378348591044169</v>
      </c>
      <c r="AG9" s="10">
        <f t="shared" si="0"/>
        <v>5475.5756053521482</v>
      </c>
      <c r="AH9" s="10">
        <f t="shared" si="1"/>
        <v>32853.453632112891</v>
      </c>
    </row>
    <row r="10" spans="1:38" x14ac:dyDescent="0.35">
      <c r="A10">
        <v>7</v>
      </c>
      <c r="B10" s="4">
        <f>RATES!B11</f>
        <v>2.477E-2</v>
      </c>
      <c r="C10" s="4">
        <f>RATES!C11</f>
        <v>2.4468197167211519E-2</v>
      </c>
      <c r="D10" s="3">
        <f>RATES!D11</f>
        <v>0.84258782390013232</v>
      </c>
      <c r="E10" s="3">
        <f>RATES!E11</f>
        <v>1.0232712799424435</v>
      </c>
      <c r="G10" s="6">
        <f>'LIFE TABLES'!N10</f>
        <v>67</v>
      </c>
      <c r="H10" s="3">
        <f>'LIFE TABLES'!O10</f>
        <v>12.797940000000001</v>
      </c>
      <c r="I10" s="3">
        <f>'LIFE TABLES'!P10</f>
        <v>1.2797940000000001E-2</v>
      </c>
      <c r="J10" s="3">
        <f>'LIFE TABLES'!Q10</f>
        <v>0.98720205999999999</v>
      </c>
      <c r="K10" s="10">
        <f>'LIFE TABLES'!R10</f>
        <v>0.92597738693570153</v>
      </c>
      <c r="M10" s="8" t="s">
        <v>30</v>
      </c>
      <c r="N10" s="16">
        <f>'ASSIGNEMENT DATA'!K3</f>
        <v>0.02</v>
      </c>
      <c r="P10" s="14">
        <f t="shared" si="7"/>
        <v>81254.382012178365</v>
      </c>
      <c r="Q10" s="14">
        <f t="shared" si="8"/>
        <v>20313.595503044591</v>
      </c>
      <c r="R10" s="14">
        <f t="shared" si="2"/>
        <v>101567.97751522296</v>
      </c>
      <c r="T10" s="10">
        <f t="shared" si="9"/>
        <v>4.4527070177719112E-2</v>
      </c>
      <c r="U10" s="10">
        <f t="shared" si="10"/>
        <v>3.848281897563022E-3</v>
      </c>
      <c r="V10" s="10">
        <f t="shared" si="11"/>
        <v>0.25232006434040843</v>
      </c>
      <c r="W10" s="10"/>
      <c r="X10" s="10">
        <f t="shared" si="3"/>
        <v>3809.8736861586485</v>
      </c>
      <c r="Y10" s="10">
        <f t="shared" si="4"/>
        <v>329.33573833163319</v>
      </c>
      <c r="Z10" s="10"/>
      <c r="AA10" s="14">
        <f t="shared" si="14"/>
        <v>57.434283382464002</v>
      </c>
      <c r="AC10" s="10">
        <f t="shared" si="5"/>
        <v>3809.8736861586485</v>
      </c>
      <c r="AD10" s="10">
        <f t="shared" si="6"/>
        <v>329.33573833163319</v>
      </c>
      <c r="AE10" s="10">
        <f t="shared" si="12"/>
        <v>368.3731539708516</v>
      </c>
      <c r="AF10" s="10">
        <f t="shared" si="13"/>
        <v>14.551681939888324</v>
      </c>
      <c r="AG10" s="10">
        <f t="shared" si="0"/>
        <v>4522.1342604010215</v>
      </c>
      <c r="AH10" s="10">
        <f t="shared" si="1"/>
        <v>31654.939822807151</v>
      </c>
    </row>
    <row r="11" spans="1:38" x14ac:dyDescent="0.35">
      <c r="A11">
        <v>8</v>
      </c>
      <c r="B11" s="4">
        <f>RATES!B12</f>
        <v>2.4660000000000001E-2</v>
      </c>
      <c r="C11" s="4">
        <f>RATES!C12</f>
        <v>2.4360850246257219E-2</v>
      </c>
      <c r="D11" s="3">
        <f>RATES!D12</f>
        <v>0.8229278065902943</v>
      </c>
      <c r="E11" s="3">
        <f>RATES!E12</f>
        <v>1.0238903305398039</v>
      </c>
      <c r="G11" s="6">
        <f>'LIFE TABLES'!N11</f>
        <v>68</v>
      </c>
      <c r="H11" s="3">
        <f>'LIFE TABLES'!O11</f>
        <v>13.97499</v>
      </c>
      <c r="I11" s="3">
        <f>'LIFE TABLES'!P11</f>
        <v>1.397499E-2</v>
      </c>
      <c r="J11" s="3">
        <f>'LIFE TABLES'!Q11</f>
        <v>0.98602500999999998</v>
      </c>
      <c r="K11" s="10">
        <f>'LIFE TABLES'!R11</f>
        <v>0.91303686221304892</v>
      </c>
      <c r="P11" s="14">
        <f t="shared" si="7"/>
        <v>81365.273383019157</v>
      </c>
      <c r="Q11" s="14">
        <f t="shared" si="8"/>
        <v>20341.318345754789</v>
      </c>
      <c r="R11" s="14">
        <f t="shared" si="2"/>
        <v>101706.59172877394</v>
      </c>
      <c r="T11" s="10">
        <f t="shared" si="9"/>
        <v>3.7319084094667769E-2</v>
      </c>
      <c r="U11" s="10">
        <f t="shared" si="10"/>
        <v>3.5261703759565631E-3</v>
      </c>
      <c r="V11" s="10">
        <f t="shared" si="11"/>
        <v>0.21147480986978409</v>
      </c>
      <c r="W11" s="10"/>
      <c r="X11" s="10">
        <f t="shared" si="3"/>
        <v>3122.8879719910042</v>
      </c>
      <c r="Y11" s="10">
        <f t="shared" si="4"/>
        <v>295.1305252961173</v>
      </c>
      <c r="Z11" s="10"/>
      <c r="AA11" s="14">
        <f t="shared" si="14"/>
        <v>58.582969050113284</v>
      </c>
      <c r="AC11" s="10">
        <f t="shared" si="5"/>
        <v>3122.8879719910042</v>
      </c>
      <c r="AD11" s="10">
        <f t="shared" si="6"/>
        <v>295.1305252961173</v>
      </c>
      <c r="AE11" s="10">
        <f t="shared" si="12"/>
        <v>302.3095076098225</v>
      </c>
      <c r="AF11" s="10">
        <f t="shared" si="13"/>
        <v>12.164237823611193</v>
      </c>
      <c r="AG11" s="10">
        <f t="shared" si="0"/>
        <v>3732.4922427205552</v>
      </c>
      <c r="AH11" s="10">
        <f t="shared" si="1"/>
        <v>29859.937941764441</v>
      </c>
    </row>
    <row r="12" spans="1:38" x14ac:dyDescent="0.35">
      <c r="A12">
        <v>9</v>
      </c>
      <c r="B12" s="4">
        <f>RATES!B13</f>
        <v>2.4639999999999999E-2</v>
      </c>
      <c r="C12" s="4">
        <f>RATES!C13</f>
        <v>2.4341331386158117E-2</v>
      </c>
      <c r="D12" s="3">
        <f>RATES!D13</f>
        <v>0.80326389514893914</v>
      </c>
      <c r="E12" s="3">
        <f>RATES!E13</f>
        <v>1.0244800140528028</v>
      </c>
      <c r="G12" s="6">
        <f>'LIFE TABLES'!N12</f>
        <v>69</v>
      </c>
      <c r="H12" s="3">
        <f>'LIFE TABLES'!O12</f>
        <v>15.66005</v>
      </c>
      <c r="I12" s="3">
        <f>'LIFE TABLES'!P12</f>
        <v>1.5660050000000002E-2</v>
      </c>
      <c r="J12" s="3">
        <f>'LIFE TABLES'!Q12</f>
        <v>0.98433994999999996</v>
      </c>
      <c r="K12" s="10">
        <f>'LIFE TABLES'!R12</f>
        <v>0.89873865929894947</v>
      </c>
      <c r="P12" s="14">
        <f t="shared" si="7"/>
        <v>81523.240297630997</v>
      </c>
      <c r="Q12" s="14">
        <f t="shared" si="8"/>
        <v>20380.810074407749</v>
      </c>
      <c r="R12" s="14">
        <f t="shared" si="2"/>
        <v>101904.05037203875</v>
      </c>
      <c r="T12" s="10">
        <f t="shared" si="9"/>
        <v>3.1224465566022402E-2</v>
      </c>
      <c r="U12" s="10">
        <f t="shared" si="10"/>
        <v>3.3117060963013113E-3</v>
      </c>
      <c r="V12" s="10">
        <f t="shared" si="11"/>
        <v>0.17693863820746034</v>
      </c>
      <c r="W12" s="10"/>
      <c r="X12" s="10">
        <f t="shared" si="3"/>
        <v>2555.4033661684957</v>
      </c>
      <c r="Y12" s="10">
        <f t="shared" si="4"/>
        <v>271.08249902764322</v>
      </c>
      <c r="Z12" s="10"/>
      <c r="AA12" s="14">
        <f t="shared" si="14"/>
        <v>59.754628431115549</v>
      </c>
      <c r="AC12" s="10">
        <f t="shared" si="5"/>
        <v>2555.4033661684957</v>
      </c>
      <c r="AD12" s="10">
        <f t="shared" si="6"/>
        <v>271.08249902764322</v>
      </c>
      <c r="AE12" s="10">
        <f t="shared" si="12"/>
        <v>247.7978404250216</v>
      </c>
      <c r="AF12" s="10">
        <f t="shared" si="13"/>
        <v>10.150523482199141</v>
      </c>
      <c r="AG12" s="10">
        <f t="shared" si="0"/>
        <v>3084.4342291033599</v>
      </c>
      <c r="AH12" s="10">
        <f t="shared" si="1"/>
        <v>27759.90806193024</v>
      </c>
    </row>
    <row r="13" spans="1:38" x14ac:dyDescent="0.35">
      <c r="A13">
        <v>10</v>
      </c>
      <c r="B13" s="4">
        <f>RATES!B14</f>
        <v>2.47E-2</v>
      </c>
      <c r="C13" s="4">
        <f>RATES!C14</f>
        <v>2.4399886823535121E-2</v>
      </c>
      <c r="D13" s="3">
        <f>RATES!D14</f>
        <v>0.78348852098697153</v>
      </c>
      <c r="E13" s="3">
        <f>RATES!E14</f>
        <v>1.025240158129</v>
      </c>
      <c r="G13" s="6">
        <f>'LIFE TABLES'!N13</f>
        <v>70</v>
      </c>
      <c r="H13" s="3">
        <f>'LIFE TABLES'!O13</f>
        <v>17.473579999999998</v>
      </c>
      <c r="I13" s="3">
        <f>'LIFE TABLES'!P13</f>
        <v>1.7473579999999999E-2</v>
      </c>
      <c r="J13" s="3">
        <f>'LIFE TABLES'!Q13</f>
        <v>0.98252642000000001</v>
      </c>
      <c r="K13" s="10">
        <f>'LIFE TABLES'!R13</f>
        <v>0.88303447743659658</v>
      </c>
      <c r="P13" s="14">
        <f t="shared" si="7"/>
        <v>81742.119978905175</v>
      </c>
      <c r="Q13" s="14">
        <f t="shared" si="8"/>
        <v>20435.529994726294</v>
      </c>
      <c r="R13" s="14">
        <f t="shared" si="2"/>
        <v>102177.64997363147</v>
      </c>
      <c r="T13" s="10">
        <f t="shared" si="9"/>
        <v>2.6077033013647676E-2</v>
      </c>
      <c r="U13" s="10">
        <f t="shared" si="10"/>
        <v>3.0917514498091134E-3</v>
      </c>
      <c r="V13" s="10">
        <f t="shared" si="11"/>
        <v>0.14776985374400353</v>
      </c>
      <c r="W13" s="10"/>
      <c r="X13" s="10">
        <f t="shared" si="3"/>
        <v>2087.1886702583201</v>
      </c>
      <c r="Y13" s="10">
        <f t="shared" si="4"/>
        <v>247.510211336553</v>
      </c>
      <c r="Z13" s="10"/>
      <c r="AA13" s="14">
        <f t="shared" si="14"/>
        <v>60.949720999737863</v>
      </c>
      <c r="AC13" s="10">
        <f t="shared" si="5"/>
        <v>2087.1886702583201</v>
      </c>
      <c r="AD13" s="10">
        <f t="shared" si="6"/>
        <v>247.510211336553</v>
      </c>
      <c r="AE13" s="10">
        <f t="shared" si="12"/>
        <v>202.76846300689144</v>
      </c>
      <c r="AF13" s="10">
        <f t="shared" si="13"/>
        <v>8.4494227619969031</v>
      </c>
      <c r="AG13" s="10">
        <f t="shared" si="0"/>
        <v>2545.9167673637617</v>
      </c>
      <c r="AH13" s="10">
        <f t="shared" si="1"/>
        <v>25459.167673637618</v>
      </c>
    </row>
    <row r="14" spans="1:38" x14ac:dyDescent="0.35">
      <c r="A14">
        <v>11</v>
      </c>
      <c r="B14" s="4">
        <f>RATES!B15</f>
        <v>2.487E-2</v>
      </c>
      <c r="C14" s="4">
        <f>RATES!C15</f>
        <v>2.4565775278567011E-2</v>
      </c>
      <c r="D14" s="3">
        <f>RATES!D15</f>
        <v>0.76320887666583503</v>
      </c>
      <c r="E14" s="3">
        <f>RATES!E15</f>
        <v>1.0265715519580045</v>
      </c>
      <c r="G14" s="6">
        <f>'LIFE TABLES'!N14</f>
        <v>71</v>
      </c>
      <c r="H14" s="3">
        <f>'LIFE TABLES'!O14</f>
        <v>19.737480000000001</v>
      </c>
      <c r="I14" s="3">
        <f>'LIFE TABLES'!P14</f>
        <v>1.9737480000000002E-2</v>
      </c>
      <c r="J14" s="3">
        <f>'LIFE TABLES'!Q14</f>
        <v>0.98026252000000003</v>
      </c>
      <c r="K14" s="10">
        <f>'LIFE TABLES'!R14</f>
        <v>0.86560560209888138</v>
      </c>
      <c r="P14" s="14">
        <f t="shared" si="7"/>
        <v>82068.023997806289</v>
      </c>
      <c r="Q14" s="14">
        <f t="shared" si="8"/>
        <v>20517.005999451572</v>
      </c>
      <c r="R14" s="14">
        <f t="shared" si="2"/>
        <v>102585.02999725787</v>
      </c>
      <c r="T14" s="10">
        <f t="shared" si="9"/>
        <v>2.1727987381669246E-2</v>
      </c>
      <c r="U14" s="10">
        <f t="shared" si="10"/>
        <v>2.9166045328751946E-3</v>
      </c>
      <c r="V14" s="10">
        <f t="shared" si="11"/>
        <v>0.1231252618294591</v>
      </c>
      <c r="W14" s="10"/>
      <c r="X14" s="10">
        <f t="shared" si="3"/>
        <v>1700.8351582607831</v>
      </c>
      <c r="Y14" s="10">
        <f t="shared" si="4"/>
        <v>228.35206803758473</v>
      </c>
      <c r="Z14" s="10"/>
      <c r="AA14" s="14">
        <f t="shared" si="14"/>
        <v>62.168715419732621</v>
      </c>
      <c r="AC14" s="10">
        <f t="shared" si="5"/>
        <v>1700.8351582607831</v>
      </c>
      <c r="AD14" s="10">
        <f t="shared" si="6"/>
        <v>228.35206803758473</v>
      </c>
      <c r="AE14" s="10">
        <f t="shared" si="12"/>
        <v>165.61605178272387</v>
      </c>
      <c r="AF14" s="10">
        <f t="shared" si="13"/>
        <v>7.0113419739007794</v>
      </c>
      <c r="AG14" s="10">
        <f t="shared" si="0"/>
        <v>2101.8146200549927</v>
      </c>
      <c r="AH14" s="10">
        <f t="shared" si="1"/>
        <v>23119.96082060492</v>
      </c>
    </row>
    <row r="15" spans="1:38" x14ac:dyDescent="0.35">
      <c r="A15">
        <v>12</v>
      </c>
      <c r="B15" s="4">
        <f>RATES!B16</f>
        <v>2.487E-2</v>
      </c>
      <c r="C15" s="4">
        <f>RATES!C16</f>
        <v>2.4565775278567011E-2</v>
      </c>
      <c r="D15" s="3">
        <f>RATES!D16</f>
        <v>0.7446884743097516</v>
      </c>
      <c r="E15" s="3">
        <f>RATES!E16</f>
        <v>1.0248699999999999</v>
      </c>
      <c r="G15" s="6">
        <f>'LIFE TABLES'!N15</f>
        <v>72</v>
      </c>
      <c r="H15" s="3">
        <f>'LIFE TABLES'!O15</f>
        <v>21.721769999999999</v>
      </c>
      <c r="I15" s="3">
        <f>'LIFE TABLES'!P15</f>
        <v>2.1721769999999998E-2</v>
      </c>
      <c r="J15" s="3">
        <f>'LIFE TABLES'!Q15</f>
        <v>0.97827823000000003</v>
      </c>
      <c r="K15" s="10">
        <f>'LIFE TABLES'!R15</f>
        <v>0.84680311629937799</v>
      </c>
      <c r="P15" s="14">
        <f t="shared" si="7"/>
        <v>82258.656528029824</v>
      </c>
      <c r="Q15" s="14">
        <f t="shared" si="8"/>
        <v>20564.664132007456</v>
      </c>
      <c r="R15" s="14">
        <f t="shared" si="2"/>
        <v>102823.32066003728</v>
      </c>
      <c r="T15" s="10">
        <f t="shared" si="9"/>
        <v>1.8067614481621464E-2</v>
      </c>
      <c r="U15" s="10">
        <f t="shared" si="10"/>
        <v>2.6744986186492885E-3</v>
      </c>
      <c r="V15" s="10">
        <f t="shared" si="11"/>
        <v>0.10238314872918834</v>
      </c>
      <c r="W15" s="10"/>
      <c r="X15" s="10">
        <f t="shared" si="3"/>
        <v>1383.1923888407905</v>
      </c>
      <c r="Y15" s="10">
        <f t="shared" si="4"/>
        <v>204.78994783420592</v>
      </c>
      <c r="Z15" s="10"/>
      <c r="AA15" s="14">
        <f t="shared" si="14"/>
        <v>63.412089728127278</v>
      </c>
      <c r="AC15" s="10">
        <f t="shared" si="5"/>
        <v>1383.1923888407905</v>
      </c>
      <c r="AD15" s="10">
        <f t="shared" si="6"/>
        <v>204.78994783420592</v>
      </c>
      <c r="AE15" s="10">
        <f t="shared" si="12"/>
        <v>134.95923423733112</v>
      </c>
      <c r="AF15" s="10">
        <f t="shared" si="13"/>
        <v>5.8142521850700017</v>
      </c>
      <c r="AG15" s="10">
        <f t="shared" si="0"/>
        <v>1728.7558230973978</v>
      </c>
      <c r="AH15" s="10">
        <f t="shared" si="1"/>
        <v>20745.069877168775</v>
      </c>
    </row>
    <row r="16" spans="1:38" x14ac:dyDescent="0.35">
      <c r="A16">
        <v>13</v>
      </c>
      <c r="B16" s="4">
        <f>RATES!B17</f>
        <v>2.4920000000000001E-2</v>
      </c>
      <c r="C16" s="4">
        <f>RATES!C17</f>
        <v>2.4614560763919189E-2</v>
      </c>
      <c r="D16" s="3">
        <f>RATES!D17</f>
        <v>0.72615681422166578</v>
      </c>
      <c r="E16" s="3">
        <f>RATES!E17</f>
        <v>1.0255201903020756</v>
      </c>
      <c r="G16" s="6">
        <f>'LIFE TABLES'!N16</f>
        <v>73</v>
      </c>
      <c r="H16" s="3">
        <f>'LIFE TABLES'!O16</f>
        <v>23.921029999999998</v>
      </c>
      <c r="I16" s="3">
        <f>'LIFE TABLES'!P16</f>
        <v>2.3921029999999999E-2</v>
      </c>
      <c r="J16" s="3">
        <f>'LIFE TABLES'!Q16</f>
        <v>0.97607896999999999</v>
      </c>
      <c r="K16" s="10">
        <f>'LIFE TABLES'!R16</f>
        <v>0.82654671355028708</v>
      </c>
      <c r="P16" s="14">
        <f t="shared" si="7"/>
        <v>82502.039008492618</v>
      </c>
      <c r="Q16" s="14">
        <f t="shared" si="8"/>
        <v>20625.509752123155</v>
      </c>
      <c r="R16" s="14">
        <f t="shared" si="2"/>
        <v>103127.54876061577</v>
      </c>
      <c r="T16" s="10">
        <f t="shared" si="9"/>
        <v>1.4990105753541438E-2</v>
      </c>
      <c r="U16" s="10">
        <f t="shared" si="10"/>
        <v>2.4491103722453752E-3</v>
      </c>
      <c r="V16" s="10">
        <f t="shared" si="11"/>
        <v>8.4943932603401523E-2</v>
      </c>
      <c r="W16" s="10"/>
      <c r="X16" s="10">
        <f t="shared" si="3"/>
        <v>1122.3429324674059</v>
      </c>
      <c r="Y16" s="10">
        <f t="shared" si="4"/>
        <v>183.40597070185814</v>
      </c>
      <c r="Z16" s="10"/>
      <c r="AA16" s="14">
        <f t="shared" si="14"/>
        <v>64.680331522689826</v>
      </c>
      <c r="AC16" s="10">
        <f t="shared" si="5"/>
        <v>1122.3429324674059</v>
      </c>
      <c r="AD16" s="10">
        <f t="shared" si="6"/>
        <v>183.40597070185814</v>
      </c>
      <c r="AE16" s="10">
        <f t="shared" si="12"/>
        <v>109.75461104226632</v>
      </c>
      <c r="AF16" s="10">
        <f t="shared" si="13"/>
        <v>4.8087382289297027</v>
      </c>
      <c r="AG16" s="10">
        <f t="shared" si="0"/>
        <v>1420.3122524404603</v>
      </c>
      <c r="AH16" s="10">
        <f t="shared" si="1"/>
        <v>18464.059281725982</v>
      </c>
    </row>
    <row r="17" spans="1:34" x14ac:dyDescent="0.35">
      <c r="A17">
        <v>14</v>
      </c>
      <c r="B17" s="4">
        <f>RATES!B18</f>
        <v>2.4989999999999998E-2</v>
      </c>
      <c r="C17" s="4">
        <f>RATES!C18</f>
        <v>2.4682856445219562E-2</v>
      </c>
      <c r="D17" s="3">
        <f>RATES!D18</f>
        <v>0.70782386801134656</v>
      </c>
      <c r="E17" s="3">
        <f>RATES!E18</f>
        <v>1.0259004351772232</v>
      </c>
      <c r="G17" s="6">
        <f>'LIFE TABLES'!N17</f>
        <v>74</v>
      </c>
      <c r="H17" s="3">
        <f>'LIFE TABLES'!O17</f>
        <v>25.97889</v>
      </c>
      <c r="I17" s="3">
        <f>'LIFE TABLES'!P17</f>
        <v>2.5978890000000001E-2</v>
      </c>
      <c r="J17" s="3">
        <f>'LIFE TABLES'!Q17</f>
        <v>0.97402111000000002</v>
      </c>
      <c r="K17" s="10">
        <f>'LIFE TABLES'!R17</f>
        <v>0.80507394739910265</v>
      </c>
      <c r="P17" s="14">
        <f t="shared" si="7"/>
        <v>82776.822411940753</v>
      </c>
      <c r="Q17" s="14">
        <f t="shared" si="8"/>
        <v>20694.205602985188</v>
      </c>
      <c r="R17" s="14">
        <f t="shared" si="2"/>
        <v>103471.02801492595</v>
      </c>
      <c r="T17" s="10">
        <f t="shared" si="9"/>
        <v>1.2410577528319545E-2</v>
      </c>
      <c r="U17" s="10">
        <f t="shared" si="10"/>
        <v>2.2067490812711808E-3</v>
      </c>
      <c r="V17" s="10">
        <f t="shared" si="11"/>
        <v>7.0326605993810798E-2</v>
      </c>
      <c r="W17" s="10"/>
      <c r="X17" s="10">
        <f t="shared" si="3"/>
        <v>908.76586495188178</v>
      </c>
      <c r="Y17" s="10">
        <f t="shared" si="4"/>
        <v>161.62067694869305</v>
      </c>
      <c r="Z17" s="10"/>
      <c r="AA17" s="14">
        <f t="shared" si="14"/>
        <v>65.973938153143621</v>
      </c>
      <c r="AC17" s="10">
        <f t="shared" si="5"/>
        <v>908.76586495188178</v>
      </c>
      <c r="AD17" s="10">
        <f t="shared" si="6"/>
        <v>161.62067694869305</v>
      </c>
      <c r="AE17" s="10">
        <f t="shared" si="12"/>
        <v>89.056477108083882</v>
      </c>
      <c r="AF17" s="10">
        <f t="shared" si="13"/>
        <v>3.9667056565228216</v>
      </c>
      <c r="AG17" s="10">
        <f t="shared" si="0"/>
        <v>1163.4097246651818</v>
      </c>
      <c r="AH17" s="10">
        <f t="shared" si="1"/>
        <v>16287.736145312545</v>
      </c>
    </row>
    <row r="18" spans="1:34" x14ac:dyDescent="0.35">
      <c r="A18">
        <v>15</v>
      </c>
      <c r="B18" s="4">
        <f>RATES!B19</f>
        <v>2.4979999999999999E-2</v>
      </c>
      <c r="C18" s="4">
        <f>RATES!C19</f>
        <v>2.4673100204884196E-2</v>
      </c>
      <c r="D18" s="3">
        <f>RATES!D19</f>
        <v>0.69066767586788669</v>
      </c>
      <c r="E18" s="3">
        <f>RATES!E19</f>
        <v>1.0248400102435684</v>
      </c>
      <c r="G18" s="6">
        <f>'LIFE TABLES'!N18</f>
        <v>75</v>
      </c>
      <c r="H18" s="3">
        <f>'LIFE TABLES'!O18</f>
        <v>29.22232</v>
      </c>
      <c r="I18" s="3">
        <f>'LIFE TABLES'!P18</f>
        <v>2.922232E-2</v>
      </c>
      <c r="J18" s="3">
        <f>'LIFE TABLES'!Q18</f>
        <v>0.97077767999999998</v>
      </c>
      <c r="K18" s="10">
        <f>'LIFE TABLES'!R18</f>
        <v>0.78154781888454283</v>
      </c>
      <c r="P18" s="14">
        <f t="shared" si="7"/>
        <v>82966.673538954565</v>
      </c>
      <c r="Q18" s="14">
        <f t="shared" si="8"/>
        <v>20741.668384738641</v>
      </c>
      <c r="R18" s="14">
        <f t="shared" si="2"/>
        <v>103708.34192369321</v>
      </c>
      <c r="T18" s="10">
        <f t="shared" si="9"/>
        <v>1.0240724911341852E-2</v>
      </c>
      <c r="U18" s="10">
        <f t="shared" si="10"/>
        <v>2.0551065848650554E-3</v>
      </c>
      <c r="V18" s="10">
        <f t="shared" si="11"/>
        <v>5.8030774497603875E-2</v>
      </c>
      <c r="W18" s="10"/>
      <c r="X18" s="10">
        <f t="shared" si="3"/>
        <v>733.38117991753109</v>
      </c>
      <c r="Y18" s="10">
        <f t="shared" si="4"/>
        <v>147.20317340140807</v>
      </c>
      <c r="Z18" s="10"/>
      <c r="AA18" s="14">
        <f t="shared" si="14"/>
        <v>67.293416916206496</v>
      </c>
      <c r="AC18" s="10">
        <f t="shared" si="5"/>
        <v>733.38117991753109</v>
      </c>
      <c r="AD18" s="10">
        <f t="shared" si="6"/>
        <v>147.20317340140807</v>
      </c>
      <c r="AE18" s="10">
        <f t="shared" si="12"/>
        <v>72.109363364260687</v>
      </c>
      <c r="AF18" s="10">
        <f t="shared" si="13"/>
        <v>3.2685969438433906</v>
      </c>
      <c r="AG18" s="10">
        <f t="shared" si="0"/>
        <v>955.96231362704327</v>
      </c>
      <c r="AH18" s="10">
        <f t="shared" si="1"/>
        <v>14339.434704405649</v>
      </c>
    </row>
    <row r="19" spans="1:34" x14ac:dyDescent="0.35">
      <c r="A19">
        <v>16</v>
      </c>
      <c r="B19" s="4">
        <f>RATES!B20</f>
        <v>2.486E-2</v>
      </c>
      <c r="C19" s="4">
        <f>RATES!C20</f>
        <v>2.4556017895887416E-2</v>
      </c>
      <c r="D19" s="3">
        <f>RATES!D20</f>
        <v>0.67509876092267385</v>
      </c>
      <c r="E19" s="3">
        <f>RATES!E20</f>
        <v>1.0230616849658181</v>
      </c>
      <c r="G19" s="6">
        <f>'LIFE TABLES'!N19</f>
        <v>76</v>
      </c>
      <c r="H19" s="3">
        <f>'LIFE TABLES'!O19</f>
        <v>32.869430000000001</v>
      </c>
      <c r="I19" s="3">
        <f>'LIFE TABLES'!P19</f>
        <v>3.2869429999999998E-2</v>
      </c>
      <c r="J19" s="3">
        <f>'LIFE TABLES'!Q19</f>
        <v>0.96713057000000002</v>
      </c>
      <c r="K19" s="10">
        <f>'LIFE TABLES'!R19</f>
        <v>0.75585878756006464</v>
      </c>
      <c r="P19" s="14">
        <f t="shared" si="7"/>
        <v>83012.664280582831</v>
      </c>
      <c r="Q19" s="14">
        <f t="shared" si="8"/>
        <v>20753.166070145708</v>
      </c>
      <c r="R19" s="14">
        <f t="shared" si="2"/>
        <v>103765.83035072853</v>
      </c>
      <c r="T19" s="10">
        <f t="shared" si="9"/>
        <v>8.4185004026113598E-3</v>
      </c>
      <c r="U19" s="10">
        <f t="shared" si="10"/>
        <v>1.9074384801947744E-3</v>
      </c>
      <c r="V19" s="10">
        <f t="shared" si="11"/>
        <v>4.7704835614797735E-2</v>
      </c>
      <c r="W19" s="10"/>
      <c r="X19" s="10">
        <f t="shared" si="3"/>
        <v>589.62066858013554</v>
      </c>
      <c r="Y19" s="10">
        <f t="shared" si="4"/>
        <v>133.62023042172439</v>
      </c>
      <c r="Z19" s="10"/>
      <c r="AA19" s="14">
        <f t="shared" si="14"/>
        <v>68.639285254530634</v>
      </c>
      <c r="AC19" s="10">
        <f t="shared" si="5"/>
        <v>589.62066858013554</v>
      </c>
      <c r="AD19" s="10">
        <f t="shared" si="6"/>
        <v>133.62023042172439</v>
      </c>
      <c r="AE19" s="10">
        <f t="shared" si="12"/>
        <v>58.192796001233134</v>
      </c>
      <c r="AF19" s="10">
        <f t="shared" si="13"/>
        <v>2.6890472304975201</v>
      </c>
      <c r="AG19" s="10">
        <f t="shared" si="0"/>
        <v>784.12274223359054</v>
      </c>
      <c r="AH19" s="10">
        <f t="shared" si="1"/>
        <v>12545.963875737449</v>
      </c>
    </row>
    <row r="20" spans="1:34" x14ac:dyDescent="0.35">
      <c r="A20">
        <v>17</v>
      </c>
      <c r="B20" s="4">
        <f>RATES!B21</f>
        <v>2.4660000000000001E-2</v>
      </c>
      <c r="C20" s="4">
        <f>RATES!C21</f>
        <v>2.4360850246257219E-2</v>
      </c>
      <c r="D20" s="3">
        <f>RATES!D21</f>
        <v>0.66091208289531456</v>
      </c>
      <c r="E20" s="3">
        <f>RATES!E21</f>
        <v>1.0214653028663214</v>
      </c>
      <c r="G20" s="6">
        <f>'LIFE TABLES'!N20</f>
        <v>77</v>
      </c>
      <c r="H20" s="3">
        <f>'LIFE TABLES'!O20</f>
        <v>37.547710000000002</v>
      </c>
      <c r="I20" s="3">
        <f>'LIFE TABLES'!P20</f>
        <v>3.7547710000000005E-2</v>
      </c>
      <c r="J20" s="3">
        <f>'LIFE TABLES'!Q20</f>
        <v>0.96245228999999999</v>
      </c>
      <c r="K20" s="10">
        <f>'LIFE TABLES'!R20</f>
        <v>0.72747802100380776</v>
      </c>
      <c r="P20" s="14">
        <f t="shared" si="7"/>
        <v>82929.076023361471</v>
      </c>
      <c r="Q20" s="14">
        <f t="shared" si="8"/>
        <v>20732.269005840368</v>
      </c>
      <c r="R20" s="14">
        <f t="shared" si="2"/>
        <v>103661.34502920184</v>
      </c>
      <c r="T20" s="10">
        <f t="shared" si="9"/>
        <v>6.887044242230341E-3</v>
      </c>
      <c r="U20" s="10">
        <f t="shared" si="10"/>
        <v>1.7912073332620958E-3</v>
      </c>
      <c r="V20" s="10">
        <f t="shared" si="11"/>
        <v>3.9026584039305291E-2</v>
      </c>
      <c r="W20" s="10"/>
      <c r="X20" s="10">
        <f t="shared" si="3"/>
        <v>471.74749767190201</v>
      </c>
      <c r="Y20" s="10">
        <f t="shared" si="4"/>
        <v>122.71746912350382</v>
      </c>
      <c r="Z20" s="10"/>
      <c r="AA20" s="14">
        <f t="shared" si="14"/>
        <v>70.012070959621255</v>
      </c>
      <c r="AC20" s="10">
        <f t="shared" si="5"/>
        <v>471.74749767190201</v>
      </c>
      <c r="AD20" s="10">
        <f t="shared" si="6"/>
        <v>122.71746912350382</v>
      </c>
      <c r="AE20" s="10">
        <f t="shared" si="12"/>
        <v>46.785590573806587</v>
      </c>
      <c r="AF20" s="10">
        <f t="shared" si="13"/>
        <v>2.2073897406168346</v>
      </c>
      <c r="AG20" s="10">
        <f t="shared" si="0"/>
        <v>643.45794710982921</v>
      </c>
      <c r="AH20" s="10">
        <f t="shared" si="1"/>
        <v>10938.785100867097</v>
      </c>
    </row>
    <row r="21" spans="1:34" x14ac:dyDescent="0.35">
      <c r="A21">
        <v>18</v>
      </c>
      <c r="B21" s="4">
        <f>RATES!B22</f>
        <v>2.4459999999999999E-2</v>
      </c>
      <c r="C21" s="4">
        <f>RATES!C22</f>
        <v>2.4165644498780187E-2</v>
      </c>
      <c r="D21" s="3">
        <f>RATES!D22</f>
        <v>0.64727657622441392</v>
      </c>
      <c r="E21" s="3">
        <f>RATES!E22</f>
        <v>1.0210659664998802</v>
      </c>
      <c r="G21" s="6">
        <f>'LIFE TABLES'!N21</f>
        <v>78</v>
      </c>
      <c r="H21" s="3">
        <f>'LIFE TABLES'!O21</f>
        <v>41.500149999999998</v>
      </c>
      <c r="I21" s="3">
        <f>'LIFE TABLES'!P21</f>
        <v>4.150015E-2</v>
      </c>
      <c r="J21" s="3">
        <f>'LIFE TABLES'!Q21</f>
        <v>0.95849985000000004</v>
      </c>
      <c r="K21" s="10">
        <f>'LIFE TABLES'!R21</f>
        <v>0.69728757401044661</v>
      </c>
      <c r="P21" s="14">
        <f t="shared" si="7"/>
        <v>82813.183903199446</v>
      </c>
      <c r="Q21" s="14">
        <f t="shared" si="8"/>
        <v>20703.295975799861</v>
      </c>
      <c r="R21" s="14">
        <f t="shared" si="2"/>
        <v>103516.47987899931</v>
      </c>
      <c r="T21" s="10">
        <f t="shared" si="9"/>
        <v>5.6110462421529736E-3</v>
      </c>
      <c r="U21" s="10">
        <f t="shared" si="10"/>
        <v>1.6196090916187744E-3</v>
      </c>
      <c r="V21" s="10">
        <f t="shared" si="11"/>
        <v>3.1795928705533535E-2</v>
      </c>
      <c r="W21" s="10"/>
      <c r="X21" s="10">
        <f t="shared" si="3"/>
        <v>375.88874114482525</v>
      </c>
      <c r="Y21" s="10">
        <f t="shared" si="4"/>
        <v>108.51995179565694</v>
      </c>
      <c r="Z21" s="10"/>
      <c r="AA21" s="14">
        <f t="shared" si="14"/>
        <v>71.412312378813681</v>
      </c>
      <c r="AC21" s="10">
        <f t="shared" si="5"/>
        <v>375.88874114482525</v>
      </c>
      <c r="AD21" s="10">
        <f t="shared" si="6"/>
        <v>108.51995179565694</v>
      </c>
      <c r="AE21" s="10">
        <f t="shared" si="12"/>
        <v>37.432523561435723</v>
      </c>
      <c r="AF21" s="10">
        <f t="shared" si="13"/>
        <v>1.8039459730105145</v>
      </c>
      <c r="AG21" s="10">
        <f t="shared" si="0"/>
        <v>523.64516247492838</v>
      </c>
      <c r="AH21" s="10">
        <f t="shared" si="1"/>
        <v>9425.61292454871</v>
      </c>
    </row>
    <row r="22" spans="1:34" x14ac:dyDescent="0.35">
      <c r="A22">
        <v>19</v>
      </c>
      <c r="B22" s="4">
        <f>RATES!B23</f>
        <v>2.427E-2</v>
      </c>
      <c r="C22" s="4">
        <f>RATES!C23</f>
        <v>2.3980163736996421E-2</v>
      </c>
      <c r="D22" s="3">
        <f>RATES!D23</f>
        <v>0.63405275958074014</v>
      </c>
      <c r="E22" s="3">
        <f>RATES!E23</f>
        <v>1.020856019383021</v>
      </c>
      <c r="G22" s="6">
        <f>'LIFE TABLES'!N22</f>
        <v>79</v>
      </c>
      <c r="H22" s="3">
        <f>'LIFE TABLES'!O22</f>
        <v>47.043030000000002</v>
      </c>
      <c r="I22" s="3">
        <f>'LIFE TABLES'!P22</f>
        <v>4.704303E-2</v>
      </c>
      <c r="J22" s="3">
        <f>'LIFE TABLES'!Q22</f>
        <v>0.95295697000000001</v>
      </c>
      <c r="K22" s="10">
        <f>'LIFE TABLES'!R22</f>
        <v>0.66448505374764599</v>
      </c>
      <c r="P22" s="14">
        <f t="shared" si="7"/>
        <v>82680.449851873462</v>
      </c>
      <c r="Q22" s="14">
        <f t="shared" si="8"/>
        <v>20670.112462968365</v>
      </c>
      <c r="R22" s="14">
        <f t="shared" si="2"/>
        <v>103350.56231484182</v>
      </c>
      <c r="T22" s="10">
        <f t="shared" si="9"/>
        <v>4.5450227816341863E-3</v>
      </c>
      <c r="U22" s="10">
        <f t="shared" si="10"/>
        <v>1.4957768279722744E-3</v>
      </c>
      <c r="V22" s="10">
        <f t="shared" si="11"/>
        <v>2.575512909592707E-2</v>
      </c>
      <c r="W22" s="10"/>
      <c r="X22" s="10">
        <f t="shared" si="3"/>
        <v>297.77638568468097</v>
      </c>
      <c r="Y22" s="10">
        <f t="shared" si="4"/>
        <v>98.017820624872925</v>
      </c>
      <c r="Z22" s="10"/>
      <c r="AA22" s="14">
        <f t="shared" si="14"/>
        <v>72.840558626389949</v>
      </c>
      <c r="AC22" s="10">
        <f t="shared" si="5"/>
        <v>297.77638568468097</v>
      </c>
      <c r="AD22" s="10">
        <f t="shared" si="6"/>
        <v>98.017820624872925</v>
      </c>
      <c r="AE22" s="10">
        <f t="shared" si="12"/>
        <v>29.826269410253197</v>
      </c>
      <c r="AF22" s="10">
        <f t="shared" si="13"/>
        <v>1.4684872474191448</v>
      </c>
      <c r="AG22" s="10">
        <f t="shared" si="0"/>
        <v>427.08896296722622</v>
      </c>
      <c r="AH22" s="10">
        <f t="shared" si="1"/>
        <v>8114.6902963772982</v>
      </c>
    </row>
    <row r="23" spans="1:34" x14ac:dyDescent="0.35">
      <c r="A23">
        <v>20</v>
      </c>
      <c r="B23" s="4">
        <f>RATES!B24</f>
        <v>2.4150000000000001E-2</v>
      </c>
      <c r="C23" s="4">
        <f>RATES!C24</f>
        <v>2.3863000264527503E-2</v>
      </c>
      <c r="D23" s="3">
        <f>RATES!D24</f>
        <v>0.62048117992903384</v>
      </c>
      <c r="E23" s="3">
        <f>RATES!E24</f>
        <v>1.0218726692939479</v>
      </c>
      <c r="G23" s="6">
        <f>'LIFE TABLES'!N23</f>
        <v>80</v>
      </c>
      <c r="H23" s="3">
        <f>'LIFE TABLES'!O23</f>
        <v>52.770629999999997</v>
      </c>
      <c r="I23" s="3">
        <f>'LIFE TABLES'!P23</f>
        <v>5.2770629999999999E-2</v>
      </c>
      <c r="J23" s="3">
        <f>'LIFE TABLES'!Q23</f>
        <v>0.94722936999999996</v>
      </c>
      <c r="K23" s="10">
        <f>'LIFE TABLES'!R23</f>
        <v>0.62941975883579881</v>
      </c>
      <c r="P23" s="14">
        <f t="shared" si="7"/>
        <v>82630.136364810052</v>
      </c>
      <c r="Q23" s="14">
        <f t="shared" si="8"/>
        <v>20657.534091202513</v>
      </c>
      <c r="R23" s="14">
        <f t="shared" si="2"/>
        <v>103287.67045601257</v>
      </c>
      <c r="T23" s="10">
        <f t="shared" si="9"/>
        <v>3.6594022061705476E-3</v>
      </c>
      <c r="U23" s="10">
        <f t="shared" si="10"/>
        <v>1.3591143881234011E-3</v>
      </c>
      <c r="V23" s="10">
        <f t="shared" si="11"/>
        <v>2.0736612501633115E-2</v>
      </c>
      <c r="W23" s="10"/>
      <c r="X23" s="10">
        <f t="shared" si="3"/>
        <v>234.47856038202889</v>
      </c>
      <c r="Y23" s="10">
        <f t="shared" si="4"/>
        <v>87.102998522648363</v>
      </c>
      <c r="Z23" s="10"/>
      <c r="AA23" s="14">
        <f t="shared" si="14"/>
        <v>74.297369798917757</v>
      </c>
      <c r="AC23" s="10">
        <f t="shared" si="5"/>
        <v>234.47856038202889</v>
      </c>
      <c r="AD23" s="10">
        <f t="shared" si="6"/>
        <v>87.102998522648363</v>
      </c>
      <c r="AE23" s="10">
        <f t="shared" si="12"/>
        <v>23.628165695307494</v>
      </c>
      <c r="AF23" s="10">
        <f t="shared" si="13"/>
        <v>1.1873145336563287</v>
      </c>
      <c r="AG23" s="10">
        <f t="shared" si="0"/>
        <v>346.39703913364104</v>
      </c>
      <c r="AH23" s="10">
        <f t="shared" si="1"/>
        <v>6927.9407826728211</v>
      </c>
    </row>
    <row r="24" spans="1:34" x14ac:dyDescent="0.35">
      <c r="A24">
        <v>21</v>
      </c>
      <c r="B24" s="4">
        <f>RATES!B25</f>
        <v>2.409E-2</v>
      </c>
      <c r="C24" s="4">
        <f>RATES!C25</f>
        <v>2.3804413380161302E-2</v>
      </c>
      <c r="D24" s="3">
        <f>RATES!D25</f>
        <v>0.6065957554795236</v>
      </c>
      <c r="E24" s="3">
        <f>RATES!E25</f>
        <v>1.0228907378993011</v>
      </c>
      <c r="G24" s="6">
        <f>'LIFE TABLES'!N24</f>
        <v>81</v>
      </c>
      <c r="H24" s="3">
        <f>'LIFE TABLES'!O24</f>
        <v>58.951180000000001</v>
      </c>
      <c r="I24" s="3">
        <f>'LIFE TABLES'!P24</f>
        <v>5.8951179999999999E-2</v>
      </c>
      <c r="J24" s="3">
        <f>'LIFE TABLES'!Q24</f>
        <v>0.94104882000000001</v>
      </c>
      <c r="K24" s="10">
        <f>'LIFE TABLES'!R24</f>
        <v>0.59231472133711305</v>
      </c>
      <c r="P24" s="14">
        <f t="shared" si="7"/>
        <v>82662.125933424177</v>
      </c>
      <c r="Q24" s="14">
        <f t="shared" si="8"/>
        <v>20665.531483356044</v>
      </c>
      <c r="R24" s="14">
        <f t="shared" si="2"/>
        <v>103327.65741678022</v>
      </c>
      <c r="T24" s="10">
        <f t="shared" si="9"/>
        <v>2.9271247088188622E-3</v>
      </c>
      <c r="U24" s="10">
        <f t="shared" si="10"/>
        <v>1.2224477761740235E-3</v>
      </c>
      <c r="V24" s="10">
        <f t="shared" si="11"/>
        <v>1.6587040016640228E-2</v>
      </c>
      <c r="W24" s="10"/>
      <c r="X24" s="10">
        <f t="shared" si="3"/>
        <v>183.43115747949247</v>
      </c>
      <c r="Y24" s="10">
        <f t="shared" si="4"/>
        <v>76.620726468329792</v>
      </c>
      <c r="Z24" s="10"/>
      <c r="AA24" s="14">
        <f t="shared" si="14"/>
        <v>75.783317194896114</v>
      </c>
      <c r="AC24" s="10">
        <f t="shared" si="5"/>
        <v>183.43115747949247</v>
      </c>
      <c r="AD24" s="10">
        <f t="shared" si="6"/>
        <v>76.620726468329792</v>
      </c>
      <c r="AE24" s="10">
        <f t="shared" si="12"/>
        <v>18.605568460089604</v>
      </c>
      <c r="AF24" s="10">
        <f t="shared" si="13"/>
        <v>0.95325872870311612</v>
      </c>
      <c r="AG24" s="10">
        <f t="shared" si="0"/>
        <v>279.61071113661501</v>
      </c>
      <c r="AH24" s="10">
        <f t="shared" si="1"/>
        <v>5871.8249338689147</v>
      </c>
    </row>
    <row r="25" spans="1:34" x14ac:dyDescent="0.35">
      <c r="A25">
        <v>22</v>
      </c>
      <c r="B25" s="4">
        <f>RATES!B26</f>
        <v>2.409E-2</v>
      </c>
      <c r="C25" s="4">
        <f>RATES!C26</f>
        <v>2.3804413380161302E-2</v>
      </c>
      <c r="D25" s="3">
        <f>RATES!D26</f>
        <v>0.59232660750473454</v>
      </c>
      <c r="E25" s="3">
        <f>RATES!E26</f>
        <v>1.0240899999999999</v>
      </c>
      <c r="G25" s="6">
        <f>'LIFE TABLES'!N25</f>
        <v>82</v>
      </c>
      <c r="H25" s="3">
        <f>'LIFE TABLES'!O25</f>
        <v>65.736419999999995</v>
      </c>
      <c r="I25" s="3">
        <f>'LIFE TABLES'!P25</f>
        <v>6.573641999999999E-2</v>
      </c>
      <c r="J25" s="3">
        <f>'LIFE TABLES'!Q25</f>
        <v>0.93426357999999998</v>
      </c>
      <c r="K25" s="10">
        <f>'LIFE TABLES'!R25</f>
        <v>0.55337807204311362</v>
      </c>
      <c r="P25" s="14">
        <f t="shared" si="7"/>
        <v>82791.080503122823</v>
      </c>
      <c r="Q25" s="14">
        <f t="shared" si="8"/>
        <v>20697.770125780706</v>
      </c>
      <c r="R25" s="14">
        <f t="shared" si="2"/>
        <v>103488.85062890353</v>
      </c>
      <c r="T25" s="10">
        <f t="shared" si="9"/>
        <v>2.324500108132432E-3</v>
      </c>
      <c r="U25" s="10">
        <f t="shared" si="10"/>
        <v>1.0903726290906681E-3</v>
      </c>
      <c r="V25" s="10">
        <f t="shared" si="11"/>
        <v>1.3172167279417125E-2</v>
      </c>
      <c r="W25" s="10"/>
      <c r="X25" s="10">
        <f t="shared" si="3"/>
        <v>142.46245931589351</v>
      </c>
      <c r="Y25" s="10">
        <f t="shared" si="4"/>
        <v>66.838969655348052</v>
      </c>
      <c r="Z25" s="10"/>
      <c r="AA25" s="14">
        <f t="shared" si="14"/>
        <v>77.298983538794033</v>
      </c>
      <c r="AC25" s="10">
        <f t="shared" si="5"/>
        <v>142.46245931589351</v>
      </c>
      <c r="AD25" s="10">
        <f t="shared" si="6"/>
        <v>66.838969655348052</v>
      </c>
      <c r="AE25" s="10">
        <f t="shared" si="12"/>
        <v>14.555022415899362</v>
      </c>
      <c r="AF25" s="10">
        <f t="shared" si="13"/>
        <v>0.75945827277023048</v>
      </c>
      <c r="AG25" s="10">
        <f t="shared" si="0"/>
        <v>224.61590965991115</v>
      </c>
      <c r="AH25" s="10">
        <f t="shared" si="1"/>
        <v>4941.5500125180452</v>
      </c>
    </row>
    <row r="26" spans="1:34" x14ac:dyDescent="0.35">
      <c r="A26">
        <v>23</v>
      </c>
      <c r="B26" s="4">
        <f>RATES!B27</f>
        <v>2.4129999999999999E-2</v>
      </c>
      <c r="C26" s="4">
        <f>RATES!C27</f>
        <v>2.3843471684450026E-2</v>
      </c>
      <c r="D26" s="3">
        <f>RATES!D27</f>
        <v>0.57787375637469418</v>
      </c>
      <c r="E26" s="3">
        <f>RATES!E27</f>
        <v>1.0250103953858549</v>
      </c>
      <c r="G26" s="6">
        <f>'LIFE TABLES'!N26</f>
        <v>83</v>
      </c>
      <c r="H26" s="3">
        <f>'LIFE TABLES'!O26</f>
        <v>72.184380000000004</v>
      </c>
      <c r="I26" s="3">
        <f>'LIFE TABLES'!P26</f>
        <v>7.2184380000000006E-2</v>
      </c>
      <c r="J26" s="3">
        <f>'LIFE TABLES'!Q26</f>
        <v>0.92781561999999995</v>
      </c>
      <c r="K26" s="10">
        <f>'LIFE TABLES'!R26</f>
        <v>0.51343281900708615</v>
      </c>
      <c r="P26" s="14">
        <f t="shared" si="7"/>
        <v>82994.760361387642</v>
      </c>
      <c r="Q26" s="14">
        <f t="shared" si="8"/>
        <v>20748.69009034691</v>
      </c>
      <c r="R26" s="14">
        <f t="shared" si="2"/>
        <v>103743.45045173455</v>
      </c>
      <c r="T26" s="10">
        <f t="shared" si="9"/>
        <v>1.8332013826644156E-3</v>
      </c>
      <c r="U26" s="10">
        <f t="shared" si="10"/>
        <v>9.5082472832101121E-4</v>
      </c>
      <c r="V26" s="10">
        <f t="shared" si="11"/>
        <v>1.0388141168431696E-2</v>
      </c>
      <c r="W26" s="10"/>
      <c r="X26" s="10">
        <f t="shared" si="3"/>
        <v>109.88036755154231</v>
      </c>
      <c r="Y26" s="10">
        <f t="shared" si="4"/>
        <v>57.002529513266651</v>
      </c>
      <c r="Z26" s="10"/>
      <c r="AA26" s="14">
        <f t="shared" si="14"/>
        <v>78.844963209569912</v>
      </c>
      <c r="AC26" s="10">
        <f t="shared" si="5"/>
        <v>109.88036755154231</v>
      </c>
      <c r="AD26" s="10">
        <f t="shared" si="6"/>
        <v>57.002529513266651</v>
      </c>
      <c r="AE26" s="10">
        <f t="shared" si="12"/>
        <v>11.304206395438493</v>
      </c>
      <c r="AF26" s="10">
        <f t="shared" si="13"/>
        <v>0.60015601628289916</v>
      </c>
      <c r="AG26" s="10">
        <f t="shared" si="0"/>
        <v>178.78725947653035</v>
      </c>
      <c r="AH26" s="10">
        <f t="shared" si="1"/>
        <v>4112.1069679601978</v>
      </c>
    </row>
    <row r="27" spans="1:34" x14ac:dyDescent="0.35">
      <c r="A27">
        <v>24</v>
      </c>
      <c r="B27" s="4">
        <f>RATES!B28</f>
        <v>2.4209999999999999E-2</v>
      </c>
      <c r="C27" s="4">
        <f>RATES!C28</f>
        <v>2.3921583716671978E-2</v>
      </c>
      <c r="D27" s="3">
        <f>RATES!D28</f>
        <v>0.56320138825489219</v>
      </c>
      <c r="E27" s="3">
        <f>RATES!E28</f>
        <v>1.0260517257694712</v>
      </c>
      <c r="G27" s="6">
        <f>'LIFE TABLES'!N27</f>
        <v>84</v>
      </c>
      <c r="H27" s="3">
        <f>'LIFE TABLES'!O27</f>
        <v>81.257310000000004</v>
      </c>
      <c r="I27" s="3">
        <f>'LIFE TABLES'!P27</f>
        <v>8.1257309999999999E-2</v>
      </c>
      <c r="J27" s="3">
        <f>'LIFE TABLES'!Q27</f>
        <v>0.91874268999999997</v>
      </c>
      <c r="K27" s="10">
        <f>'LIFE TABLES'!R27</f>
        <v>0.47171264926885342</v>
      </c>
      <c r="P27" s="14">
        <f t="shared" si="7"/>
        <v>83283.464922455722</v>
      </c>
      <c r="Q27" s="14">
        <f t="shared" si="8"/>
        <v>20820.86623061393</v>
      </c>
      <c r="R27" s="14">
        <f t="shared" si="2"/>
        <v>104104.33115306965</v>
      </c>
      <c r="T27" s="10">
        <f t="shared" si="9"/>
        <v>1.4316043141777007E-3</v>
      </c>
      <c r="U27" s="10">
        <f t="shared" si="10"/>
        <v>8.44112407247016E-4</v>
      </c>
      <c r="V27" s="10">
        <f t="shared" si="11"/>
        <v>8.1124244470069766E-3</v>
      </c>
      <c r="W27" s="10"/>
      <c r="X27" s="10">
        <f t="shared" si="3"/>
        <v>83.921274518092559</v>
      </c>
      <c r="Y27" s="10">
        <f t="shared" si="4"/>
        <v>49.491748659885182</v>
      </c>
      <c r="Z27" s="10"/>
      <c r="AA27" s="14">
        <f t="shared" si="14"/>
        <v>80.421862473761308</v>
      </c>
      <c r="AC27" s="10">
        <f t="shared" si="5"/>
        <v>83.921274518092559</v>
      </c>
      <c r="AD27" s="10">
        <f t="shared" si="6"/>
        <v>49.491748659885182</v>
      </c>
      <c r="AE27" s="10">
        <f t="shared" si="12"/>
        <v>8.7188566753201435</v>
      </c>
      <c r="AF27" s="10">
        <f t="shared" si="13"/>
        <v>0.47051739733531805</v>
      </c>
      <c r="AG27" s="10">
        <f t="shared" si="0"/>
        <v>142.60239725063323</v>
      </c>
      <c r="AH27" s="10">
        <f t="shared" si="1"/>
        <v>3422.4575340151978</v>
      </c>
    </row>
    <row r="28" spans="1:34" x14ac:dyDescent="0.35">
      <c r="A28">
        <v>25</v>
      </c>
      <c r="B28" s="4">
        <f>RATES!B29</f>
        <v>2.4309999999999998E-2</v>
      </c>
      <c r="C28" s="4">
        <f>RATES!C29</f>
        <v>2.4019215177511436E-2</v>
      </c>
      <c r="D28" s="3">
        <f>RATES!D29</f>
        <v>0.54854806158178593</v>
      </c>
      <c r="E28" s="3">
        <f>RATES!E29</f>
        <v>1.0267129312805374</v>
      </c>
      <c r="G28" s="6">
        <f>'LIFE TABLES'!N28</f>
        <v>85</v>
      </c>
      <c r="H28" s="3">
        <f>'LIFE TABLES'!O28</f>
        <v>92.639579999999995</v>
      </c>
      <c r="I28" s="3">
        <f>'LIFE TABLES'!P28</f>
        <v>9.2639579999999999E-2</v>
      </c>
      <c r="J28" s="3">
        <f>'LIFE TABLES'!Q28</f>
        <v>0.90736042000000006</v>
      </c>
      <c r="K28" s="10">
        <f>'LIFE TABLES'!R28</f>
        <v>0.42801338755989954</v>
      </c>
      <c r="P28" s="14">
        <f t="shared" si="7"/>
        <v>83627.029768984183</v>
      </c>
      <c r="Q28" s="14">
        <f t="shared" si="8"/>
        <v>20906.757442246046</v>
      </c>
      <c r="R28" s="14">
        <f t="shared" si="2"/>
        <v>104533.78721123023</v>
      </c>
      <c r="T28" s="10">
        <f t="shared" si="9"/>
        <v>1.104133928018177E-3</v>
      </c>
      <c r="U28" s="10">
        <f t="shared" si="10"/>
        <v>7.515315935524581E-4</v>
      </c>
      <c r="V28" s="10">
        <f t="shared" si="11"/>
        <v>6.2567589254363407E-3</v>
      </c>
      <c r="W28" s="10"/>
      <c r="X28" s="10">
        <f t="shared" si="3"/>
        <v>63.30092046831723</v>
      </c>
      <c r="Y28" s="10">
        <f t="shared" si="4"/>
        <v>43.094179099275991</v>
      </c>
      <c r="Z28" s="10"/>
      <c r="AA28" s="14">
        <f t="shared" si="14"/>
        <v>82.030299723236539</v>
      </c>
      <c r="AC28" s="10">
        <f t="shared" si="5"/>
        <v>63.30092046831723</v>
      </c>
      <c r="AD28" s="10">
        <f t="shared" si="6"/>
        <v>43.094179099275991</v>
      </c>
      <c r="AE28" s="10">
        <f t="shared" si="12"/>
        <v>6.6590337451410013</v>
      </c>
      <c r="AF28" s="10">
        <f t="shared" si="13"/>
        <v>0.36503932124697125</v>
      </c>
      <c r="AG28" s="10">
        <f t="shared" si="0"/>
        <v>113.41917263398119</v>
      </c>
      <c r="AH28" s="10">
        <f t="shared" si="1"/>
        <v>2835.4793158495299</v>
      </c>
    </row>
    <row r="29" spans="1:34" x14ac:dyDescent="0.35">
      <c r="A29">
        <v>26</v>
      </c>
      <c r="B29" s="4">
        <f>RATES!B30</f>
        <v>2.443E-2</v>
      </c>
      <c r="C29" s="4">
        <f>RATES!C30</f>
        <v>2.4136360349799893E-2</v>
      </c>
      <c r="D29" s="3">
        <f>RATES!D30</f>
        <v>0.53390072310461201</v>
      </c>
      <c r="E29" s="3">
        <f>RATES!E30</f>
        <v>1.0274345732142864</v>
      </c>
      <c r="G29" s="6">
        <f>'LIFE TABLES'!N29</f>
        <v>86</v>
      </c>
      <c r="H29" s="3">
        <f>'LIFE TABLES'!O29</f>
        <v>107.0014</v>
      </c>
      <c r="I29" s="3">
        <f>'LIFE TABLES'!P29</f>
        <v>0.10700140000000001</v>
      </c>
      <c r="J29" s="3">
        <f>'LIFE TABLES'!Q29</f>
        <v>0.89299859999999998</v>
      </c>
      <c r="K29" s="10">
        <f>'LIFE TABLES'!R29</f>
        <v>0.3822153558722477</v>
      </c>
      <c r="P29" s="14">
        <f t="shared" si="7"/>
        <v>84031.033003797435</v>
      </c>
      <c r="Q29" s="14">
        <f t="shared" si="8"/>
        <v>21007.758250949359</v>
      </c>
      <c r="R29" s="14">
        <f t="shared" si="2"/>
        <v>105038.79125474679</v>
      </c>
      <c r="T29" s="10">
        <f t="shared" si="9"/>
        <v>8.3809154414282282E-4</v>
      </c>
      <c r="U29" s="10">
        <f t="shared" si="10"/>
        <v>6.6948196448418369E-4</v>
      </c>
      <c r="V29" s="10">
        <f t="shared" si="11"/>
        <v>4.7491854168093331E-3</v>
      </c>
      <c r="W29" s="10"/>
      <c r="X29" s="10">
        <f t="shared" si="3"/>
        <v>46.991464843080415</v>
      </c>
      <c r="Y29" s="10">
        <f t="shared" si="4"/>
        <v>37.544740445113767</v>
      </c>
      <c r="Z29" s="10"/>
      <c r="AA29" s="14">
        <f t="shared" si="14"/>
        <v>83.670905717701274</v>
      </c>
      <c r="AC29" s="10">
        <f t="shared" si="5"/>
        <v>46.991464843080415</v>
      </c>
      <c r="AD29" s="10">
        <f t="shared" si="6"/>
        <v>37.544740445113767</v>
      </c>
      <c r="AE29" s="10">
        <f t="shared" si="12"/>
        <v>5.0228340210543294</v>
      </c>
      <c r="AF29" s="10">
        <f t="shared" si="13"/>
        <v>0.27950166608626692</v>
      </c>
      <c r="AG29" s="10">
        <f t="shared" si="0"/>
        <v>89.838540975334766</v>
      </c>
      <c r="AH29" s="10">
        <f t="shared" si="1"/>
        <v>2335.8020653587041</v>
      </c>
    </row>
    <row r="30" spans="1:34" x14ac:dyDescent="0.35">
      <c r="A30">
        <v>27</v>
      </c>
      <c r="B30" s="4">
        <f>RATES!B31</f>
        <v>2.4570000000000002E-2</v>
      </c>
      <c r="C30" s="4">
        <f>RATES!C31</f>
        <v>2.4273012375390805E-2</v>
      </c>
      <c r="D30" s="3">
        <f>RATES!D31</f>
        <v>0.51924921182601946</v>
      </c>
      <c r="E30" s="3">
        <f>RATES!E31</f>
        <v>1.0282167231936055</v>
      </c>
      <c r="G30" s="6">
        <f>'LIFE TABLES'!N30</f>
        <v>87</v>
      </c>
      <c r="H30" s="3">
        <f>'LIFE TABLES'!O30</f>
        <v>122.26466000000001</v>
      </c>
      <c r="I30" s="3">
        <f>'LIFE TABLES'!P30</f>
        <v>0.12226466000000001</v>
      </c>
      <c r="J30" s="3">
        <f>'LIFE TABLES'!Q30</f>
        <v>0.87773533999999998</v>
      </c>
      <c r="K30" s="10">
        <f>'LIFE TABLES'!R30</f>
        <v>0.3354839253397483</v>
      </c>
      <c r="P30" s="14">
        <f t="shared" si="7"/>
        <v>84501.266906900069</v>
      </c>
      <c r="Q30" s="14">
        <f t="shared" si="8"/>
        <v>21125.316726725017</v>
      </c>
      <c r="R30" s="14">
        <f t="shared" si="2"/>
        <v>105626.58363362509</v>
      </c>
      <c r="T30" s="10">
        <f t="shared" si="9"/>
        <v>6.2527918148192678E-4</v>
      </c>
      <c r="U30" s="10">
        <f t="shared" si="10"/>
        <v>5.80657540263151E-4</v>
      </c>
      <c r="V30" s="10">
        <f t="shared" si="11"/>
        <v>3.5432486950642546E-3</v>
      </c>
      <c r="W30" s="10"/>
      <c r="X30" s="10">
        <f t="shared" si="3"/>
        <v>34.287893805644508</v>
      </c>
      <c r="Y30" s="10">
        <f t="shared" si="4"/>
        <v>31.847045569179013</v>
      </c>
      <c r="Z30" s="10"/>
      <c r="AA30" s="14">
        <f t="shared" si="14"/>
        <v>85.344323832055295</v>
      </c>
      <c r="AC30" s="10">
        <f t="shared" si="5"/>
        <v>34.287893805644508</v>
      </c>
      <c r="AD30" s="10">
        <f t="shared" si="6"/>
        <v>31.847045569179013</v>
      </c>
      <c r="AE30" s="10">
        <f t="shared" si="12"/>
        <v>3.7286995104056109</v>
      </c>
      <c r="AF30" s="10">
        <f t="shared" si="13"/>
        <v>0.21046002296518573</v>
      </c>
      <c r="AG30" s="10">
        <f t="shared" si="0"/>
        <v>70.074098908194301</v>
      </c>
      <c r="AH30" s="10">
        <f t="shared" si="1"/>
        <v>1892.0006705212461</v>
      </c>
    </row>
    <row r="31" spans="1:34" x14ac:dyDescent="0.35">
      <c r="A31">
        <v>28</v>
      </c>
      <c r="B31" s="4">
        <f>RATES!B32</f>
        <v>2.4719999999999999E-2</v>
      </c>
      <c r="C31" s="4">
        <f>RATES!C32</f>
        <v>2.4419404540743664E-2</v>
      </c>
      <c r="D31" s="3">
        <f>RATES!D32</f>
        <v>0.50472410428806347</v>
      </c>
      <c r="E31" s="3">
        <f>RATES!E32</f>
        <v>1.0287783115855826</v>
      </c>
      <c r="G31" s="6">
        <f>'LIFE TABLES'!N31</f>
        <v>88</v>
      </c>
      <c r="H31" s="3">
        <f>'LIFE TABLES'!O31</f>
        <v>139.87939</v>
      </c>
      <c r="I31" s="3">
        <f>'LIFE TABLES'!P31</f>
        <v>0.13987938999999999</v>
      </c>
      <c r="J31" s="3">
        <f>'LIFE TABLES'!Q31</f>
        <v>0.86012061000000006</v>
      </c>
      <c r="K31" s="10">
        <f>'LIFE TABLES'!R31</f>
        <v>0.28855663850841878</v>
      </c>
      <c r="P31" s="14">
        <f t="shared" si="7"/>
        <v>85020.543140026202</v>
      </c>
      <c r="Q31" s="14">
        <f t="shared" si="8"/>
        <v>21255.135785006551</v>
      </c>
      <c r="R31" s="14">
        <f t="shared" si="2"/>
        <v>106275.67892503276</v>
      </c>
      <c r="T31" s="10">
        <f t="shared" si="9"/>
        <v>4.5714318434705511E-4</v>
      </c>
      <c r="U31" s="10">
        <f t="shared" si="10"/>
        <v>4.9562746608388341E-4</v>
      </c>
      <c r="V31" s="10">
        <f t="shared" si="11"/>
        <v>2.5904780446333155E-3</v>
      </c>
      <c r="W31" s="10"/>
      <c r="X31" s="10">
        <f t="shared" si="3"/>
        <v>24.51649863176263</v>
      </c>
      <c r="Y31" s="10">
        <f t="shared" si="4"/>
        <v>26.585406158274566</v>
      </c>
      <c r="Z31" s="10"/>
      <c r="AA31" s="14">
        <f t="shared" si="14"/>
        <v>87.051210308696398</v>
      </c>
      <c r="AC31" s="10">
        <f t="shared" si="5"/>
        <v>24.51649863176263</v>
      </c>
      <c r="AD31" s="10">
        <f t="shared" si="6"/>
        <v>26.585406158274566</v>
      </c>
      <c r="AE31" s="10">
        <f t="shared" si="12"/>
        <v>2.7206880607269537</v>
      </c>
      <c r="AF31" s="10">
        <f t="shared" si="13"/>
        <v>0.15567916570060999</v>
      </c>
      <c r="AG31" s="10">
        <f t="shared" si="0"/>
        <v>53.978272016464764</v>
      </c>
      <c r="AH31" s="10">
        <f t="shared" si="1"/>
        <v>1511.3916164610134</v>
      </c>
    </row>
    <row r="32" spans="1:34" x14ac:dyDescent="0.35">
      <c r="A32">
        <v>29</v>
      </c>
      <c r="B32" s="4">
        <f>RATES!B33</f>
        <v>2.487E-2</v>
      </c>
      <c r="C32" s="4">
        <f>RATES!C33</f>
        <v>2.4565775278567011E-2</v>
      </c>
      <c r="D32" s="3">
        <f>RATES!D33</f>
        <v>0.4904619960109568</v>
      </c>
      <c r="E32" s="3">
        <f>RATES!E33</f>
        <v>1.0290789263859459</v>
      </c>
      <c r="G32" s="6">
        <f>'LIFE TABLES'!N32</f>
        <v>89</v>
      </c>
      <c r="H32" s="3">
        <f>'LIFE TABLES'!O32</f>
        <v>160.03310999999999</v>
      </c>
      <c r="I32" s="3">
        <f>'LIFE TABLES'!P32</f>
        <v>0.16003311000000001</v>
      </c>
      <c r="J32" s="3">
        <f>'LIFE TABLES'!Q32</f>
        <v>0.83996689000000002</v>
      </c>
      <c r="K32" s="10">
        <f>'LIFE TABLES'!R32</f>
        <v>0.24237802223677077</v>
      </c>
      <c r="P32" s="14">
        <f t="shared" si="7"/>
        <v>85568.006571671824</v>
      </c>
      <c r="Q32" s="14">
        <f t="shared" si="8"/>
        <v>21392.001642917956</v>
      </c>
      <c r="R32" s="14">
        <f t="shared" si="2"/>
        <v>106960.00821458978</v>
      </c>
      <c r="T32" s="10">
        <f t="shared" si="9"/>
        <v>3.2638736801458872E-4</v>
      </c>
      <c r="U32" s="10">
        <f t="shared" si="10"/>
        <v>4.1456225786938784E-4</v>
      </c>
      <c r="V32" s="10">
        <f t="shared" si="11"/>
        <v>1.849528418749338E-3</v>
      </c>
      <c r="W32" s="10"/>
      <c r="X32" s="10">
        <f t="shared" si="3"/>
        <v>17.119020677841281</v>
      </c>
      <c r="Y32" s="10">
        <f t="shared" si="4"/>
        <v>21.747861062750442</v>
      </c>
      <c r="Z32" s="10"/>
      <c r="AA32" s="14">
        <f t="shared" si="14"/>
        <v>88.79223451487033</v>
      </c>
      <c r="AC32" s="10">
        <f t="shared" si="5"/>
        <v>17.119020677841281</v>
      </c>
      <c r="AD32" s="10">
        <f t="shared" si="6"/>
        <v>21.747861062750442</v>
      </c>
      <c r="AE32" s="10">
        <f t="shared" si="12"/>
        <v>1.9453416515988491</v>
      </c>
      <c r="AF32" s="10">
        <f t="shared" si="13"/>
        <v>0.11281328938669655</v>
      </c>
      <c r="AG32" s="10">
        <f t="shared" si="0"/>
        <v>40.925036681577268</v>
      </c>
      <c r="AH32" s="10">
        <f t="shared" si="1"/>
        <v>1186.8260637657409</v>
      </c>
    </row>
    <row r="33" spans="1:34" x14ac:dyDescent="0.35">
      <c r="A33">
        <v>30</v>
      </c>
      <c r="B33" s="4">
        <f>RATES!B34</f>
        <v>2.5020000000000001E-2</v>
      </c>
      <c r="C33" s="4">
        <f>RATES!C34</f>
        <v>2.4712124595133091E-2</v>
      </c>
      <c r="D33" s="3">
        <f>RATES!D34</f>
        <v>0.47646370067584193</v>
      </c>
      <c r="E33" s="3">
        <f>RATES!E34</f>
        <v>1.0293795630501525</v>
      </c>
      <c r="G33" s="6">
        <f>'LIFE TABLES'!N33</f>
        <v>90</v>
      </c>
      <c r="H33" s="3">
        <f>'LIFE TABLES'!O33</f>
        <v>180.75868</v>
      </c>
      <c r="I33" s="3">
        <f>'LIFE TABLES'!P33</f>
        <v>0.18075868</v>
      </c>
      <c r="J33" s="3">
        <f>'LIFE TABLES'!Q33</f>
        <v>0.81924131999999994</v>
      </c>
      <c r="K33" s="10">
        <f>'LIFE TABLES'!R33</f>
        <v>0.19856609087624141</v>
      </c>
      <c r="P33" s="14">
        <f t="shared" si="7"/>
        <v>86144.154157072073</v>
      </c>
      <c r="Q33" s="14">
        <f t="shared" si="8"/>
        <v>21536.038539268018</v>
      </c>
      <c r="R33" s="14">
        <f t="shared" si="2"/>
        <v>107680.19269634009</v>
      </c>
      <c r="T33" s="10">
        <f t="shared" si="9"/>
        <v>2.2728151547305776E-4</v>
      </c>
      <c r="U33" s="10">
        <f t="shared" si="10"/>
        <v>3.3431831559561725E-4</v>
      </c>
      <c r="V33" s="10">
        <f t="shared" si="11"/>
        <v>1.2879285876806622E-3</v>
      </c>
      <c r="W33" s="10"/>
      <c r="X33" s="10">
        <f t="shared" si="3"/>
        <v>11.658672125500068</v>
      </c>
      <c r="Y33" s="10">
        <f t="shared" si="4"/>
        <v>17.152436241371056</v>
      </c>
      <c r="Z33" s="10"/>
      <c r="AA33" s="14">
        <f t="shared" si="14"/>
        <v>90.568079205167734</v>
      </c>
      <c r="AC33" s="10">
        <f t="shared" si="5"/>
        <v>11.658672125500068</v>
      </c>
      <c r="AD33" s="10">
        <f t="shared" si="6"/>
        <v>17.152436241371056</v>
      </c>
      <c r="AE33" s="10">
        <f t="shared" si="12"/>
        <v>1.3583629683273926</v>
      </c>
      <c r="AF33" s="10">
        <f t="shared" si="13"/>
        <v>7.9811594171424735E-2</v>
      </c>
      <c r="AG33" s="10">
        <f t="shared" si="0"/>
        <v>30.24928292936994</v>
      </c>
      <c r="AH33" s="10">
        <f t="shared" si="1"/>
        <v>907.4784878810982</v>
      </c>
    </row>
    <row r="34" spans="1:34" x14ac:dyDescent="0.35">
      <c r="A34">
        <v>31</v>
      </c>
      <c r="B34" s="4">
        <f>RATES!B35</f>
        <v>2.5180000000000001E-2</v>
      </c>
      <c r="C34" s="4">
        <f>RATES!C35</f>
        <v>2.4868206928880785E-2</v>
      </c>
      <c r="D34" s="3">
        <f>RATES!D35</f>
        <v>0.46258987582736716</v>
      </c>
      <c r="E34" s="3">
        <f>RATES!E35</f>
        <v>1.0299916309747608</v>
      </c>
      <c r="G34" s="6">
        <f>'LIFE TABLES'!N34</f>
        <v>91</v>
      </c>
      <c r="H34" s="3">
        <f>'LIFE TABLES'!O34</f>
        <v>200.19364999999999</v>
      </c>
      <c r="I34" s="3">
        <f>'LIFE TABLES'!P34</f>
        <v>0.20019365</v>
      </c>
      <c r="J34" s="3">
        <f>'LIFE TABLES'!Q34</f>
        <v>0.79980635</v>
      </c>
      <c r="K34" s="10">
        <f>'LIFE TABLES'!R34</f>
        <v>0.15881442037749494</v>
      </c>
      <c r="P34" s="14">
        <f t="shared" si="7"/>
        <v>86775.747166721834</v>
      </c>
      <c r="Q34" s="14">
        <f t="shared" si="8"/>
        <v>21693.936791680459</v>
      </c>
      <c r="R34" s="14">
        <f t="shared" si="2"/>
        <v>108469.6839584023</v>
      </c>
      <c r="T34" s="10">
        <f t="shared" si="9"/>
        <v>1.5451401941602856E-4</v>
      </c>
      <c r="U34" s="10">
        <f t="shared" si="10"/>
        <v>2.5783512490713643E-4</v>
      </c>
      <c r="V34" s="10">
        <f t="shared" si="11"/>
        <v>8.7557944335749658E-4</v>
      </c>
      <c r="W34" s="10"/>
      <c r="X34" s="10">
        <f t="shared" si="3"/>
        <v>7.7516169638561347</v>
      </c>
      <c r="Y34" s="10">
        <f t="shared" si="4"/>
        <v>12.937387295557665</v>
      </c>
      <c r="Z34" s="10"/>
      <c r="AA34" s="14">
        <f t="shared" si="14"/>
        <v>92.379440789271086</v>
      </c>
      <c r="AC34" s="10">
        <f t="shared" si="5"/>
        <v>7.7516169638561347</v>
      </c>
      <c r="AD34" s="10">
        <f t="shared" si="6"/>
        <v>12.937387295557665</v>
      </c>
      <c r="AE34" s="10">
        <f t="shared" si="12"/>
        <v>0.92509314429824585</v>
      </c>
      <c r="AF34" s="10">
        <f t="shared" si="13"/>
        <v>5.50380750089524E-2</v>
      </c>
      <c r="AG34" s="10">
        <f t="shared" si="0"/>
        <v>21.669135478720996</v>
      </c>
      <c r="AH34" s="10">
        <f t="shared" si="1"/>
        <v>671.74319984035083</v>
      </c>
    </row>
    <row r="35" spans="1:34" x14ac:dyDescent="0.35">
      <c r="A35">
        <v>32</v>
      </c>
      <c r="B35" s="4">
        <f>RATES!B36</f>
        <v>2.5340000000000001E-2</v>
      </c>
      <c r="C35" s="4">
        <f>RATES!C36</f>
        <v>2.5024264904735357E-2</v>
      </c>
      <c r="D35" s="3">
        <f>RATES!D36</f>
        <v>0.44898020595179028</v>
      </c>
      <c r="E35" s="3">
        <f>RATES!E36</f>
        <v>1.0303124050796979</v>
      </c>
      <c r="G35" s="6">
        <f>'LIFE TABLES'!N35</f>
        <v>92</v>
      </c>
      <c r="H35" s="3">
        <f>'LIFE TABLES'!O35</f>
        <v>224.69547</v>
      </c>
      <c r="I35" s="3">
        <f>'LIFE TABLES'!P35</f>
        <v>0.22469547000000001</v>
      </c>
      <c r="J35" s="3">
        <f>'LIFE TABLES'!Q35</f>
        <v>0.77530452999999999</v>
      </c>
      <c r="K35" s="10">
        <f>'LIFE TABLES'!R35</f>
        <v>0.12312953954799613</v>
      </c>
      <c r="P35" s="14">
        <f t="shared" si="7"/>
        <v>87439.193933082424</v>
      </c>
      <c r="Q35" s="14">
        <f t="shared" si="8"/>
        <v>21859.798483270606</v>
      </c>
      <c r="R35" s="14">
        <f t="shared" si="2"/>
        <v>109298.99241635302</v>
      </c>
      <c r="T35" s="10">
        <f t="shared" si="9"/>
        <v>1.018261063214917E-4</v>
      </c>
      <c r="U35" s="10">
        <f t="shared" si="10"/>
        <v>1.9673873454755086E-4</v>
      </c>
      <c r="V35" s="10">
        <f t="shared" si="11"/>
        <v>5.770146024884537E-4</v>
      </c>
      <c r="W35" s="10"/>
      <c r="X35" s="10">
        <f t="shared" si="3"/>
        <v>4.9960067235545029</v>
      </c>
      <c r="Y35" s="10">
        <f t="shared" si="4"/>
        <v>9.6545764711801141</v>
      </c>
      <c r="Z35" s="10"/>
      <c r="AA35" s="14">
        <f t="shared" si="14"/>
        <v>94.227029605056515</v>
      </c>
      <c r="AC35" s="10">
        <f t="shared" si="5"/>
        <v>4.9960067235545029</v>
      </c>
      <c r="AD35" s="10">
        <f t="shared" si="6"/>
        <v>9.6545764711801141</v>
      </c>
      <c r="AE35" s="10">
        <f t="shared" si="12"/>
        <v>0.61507502203799524</v>
      </c>
      <c r="AF35" s="10">
        <f t="shared" si="13"/>
        <v>3.704232623543021E-2</v>
      </c>
      <c r="AG35" s="10">
        <f t="shared" ref="AG35:AG53" si="15">SUM(AC35:AF35)</f>
        <v>15.302700543008042</v>
      </c>
      <c r="AH35" s="10">
        <f t="shared" ref="AH35:AH53" si="16">AG35*A35</f>
        <v>489.68641737625734</v>
      </c>
    </row>
    <row r="36" spans="1:34" x14ac:dyDescent="0.35">
      <c r="A36">
        <v>33</v>
      </c>
      <c r="B36" s="4">
        <f>RATES!B37</f>
        <v>2.5499999999999998E-2</v>
      </c>
      <c r="C36" s="4">
        <f>RATES!C37</f>
        <v>2.5180298530298326E-2</v>
      </c>
      <c r="D36" s="3">
        <f>RATES!D37</f>
        <v>0.43563530089638075</v>
      </c>
      <c r="E36" s="3">
        <f>RATES!E37</f>
        <v>1.0306332040308728</v>
      </c>
      <c r="G36" s="6">
        <f>'LIFE TABLES'!N36</f>
        <v>93</v>
      </c>
      <c r="H36" s="3">
        <f>'LIFE TABLES'!O36</f>
        <v>245.99945</v>
      </c>
      <c r="I36" s="3">
        <f>'LIFE TABLES'!P36</f>
        <v>0.24599945000000001</v>
      </c>
      <c r="J36" s="3">
        <f>'LIFE TABLES'!Q36</f>
        <v>0.75400054999999999</v>
      </c>
      <c r="K36" s="10">
        <f>'LIFE TABLES'!R36</f>
        <v>9.2839740540435839E-2</v>
      </c>
      <c r="P36" s="14">
        <f t="shared" si="7"/>
        <v>88135.14639590474</v>
      </c>
      <c r="Q36" s="14">
        <f t="shared" si="8"/>
        <v>22033.786598976185</v>
      </c>
      <c r="R36" s="14">
        <f t="shared" si="2"/>
        <v>110168.93299488092</v>
      </c>
      <c r="T36" s="10">
        <f t="shared" si="9"/>
        <v>6.5260399145148731E-5</v>
      </c>
      <c r="U36" s="10">
        <f t="shared" si="10"/>
        <v>1.4194527485412807E-4</v>
      </c>
      <c r="V36" s="10">
        <f t="shared" si="11"/>
        <v>3.6980892848917661E-4</v>
      </c>
      <c r="W36" s="10"/>
      <c r="X36" s="10">
        <f t="shared" si="3"/>
        <v>3.1315048233750526</v>
      </c>
      <c r="Y36" s="10">
        <f t="shared" si="4"/>
        <v>6.8124471810114269</v>
      </c>
      <c r="Z36" s="10"/>
      <c r="AA36" s="14">
        <f t="shared" si="14"/>
        <v>96.111570197157647</v>
      </c>
      <c r="AC36" s="10">
        <f t="shared" si="5"/>
        <v>3.1315048233750526</v>
      </c>
      <c r="AD36" s="10">
        <f t="shared" si="6"/>
        <v>6.8124471810114269</v>
      </c>
      <c r="AE36" s="10">
        <f t="shared" si="12"/>
        <v>0.39642240581314186</v>
      </c>
      <c r="AF36" s="10">
        <f t="shared" si="13"/>
        <v>2.415936644726626E-2</v>
      </c>
      <c r="AG36" s="10">
        <f t="shared" si="15"/>
        <v>10.364533776646889</v>
      </c>
      <c r="AH36" s="10">
        <f t="shared" si="16"/>
        <v>342.02961462934735</v>
      </c>
    </row>
    <row r="37" spans="1:34" x14ac:dyDescent="0.35">
      <c r="A37">
        <v>34</v>
      </c>
      <c r="B37" s="4">
        <f>RATES!B38</f>
        <v>2.5659999999999999E-2</v>
      </c>
      <c r="C37" s="4">
        <f>RATES!C38</f>
        <v>2.5336307813167001E-2</v>
      </c>
      <c r="D37" s="3">
        <f>RATES!D38</f>
        <v>0.42255550600771608</v>
      </c>
      <c r="E37" s="3">
        <f>RATES!E38</f>
        <v>1.0309540278204914</v>
      </c>
      <c r="G37" s="6">
        <f>'LIFE TABLES'!N37</f>
        <v>94</v>
      </c>
      <c r="H37" s="3">
        <f>'LIFE TABLES'!O37</f>
        <v>275.61788000000001</v>
      </c>
      <c r="I37" s="3">
        <f>'LIFE TABLES'!P37</f>
        <v>0.27561788000000004</v>
      </c>
      <c r="J37" s="3">
        <f>'LIFE TABLES'!Q37</f>
        <v>0.72438212000000002</v>
      </c>
      <c r="K37" s="10">
        <f>'LIFE TABLES'!R37</f>
        <v>6.7251448072930861E-2</v>
      </c>
      <c r="P37" s="14">
        <f t="shared" si="7"/>
        <v>88864.291917679715</v>
      </c>
      <c r="Q37" s="14">
        <f t="shared" si="8"/>
        <v>22216.072979419929</v>
      </c>
      <c r="R37" s="14">
        <f t="shared" si="2"/>
        <v>111080.36489709964</v>
      </c>
      <c r="T37" s="10">
        <f t="shared" si="9"/>
        <v>4.0182446342087675E-5</v>
      </c>
      <c r="U37" s="10">
        <f t="shared" si="10"/>
        <v>1.0192595287525835E-4</v>
      </c>
      <c r="V37" s="10">
        <f t="shared" si="11"/>
        <v>2.2770052927183042E-4</v>
      </c>
      <c r="W37" s="10"/>
      <c r="X37" s="10">
        <f t="shared" si="3"/>
        <v>1.8857288026238876</v>
      </c>
      <c r="Y37" s="10">
        <f t="shared" si="4"/>
        <v>4.7841616234666438</v>
      </c>
      <c r="Z37" s="10"/>
      <c r="AA37" s="14">
        <f t="shared" si="14"/>
        <v>98.033801601100805</v>
      </c>
      <c r="AC37" s="10">
        <f t="shared" si="5"/>
        <v>1.8857288026238876</v>
      </c>
      <c r="AD37" s="10">
        <f t="shared" si="6"/>
        <v>4.7841616234666438</v>
      </c>
      <c r="AE37" s="10">
        <f t="shared" si="12"/>
        <v>0.24847782449842876</v>
      </c>
      <c r="AF37" s="10">
        <f t="shared" si="13"/>
        <v>1.5319232292982349E-2</v>
      </c>
      <c r="AG37" s="10">
        <f t="shared" si="15"/>
        <v>6.9336874828819424</v>
      </c>
      <c r="AH37" s="10">
        <f t="shared" si="16"/>
        <v>235.74537441798603</v>
      </c>
    </row>
    <row r="38" spans="1:34" x14ac:dyDescent="0.35">
      <c r="A38">
        <v>35</v>
      </c>
      <c r="B38" s="4">
        <f>RATES!B39</f>
        <v>2.581E-2</v>
      </c>
      <c r="C38" s="4">
        <f>RATES!C39</f>
        <v>2.548254441449891E-2</v>
      </c>
      <c r="D38" s="3">
        <f>RATES!D39</f>
        <v>0.40988073390848667</v>
      </c>
      <c r="E38" s="3">
        <f>RATES!E39</f>
        <v>1.0309230735935475</v>
      </c>
      <c r="G38" s="6">
        <f>'LIFE TABLES'!N38</f>
        <v>95</v>
      </c>
      <c r="H38" s="3">
        <f>'LIFE TABLES'!O38</f>
        <v>305.56044000000003</v>
      </c>
      <c r="I38" s="3">
        <f>'LIFE TABLES'!P38</f>
        <v>0.30556044000000004</v>
      </c>
      <c r="J38" s="3">
        <f>'LIFE TABLES'!Q38</f>
        <v>0.69443955999999996</v>
      </c>
      <c r="K38" s="10">
        <f>'LIFE TABLES'!R38</f>
        <v>4.6702066009128955E-2</v>
      </c>
      <c r="P38" s="14">
        <f t="shared" si="7"/>
        <v>89596.779479445875</v>
      </c>
      <c r="Q38" s="14">
        <f t="shared" si="8"/>
        <v>22399.194869861469</v>
      </c>
      <c r="R38" s="14">
        <f t="shared" si="2"/>
        <v>111995.97434930735</v>
      </c>
      <c r="T38" s="10">
        <f t="shared" si="9"/>
        <v>2.3718638303894528E-5</v>
      </c>
      <c r="U38" s="10">
        <f t="shared" si="10"/>
        <v>6.9576273912533307E-5</v>
      </c>
      <c r="V38" s="10">
        <f t="shared" si="11"/>
        <v>1.3440561705540245E-4</v>
      </c>
      <c r="W38" s="10"/>
      <c r="X38" s="10">
        <f t="shared" si="3"/>
        <v>1.0886094691545045</v>
      </c>
      <c r="Y38" s="10">
        <f t="shared" si="4"/>
        <v>3.193898308552702</v>
      </c>
      <c r="Z38" s="10"/>
      <c r="AA38" s="14">
        <f t="shared" si="14"/>
        <v>99.994477633122827</v>
      </c>
      <c r="AC38" s="10">
        <f t="shared" si="5"/>
        <v>1.0886094691545045</v>
      </c>
      <c r="AD38" s="10">
        <f t="shared" si="6"/>
        <v>3.193898308552702</v>
      </c>
      <c r="AE38" s="10">
        <f t="shared" si="12"/>
        <v>0.14962809218629072</v>
      </c>
      <c r="AF38" s="10">
        <f t="shared" si="13"/>
        <v>9.3324906020966093E-3</v>
      </c>
      <c r="AG38" s="10">
        <f t="shared" si="15"/>
        <v>4.4414683604955929</v>
      </c>
      <c r="AH38" s="10">
        <f t="shared" si="16"/>
        <v>155.45139261734576</v>
      </c>
    </row>
    <row r="39" spans="1:34" x14ac:dyDescent="0.35">
      <c r="A39">
        <v>36</v>
      </c>
      <c r="B39" s="4">
        <f>RATES!B40</f>
        <v>2.596E-2</v>
      </c>
      <c r="C39" s="4">
        <f>RATES!C40</f>
        <v>2.5628759633814266E-2</v>
      </c>
      <c r="D39" s="3">
        <f>RATES!D40</f>
        <v>0.39747018785099697</v>
      </c>
      <c r="E39" s="3">
        <f>RATES!E40</f>
        <v>1.031223841276222</v>
      </c>
      <c r="G39" s="6">
        <f>'LIFE TABLES'!N39</f>
        <v>96</v>
      </c>
      <c r="H39" s="3">
        <f>'LIFE TABLES'!O39</f>
        <v>332.57691</v>
      </c>
      <c r="I39" s="3">
        <f>'LIFE TABLES'!P39</f>
        <v>0.33257691</v>
      </c>
      <c r="J39" s="3">
        <f>'LIFE TABLES'!Q39</f>
        <v>0.66742309</v>
      </c>
      <c r="K39" s="10">
        <f>'LIFE TABLES'!R39</f>
        <v>3.1170037205196816E-2</v>
      </c>
      <c r="P39" s="14">
        <f t="shared" si="7"/>
        <v>90361.659728555765</v>
      </c>
      <c r="Q39" s="14">
        <f t="shared" si="8"/>
        <v>22590.414932138941</v>
      </c>
      <c r="R39" s="14">
        <f t="shared" si="2"/>
        <v>112952.07466069471</v>
      </c>
      <c r="T39" s="10">
        <f t="shared" si="9"/>
        <v>1.3455811837270998E-5</v>
      </c>
      <c r="U39" s="10">
        <f t="shared" si="10"/>
        <v>4.4700204806929007E-5</v>
      </c>
      <c r="V39" s="10">
        <f t="shared" si="11"/>
        <v>7.6249600411202386E-5</v>
      </c>
      <c r="W39" s="10"/>
      <c r="X39" s="10">
        <f t="shared" si="3"/>
        <v>0.60399281461781351</v>
      </c>
      <c r="Y39" s="10">
        <f t="shared" si="4"/>
        <v>2.0068193751334538</v>
      </c>
      <c r="Z39" s="10"/>
      <c r="AA39" s="14">
        <f t="shared" si="14"/>
        <v>101.99436718578528</v>
      </c>
      <c r="AC39" s="10">
        <f t="shared" si="5"/>
        <v>0.60399281461781351</v>
      </c>
      <c r="AD39" s="10">
        <f t="shared" si="6"/>
        <v>2.0068193751334538</v>
      </c>
      <c r="AE39" s="10">
        <f t="shared" si="12"/>
        <v>8.6378443162686266E-2</v>
      </c>
      <c r="AF39" s="10">
        <f t="shared" si="13"/>
        <v>5.4487661201692754E-3</v>
      </c>
      <c r="AG39" s="10">
        <f t="shared" si="15"/>
        <v>2.7026393990341231</v>
      </c>
      <c r="AH39" s="10">
        <f t="shared" si="16"/>
        <v>97.29501836522843</v>
      </c>
    </row>
    <row r="40" spans="1:34" x14ac:dyDescent="0.35">
      <c r="A40">
        <v>37</v>
      </c>
      <c r="B40" s="4">
        <f>RATES!B41</f>
        <v>2.6110000000000001E-2</v>
      </c>
      <c r="C40" s="4">
        <f>RATES!C41</f>
        <v>2.5774953477364682E-2</v>
      </c>
      <c r="D40" s="3">
        <f>RATES!D41</f>
        <v>0.38532302185706202</v>
      </c>
      <c r="E40" s="3">
        <f>RATES!E41</f>
        <v>1.0315246307770343</v>
      </c>
      <c r="G40" s="6">
        <f>'LIFE TABLES'!N40</f>
        <v>97</v>
      </c>
      <c r="H40" s="3">
        <f>'LIFE TABLES'!O40</f>
        <v>356.57767000000001</v>
      </c>
      <c r="I40" s="3">
        <f>'LIFE TABLES'!P40</f>
        <v>0.35657767000000001</v>
      </c>
      <c r="J40" s="3">
        <f>'LIFE TABLES'!Q40</f>
        <v>0.64342232999999993</v>
      </c>
      <c r="K40" s="10">
        <f>'LIFE TABLES'!R40</f>
        <v>2.0055497964754421E-2</v>
      </c>
      <c r="P40" s="14">
        <f t="shared" si="7"/>
        <v>91159.651578764722</v>
      </c>
      <c r="Q40" s="14">
        <f t="shared" si="8"/>
        <v>22789.912894691181</v>
      </c>
      <c r="R40" s="14">
        <f t="shared" si="2"/>
        <v>113949.5644734559</v>
      </c>
      <c r="T40" s="10">
        <f t="shared" si="9"/>
        <v>7.3591043337217118E-6</v>
      </c>
      <c r="U40" s="10">
        <f t="shared" si="10"/>
        <v>2.7188904853057568E-5</v>
      </c>
      <c r="V40" s="10">
        <f t="shared" si="11"/>
        <v>4.1701591224423076E-5</v>
      </c>
      <c r="W40" s="10"/>
      <c r="X40" s="10">
        <f t="shared" si="3"/>
        <v>0.32306235522799298</v>
      </c>
      <c r="Y40" s="10">
        <f t="shared" si="4"/>
        <v>1.193793863254359</v>
      </c>
      <c r="Z40" s="10"/>
      <c r="AA40" s="14">
        <f t="shared" si="14"/>
        <v>104.03425452950098</v>
      </c>
      <c r="AC40" s="10">
        <f t="shared" si="5"/>
        <v>0.32306235522799298</v>
      </c>
      <c r="AD40" s="10">
        <f t="shared" si="6"/>
        <v>1.193793863254359</v>
      </c>
      <c r="AE40" s="10">
        <f t="shared" si="12"/>
        <v>4.7925249237052971E-2</v>
      </c>
      <c r="AF40" s="10">
        <f t="shared" si="13"/>
        <v>3.0566019733279494E-3</v>
      </c>
      <c r="AG40" s="10">
        <f t="shared" si="15"/>
        <v>1.567838069692733</v>
      </c>
      <c r="AH40" s="10">
        <f t="shared" si="16"/>
        <v>58.010008578631123</v>
      </c>
    </row>
    <row r="41" spans="1:34" x14ac:dyDescent="0.35">
      <c r="A41">
        <v>38</v>
      </c>
      <c r="B41" s="4">
        <f>RATES!B42</f>
        <v>2.6259999999999999E-2</v>
      </c>
      <c r="C41" s="4">
        <f>RATES!C42</f>
        <v>2.5921125951399046E-2</v>
      </c>
      <c r="D41" s="3">
        <f>RATES!D42</f>
        <v>0.37343818647922677</v>
      </c>
      <c r="E41" s="3">
        <f>RATES!E42</f>
        <v>1.0318254420895876</v>
      </c>
      <c r="G41" s="6">
        <f>'LIFE TABLES'!N41</f>
        <v>98</v>
      </c>
      <c r="H41" s="3">
        <f>'LIFE TABLES'!O41</f>
        <v>379.08291000000003</v>
      </c>
      <c r="I41" s="3">
        <f>'LIFE TABLES'!P41</f>
        <v>0.37908291000000005</v>
      </c>
      <c r="J41" s="3">
        <f>'LIFE TABLES'!Q41</f>
        <v>0.62091708999999995</v>
      </c>
      <c r="K41" s="10">
        <f>'LIFE TABLES'!R41</f>
        <v>1.2452801434776237E-2</v>
      </c>
      <c r="P41" s="14">
        <f t="shared" si="7"/>
        <v>91991.509139589863</v>
      </c>
      <c r="Q41" s="14">
        <f t="shared" si="8"/>
        <v>22997.877284897466</v>
      </c>
      <c r="R41" s="14">
        <f t="shared" si="2"/>
        <v>114989.38642448733</v>
      </c>
      <c r="T41" s="10">
        <f t="shared" si="9"/>
        <v>3.8839846007157425E-6</v>
      </c>
      <c r="U41" s="10">
        <f t="shared" si="10"/>
        <v>1.5808360552984748E-5</v>
      </c>
      <c r="V41" s="10">
        <f t="shared" si="11"/>
        <v>2.2009246070722564E-5</v>
      </c>
      <c r="W41" s="10"/>
      <c r="X41" s="10">
        <f t="shared" si="3"/>
        <v>0.16675483625234755</v>
      </c>
      <c r="Y41" s="10">
        <f t="shared" si="4"/>
        <v>0.67883357538882472</v>
      </c>
      <c r="Z41" s="10"/>
      <c r="AA41" s="14">
        <f t="shared" si="14"/>
        <v>106.11493962009101</v>
      </c>
      <c r="AC41" s="10">
        <f t="shared" si="5"/>
        <v>0.16675483625234755</v>
      </c>
      <c r="AD41" s="10">
        <f t="shared" si="6"/>
        <v>0.67883357538882472</v>
      </c>
      <c r="AE41" s="10">
        <f t="shared" si="12"/>
        <v>2.5634112718035253E-2</v>
      </c>
      <c r="AF41" s="10">
        <f t="shared" si="13"/>
        <v>1.6525244104802495E-3</v>
      </c>
      <c r="AG41" s="10">
        <f t="shared" si="15"/>
        <v>0.8728750487696878</v>
      </c>
      <c r="AH41" s="10">
        <f t="shared" si="16"/>
        <v>33.169251853248134</v>
      </c>
    </row>
    <row r="42" spans="1:34" x14ac:dyDescent="0.35">
      <c r="A42">
        <v>39</v>
      </c>
      <c r="B42" s="4">
        <f>RATES!B43</f>
        <v>2.64E-2</v>
      </c>
      <c r="C42" s="4">
        <f>RATES!C43</f>
        <v>2.6057534319289598E-2</v>
      </c>
      <c r="D42" s="3">
        <f>RATES!D43</f>
        <v>0.36195193998144004</v>
      </c>
      <c r="E42" s="3">
        <f>RATES!E43</f>
        <v>1.0317341758090197</v>
      </c>
      <c r="G42" s="6">
        <f>'LIFE TABLES'!N42</f>
        <v>99</v>
      </c>
      <c r="H42" s="3">
        <f>'LIFE TABLES'!O42</f>
        <v>402.51481999999999</v>
      </c>
      <c r="I42" s="3">
        <f>'LIFE TABLES'!P42</f>
        <v>0.40251482</v>
      </c>
      <c r="J42" s="3">
        <f>'LIFE TABLES'!Q42</f>
        <v>0.59748518000000006</v>
      </c>
      <c r="K42" s="10">
        <f>'LIFE TABLES'!R42</f>
        <v>7.4403643067615386E-3</v>
      </c>
      <c r="P42" s="14">
        <f t="shared" si="7"/>
        <v>92822.74661856427</v>
      </c>
      <c r="Q42" s="14">
        <f t="shared" si="8"/>
        <v>23205.686654641067</v>
      </c>
      <c r="R42" s="14">
        <f t="shared" si="2"/>
        <v>116028.43327320533</v>
      </c>
      <c r="T42" s="10">
        <f t="shared" si="9"/>
        <v>1.9725297525344923E-6</v>
      </c>
      <c r="U42" s="10">
        <f t="shared" si="10"/>
        <v>8.8590477204925892E-6</v>
      </c>
      <c r="V42" s="10">
        <f t="shared" si="11"/>
        <v>1.1177668597695469E-5</v>
      </c>
      <c r="W42" s="10"/>
      <c r="X42" s="10">
        <f t="shared" si="3"/>
        <v>8.2825493617635457E-2</v>
      </c>
      <c r="Y42" s="10">
        <f t="shared" si="4"/>
        <v>0.37205091572140253</v>
      </c>
      <c r="Z42" s="10"/>
      <c r="AA42" s="14">
        <f t="shared" si="14"/>
        <v>108.23723841249283</v>
      </c>
      <c r="AC42" s="10">
        <f t="shared" si="5"/>
        <v>8.2825493617635457E-2</v>
      </c>
      <c r="AD42" s="10">
        <f t="shared" si="6"/>
        <v>0.37205091572140253</v>
      </c>
      <c r="AE42" s="10">
        <f t="shared" si="12"/>
        <v>1.3231518355375683E-2</v>
      </c>
      <c r="AF42" s="10">
        <f t="shared" si="13"/>
        <v>8.6224915561534075E-4</v>
      </c>
      <c r="AG42" s="10">
        <f t="shared" si="15"/>
        <v>0.46897017685002901</v>
      </c>
      <c r="AH42" s="10">
        <f t="shared" si="16"/>
        <v>18.28983689715113</v>
      </c>
    </row>
    <row r="43" spans="1:34" x14ac:dyDescent="0.35">
      <c r="A43">
        <v>40</v>
      </c>
      <c r="B43" s="4">
        <f>RATES!B44</f>
        <v>2.6540000000000001E-2</v>
      </c>
      <c r="C43" s="4">
        <f>RATES!C44</f>
        <v>2.6193924082475131E-2</v>
      </c>
      <c r="D43" s="3">
        <f>RATES!D44</f>
        <v>0.35072355328981913</v>
      </c>
      <c r="E43" s="3">
        <f>RATES!E44</f>
        <v>1.0320149205443934</v>
      </c>
      <c r="G43" s="6">
        <f>'LIFE TABLES'!N43</f>
        <v>100</v>
      </c>
      <c r="H43" s="3">
        <f>'LIFE TABLES'!O43</f>
        <v>434.19751000000002</v>
      </c>
      <c r="I43" s="3">
        <f>'LIFE TABLES'!P43</f>
        <v>0.43419751000000001</v>
      </c>
      <c r="J43" s="3">
        <f>'LIFE TABLES'!Q43</f>
        <v>0.56580249000000005</v>
      </c>
      <c r="K43" s="10">
        <f>'LIFE TABLES'!R43</f>
        <v>4.2097766512728023E-3</v>
      </c>
      <c r="P43" s="14">
        <f t="shared" si="7"/>
        <v>93686.981367792017</v>
      </c>
      <c r="Q43" s="14">
        <f t="shared" si="8"/>
        <v>23421.745341948004</v>
      </c>
      <c r="R43" s="14">
        <f t="shared" si="2"/>
        <v>117108.72670974002</v>
      </c>
      <c r="T43" s="10">
        <f t="shared" si="9"/>
        <v>9.4865290874563482E-7</v>
      </c>
      <c r="U43" s="10">
        <f t="shared" si="10"/>
        <v>4.8533158727245602E-6</v>
      </c>
      <c r="V43" s="10">
        <f t="shared" si="11"/>
        <v>5.3756998162252695E-6</v>
      </c>
      <c r="W43" s="10"/>
      <c r="X43" s="10">
        <f t="shared" si="3"/>
        <v>3.8957166222340765E-2</v>
      </c>
      <c r="Y43" s="10">
        <f t="shared" si="4"/>
        <v>0.19933921759144621</v>
      </c>
      <c r="Z43" s="10"/>
      <c r="AA43" s="14">
        <f t="shared" si="14"/>
        <v>110.40198318074269</v>
      </c>
      <c r="AC43" s="10">
        <f t="shared" si="5"/>
        <v>3.8957166222340765E-2</v>
      </c>
      <c r="AD43" s="10">
        <f t="shared" si="6"/>
        <v>0.19933921759144621</v>
      </c>
      <c r="AE43" s="10">
        <f t="shared" si="12"/>
        <v>6.5719553117391076E-3</v>
      </c>
      <c r="AF43" s="10">
        <f t="shared" si="13"/>
        <v>4.3280576455524683E-4</v>
      </c>
      <c r="AG43" s="10">
        <f t="shared" si="15"/>
        <v>0.24530114489008131</v>
      </c>
      <c r="AH43" s="10">
        <f t="shared" si="16"/>
        <v>9.8120457956032521</v>
      </c>
    </row>
    <row r="44" spans="1:34" x14ac:dyDescent="0.35">
      <c r="A44">
        <v>41</v>
      </c>
      <c r="B44" s="4">
        <f>RATES!B45</f>
        <v>2.6669999999999999E-2</v>
      </c>
      <c r="C44" s="4">
        <f>RATES!C45</f>
        <v>2.6320555065349444E-2</v>
      </c>
      <c r="D44" s="3">
        <f>RATES!D45</f>
        <v>0.33988676611542634</v>
      </c>
      <c r="E44" s="3">
        <f>RATES!E45</f>
        <v>1.0318835219689388</v>
      </c>
      <c r="G44" s="6">
        <f>'LIFE TABLES'!N44</f>
        <v>101</v>
      </c>
      <c r="H44" s="3">
        <f>'LIFE TABLES'!O44</f>
        <v>474.89508999999998</v>
      </c>
      <c r="I44" s="3">
        <f>'LIFE TABLES'!P44</f>
        <v>0.47489508999999996</v>
      </c>
      <c r="J44" s="3">
        <f>'LIFE TABLES'!Q44</f>
        <v>0.52510491000000004</v>
      </c>
      <c r="K44" s="10">
        <f>'LIFE TABLES'!R44</f>
        <v>2.2105743895867065E-3</v>
      </c>
      <c r="P44" s="14">
        <f t="shared" si="7"/>
        <v>94547.223145913988</v>
      </c>
      <c r="Q44" s="14">
        <f t="shared" si="8"/>
        <v>23636.805786478497</v>
      </c>
      <c r="R44" s="14">
        <f t="shared" si="2"/>
        <v>118184.02893239248</v>
      </c>
      <c r="T44" s="10">
        <f t="shared" si="9"/>
        <v>4.2342095522789759E-7</v>
      </c>
      <c r="U44" s="10">
        <f t="shared" si="10"/>
        <v>2.55289344803928E-6</v>
      </c>
      <c r="V44" s="10">
        <f t="shared" si="11"/>
        <v>2.399385412958089E-6</v>
      </c>
      <c r="W44" s="10"/>
      <c r="X44" s="10">
        <f t="shared" si="3"/>
        <v>1.7005597396189578E-2</v>
      </c>
      <c r="Y44" s="10">
        <f t="shared" si="4"/>
        <v>0.10254765532734625</v>
      </c>
      <c r="Z44" s="10"/>
      <c r="AA44" s="14">
        <f t="shared" si="14"/>
        <v>112.61002284435754</v>
      </c>
      <c r="AC44" s="10">
        <f t="shared" si="5"/>
        <v>1.7005597396189578E-2</v>
      </c>
      <c r="AD44" s="10">
        <f t="shared" si="6"/>
        <v>0.10254765532734625</v>
      </c>
      <c r="AE44" s="10">
        <f t="shared" si="12"/>
        <v>3.0911297613105074E-3</v>
      </c>
      <c r="AF44" s="10">
        <f t="shared" si="13"/>
        <v>2.0575306389568026E-4</v>
      </c>
      <c r="AG44" s="10">
        <f t="shared" si="15"/>
        <v>0.12285013554874202</v>
      </c>
      <c r="AH44" s="10">
        <f t="shared" si="16"/>
        <v>5.0368555574984226</v>
      </c>
    </row>
    <row r="45" spans="1:34" x14ac:dyDescent="0.35">
      <c r="A45">
        <v>42</v>
      </c>
      <c r="B45" s="4">
        <f>RATES!B46</f>
        <v>2.6800000000000001E-2</v>
      </c>
      <c r="C45" s="4">
        <f>RATES!C46</f>
        <v>2.6447170014848229E-2</v>
      </c>
      <c r="D45" s="3">
        <f>RATES!D46</f>
        <v>0.32930162970189297</v>
      </c>
      <c r="E45" s="3">
        <f>RATES!E46</f>
        <v>1.032144196866307</v>
      </c>
      <c r="G45" s="6">
        <f>'LIFE TABLES'!N45</f>
        <v>102</v>
      </c>
      <c r="H45" s="3">
        <f>'LIFE TABLES'!O45</f>
        <v>509.54043000000001</v>
      </c>
      <c r="I45" s="3">
        <f>'LIFE TABLES'!P45</f>
        <v>0.50954043000000004</v>
      </c>
      <c r="J45" s="3">
        <f>'LIFE TABLES'!Q45</f>
        <v>0.49045956999999996</v>
      </c>
      <c r="K45" s="10">
        <f>'LIFE TABLES'!R45</f>
        <v>1.0841973645697085E-3</v>
      </c>
      <c r="P45" s="14">
        <f t="shared" si="7"/>
        <v>95439.467610481559</v>
      </c>
      <c r="Q45" s="14">
        <f t="shared" si="8"/>
        <v>23859.86690262039</v>
      </c>
      <c r="R45" s="14">
        <f t="shared" si="2"/>
        <v>119299.33451310195</v>
      </c>
      <c r="T45" s="10">
        <f t="shared" si="9"/>
        <v>1.7652023068555428E-7</v>
      </c>
      <c r="U45" s="10">
        <f t="shared" si="10"/>
        <v>1.2225838750543907E-6</v>
      </c>
      <c r="V45" s="10">
        <f t="shared" si="11"/>
        <v>1.0002813072181421E-6</v>
      </c>
      <c r="W45" s="10"/>
      <c r="X45" s="10">
        <f t="shared" si="3"/>
        <v>6.933516825383612E-3</v>
      </c>
      <c r="Y45" s="10">
        <f t="shared" si="4"/>
        <v>4.802977637229993E-2</v>
      </c>
      <c r="Z45" s="10"/>
      <c r="AA45" s="14">
        <f t="shared" si="14"/>
        <v>114.8622233012447</v>
      </c>
      <c r="AC45" s="10">
        <f t="shared" si="5"/>
        <v>6.933516825383612E-3</v>
      </c>
      <c r="AD45" s="10">
        <f t="shared" si="6"/>
        <v>4.802977637229993E-2</v>
      </c>
      <c r="AE45" s="10">
        <f t="shared" si="12"/>
        <v>1.3493390721820034E-3</v>
      </c>
      <c r="AF45" s="10">
        <f t="shared" si="13"/>
        <v>9.0755115242981656E-5</v>
      </c>
      <c r="AG45" s="10">
        <f t="shared" si="15"/>
        <v>5.6403387385108521E-2</v>
      </c>
      <c r="AH45" s="10">
        <f t="shared" si="16"/>
        <v>2.3689422701745579</v>
      </c>
    </row>
    <row r="46" spans="1:34" x14ac:dyDescent="0.35">
      <c r="A46">
        <v>43</v>
      </c>
      <c r="B46" s="4">
        <f>RATES!B47</f>
        <v>2.6929999999999999E-2</v>
      </c>
      <c r="C46" s="4">
        <f>RATES!C47</f>
        <v>2.6573768935031109E-2</v>
      </c>
      <c r="D46" s="3">
        <f>RATES!D47</f>
        <v>0.31896558558159949</v>
      </c>
      <c r="E46" s="3">
        <f>RATES!E47</f>
        <v>1.032404888136903</v>
      </c>
      <c r="G46" s="6">
        <f>'LIFE TABLES'!N46</f>
        <v>103</v>
      </c>
      <c r="H46" s="3">
        <f>'LIFE TABLES'!O46</f>
        <v>544.43039999999996</v>
      </c>
      <c r="I46" s="3">
        <f>'LIFE TABLES'!P46</f>
        <v>0.54443039999999998</v>
      </c>
      <c r="J46" s="3">
        <f>'LIFE TABLES'!Q46</f>
        <v>0.45556960000000002</v>
      </c>
      <c r="K46" s="10">
        <f>'LIFE TABLES'!R46</f>
        <v>4.9392735969807625E-4</v>
      </c>
      <c r="P46" s="14">
        <f t="shared" si="7"/>
        <v>96364.465078835405</v>
      </c>
      <c r="Q46" s="14">
        <f t="shared" si="8"/>
        <v>24091.116269708851</v>
      </c>
      <c r="R46" s="14">
        <f t="shared" si="2"/>
        <v>120455.58134854425</v>
      </c>
      <c r="T46" s="10">
        <f t="shared" si="9"/>
        <v>6.8354663252526833E-8</v>
      </c>
      <c r="U46" s="10">
        <f t="shared" si="10"/>
        <v>5.4458355220129536E-7</v>
      </c>
      <c r="V46" s="10">
        <f t="shared" si="11"/>
        <v>3.8734309176431924E-7</v>
      </c>
      <c r="W46" s="10"/>
      <c r="X46" s="10">
        <f t="shared" si="3"/>
        <v>2.6258311095647986E-3</v>
      </c>
      <c r="Y46" s="10">
        <f t="shared" si="4"/>
        <v>2.0923545429634555E-2</v>
      </c>
      <c r="Z46" s="10"/>
      <c r="AA46" s="14">
        <f t="shared" si="14"/>
        <v>117.15946776726959</v>
      </c>
      <c r="AC46" s="10">
        <f t="shared" si="5"/>
        <v>2.6258311095647986E-3</v>
      </c>
      <c r="AD46" s="10">
        <f t="shared" si="6"/>
        <v>2.0923545429634555E-2</v>
      </c>
      <c r="AE46" s="10">
        <f t="shared" si="12"/>
        <v>5.5015123187452948E-4</v>
      </c>
      <c r="AF46" s="10">
        <f t="shared" si="13"/>
        <v>3.7380350648054183E-5</v>
      </c>
      <c r="AG46" s="10">
        <f t="shared" si="15"/>
        <v>2.413690812172194E-2</v>
      </c>
      <c r="AH46" s="10">
        <f t="shared" si="16"/>
        <v>1.0378870492340435</v>
      </c>
    </row>
    <row r="47" spans="1:34" x14ac:dyDescent="0.35">
      <c r="A47">
        <v>44</v>
      </c>
      <c r="B47" s="4">
        <f>RATES!B48</f>
        <v>2.7050000000000001E-2</v>
      </c>
      <c r="C47" s="4">
        <f>RATES!C48</f>
        <v>2.6690615253044576E-2</v>
      </c>
      <c r="D47" s="3">
        <f>RATES!D48</f>
        <v>0.30900832177573911</v>
      </c>
      <c r="E47" s="3">
        <f>RATES!E48</f>
        <v>1.0322232868960945</v>
      </c>
      <c r="G47" s="6">
        <f>'LIFE TABLES'!N47</f>
        <v>104</v>
      </c>
      <c r="H47" s="3">
        <f>'LIFE TABLES'!O47</f>
        <v>579.24221999999997</v>
      </c>
      <c r="I47" s="3">
        <f>'LIFE TABLES'!P47</f>
        <v>0.57924222000000003</v>
      </c>
      <c r="J47" s="3">
        <f>'LIFE TABLES'!Q47</f>
        <v>0.42075777999999997</v>
      </c>
      <c r="K47" s="10">
        <f>'LIFE TABLES'!R47</f>
        <v>2.0782377934782401E-4</v>
      </c>
      <c r="P47" s="14">
        <f t="shared" si="7"/>
        <v>97281.312696218898</v>
      </c>
      <c r="Q47" s="14">
        <f t="shared" si="8"/>
        <v>24320.328174054725</v>
      </c>
      <c r="R47" s="14">
        <f t="shared" si="2"/>
        <v>121601.64087027362</v>
      </c>
      <c r="T47" s="10">
        <f t="shared" si="9"/>
        <v>2.444664290836365E-8</v>
      </c>
      <c r="U47" s="10">
        <f t="shared" si="10"/>
        <v>2.2436547237522771E-7</v>
      </c>
      <c r="V47" s="10">
        <f t="shared" si="11"/>
        <v>1.3853097648072754E-7</v>
      </c>
      <c r="W47" s="10"/>
      <c r="X47" s="10">
        <f t="shared" si="3"/>
        <v>9.1845398870344253E-4</v>
      </c>
      <c r="Y47" s="10">
        <f t="shared" si="4"/>
        <v>8.4307388097493736E-3</v>
      </c>
      <c r="Z47" s="10"/>
      <c r="AA47" s="14">
        <f t="shared" si="14"/>
        <v>119.50265712261498</v>
      </c>
      <c r="AC47" s="10">
        <f t="shared" si="5"/>
        <v>9.1845398870344253E-4</v>
      </c>
      <c r="AD47" s="10">
        <f t="shared" si="6"/>
        <v>8.4307388097493736E-3</v>
      </c>
      <c r="AE47" s="10">
        <f t="shared" si="12"/>
        <v>2.0835052844464492E-4</v>
      </c>
      <c r="AF47" s="10">
        <f t="shared" si="13"/>
        <v>1.4303540566087835E-5</v>
      </c>
      <c r="AG47" s="10">
        <f t="shared" si="15"/>
        <v>9.5718468674635508E-3</v>
      </c>
      <c r="AH47" s="10">
        <f t="shared" si="16"/>
        <v>0.42116126216839622</v>
      </c>
    </row>
    <row r="48" spans="1:34" x14ac:dyDescent="0.35">
      <c r="A48">
        <v>45</v>
      </c>
      <c r="B48" s="4">
        <f>RATES!B49</f>
        <v>2.717E-2</v>
      </c>
      <c r="C48" s="4">
        <f>RATES!C49</f>
        <v>2.6807447919590902E-2</v>
      </c>
      <c r="D48" s="3">
        <f>RATES!D49</f>
        <v>0.29929213083059825</v>
      </c>
      <c r="E48" s="3">
        <f>RATES!E49</f>
        <v>1.0324639038058783</v>
      </c>
      <c r="G48" s="6">
        <f>'LIFE TABLES'!N48</f>
        <v>105</v>
      </c>
      <c r="H48" s="3">
        <f>'LIFE TABLES'!O48</f>
        <v>613.64117999999996</v>
      </c>
      <c r="I48" s="3">
        <f>'LIFE TABLES'!P48</f>
        <v>0.61364118000000001</v>
      </c>
      <c r="J48" s="3">
        <f>'LIFE TABLES'!Q48</f>
        <v>0.38635881999999999</v>
      </c>
      <c r="K48" s="10">
        <f>'LIFE TABLES'!R48</f>
        <v>8.0294550156765644E-5</v>
      </c>
      <c r="P48" s="14">
        <f t="shared" si="7"/>
        <v>98229.776108477148</v>
      </c>
      <c r="Q48" s="14">
        <f t="shared" si="8"/>
        <v>24557.444027119287</v>
      </c>
      <c r="R48" s="14">
        <f t="shared" si="2"/>
        <v>122787.22013559644</v>
      </c>
      <c r="T48" s="10">
        <f t="shared" si="9"/>
        <v>8.0283996909812341E-9</v>
      </c>
      <c r="U48" s="10">
        <f t="shared" si="10"/>
        <v>8.5008311874185772E-8</v>
      </c>
      <c r="V48" s="10">
        <f t="shared" si="11"/>
        <v>4.5494264915560396E-8</v>
      </c>
      <c r="W48" s="10"/>
      <c r="X48" s="10">
        <f t="shared" si="3"/>
        <v>2.9498960059655562E-4</v>
      </c>
      <c r="Y48" s="10">
        <f t="shared" si="4"/>
        <v>3.1239915991496713E-3</v>
      </c>
      <c r="Z48" s="10"/>
      <c r="AA48" s="14">
        <f t="shared" si="14"/>
        <v>121.89271026506728</v>
      </c>
      <c r="AC48" s="10">
        <f t="shared" si="5"/>
        <v>2.9498960059655562E-4</v>
      </c>
      <c r="AD48" s="10">
        <f t="shared" si="6"/>
        <v>3.1239915991496713E-3</v>
      </c>
      <c r="AE48" s="10">
        <f t="shared" si="12"/>
        <v>7.2876002460015642E-5</v>
      </c>
      <c r="AF48" s="10">
        <f t="shared" si="13"/>
        <v>5.0538218342105046E-6</v>
      </c>
      <c r="AG48" s="10">
        <f t="shared" si="15"/>
        <v>3.4969110240404533E-3</v>
      </c>
      <c r="AH48" s="10">
        <f t="shared" si="16"/>
        <v>0.15736099608182039</v>
      </c>
    </row>
    <row r="49" spans="1:34" x14ac:dyDescent="0.35">
      <c r="A49">
        <v>46</v>
      </c>
      <c r="B49" s="4">
        <f>RATES!B50</f>
        <v>2.7279999999999999E-2</v>
      </c>
      <c r="C49" s="4">
        <f>RATES!C50</f>
        <v>2.6914532540881435E-2</v>
      </c>
      <c r="D49" s="3">
        <f>RATES!D50</f>
        <v>0.28994370460990576</v>
      </c>
      <c r="E49" s="3">
        <f>RATES!E50</f>
        <v>1.0322422114088319</v>
      </c>
      <c r="G49" s="6">
        <f>'LIFE TABLES'!N49</f>
        <v>106</v>
      </c>
      <c r="H49" s="3">
        <f>'LIFE TABLES'!O49</f>
        <v>647.30123000000003</v>
      </c>
      <c r="I49" s="3">
        <f>'LIFE TABLES'!P49</f>
        <v>0.64730123000000006</v>
      </c>
      <c r="J49" s="3">
        <f>'LIFE TABLES'!Q49</f>
        <v>0.35269876999999994</v>
      </c>
      <c r="K49" s="10">
        <f>'LIFE TABLES'!R49</f>
        <v>2.8319789077994546E-5</v>
      </c>
      <c r="P49" s="14">
        <f t="shared" si="7"/>
        <v>99166.189047447886</v>
      </c>
      <c r="Q49" s="14">
        <f t="shared" si="8"/>
        <v>24791.547261861971</v>
      </c>
      <c r="R49" s="14">
        <f t="shared" si="2"/>
        <v>123957.73630930985</v>
      </c>
      <c r="T49" s="10">
        <f t="shared" si="9"/>
        <v>2.4068656916658417E-9</v>
      </c>
      <c r="U49" s="10">
        <f t="shared" si="10"/>
        <v>2.9448493637788044E-8</v>
      </c>
      <c r="V49" s="10">
        <f t="shared" si="11"/>
        <v>1.3638905586106456E-8</v>
      </c>
      <c r="W49" s="10"/>
      <c r="X49" s="10">
        <f t="shared" si="3"/>
        <v>8.6490637774937944E-5</v>
      </c>
      <c r="Y49" s="10">
        <f t="shared" si="4"/>
        <v>1.0584013977023678E-3</v>
      </c>
      <c r="Z49" s="10"/>
      <c r="AA49" s="14">
        <f t="shared" si="14"/>
        <v>124.33056447036863</v>
      </c>
      <c r="AC49" s="10">
        <f t="shared" si="5"/>
        <v>8.6490637774937944E-5</v>
      </c>
      <c r="AD49" s="10">
        <f t="shared" si="6"/>
        <v>1.0584013977023678E-3</v>
      </c>
      <c r="AE49" s="10">
        <f t="shared" si="12"/>
        <v>2.3406320815129846E-5</v>
      </c>
      <c r="AF49" s="10">
        <f t="shared" si="13"/>
        <v>1.64001658959284E-6</v>
      </c>
      <c r="AG49" s="10">
        <f t="shared" si="15"/>
        <v>1.1699383728820283E-3</v>
      </c>
      <c r="AH49" s="10">
        <f t="shared" si="16"/>
        <v>5.3817165152573301E-2</v>
      </c>
    </row>
    <row r="50" spans="1:34" x14ac:dyDescent="0.35">
      <c r="A50">
        <v>47</v>
      </c>
      <c r="B50" s="4">
        <f>RATES!B51</f>
        <v>2.7390000000000001E-2</v>
      </c>
      <c r="C50" s="4">
        <f>RATES!C51</f>
        <v>2.7021605696283663E-2</v>
      </c>
      <c r="D50" s="3">
        <f>RATES!D51</f>
        <v>0.28082727798558388</v>
      </c>
      <c r="E50" s="3">
        <f>RATES!E51</f>
        <v>1.0324627532258097</v>
      </c>
      <c r="G50" s="6">
        <f>'LIFE TABLES'!N50</f>
        <v>107</v>
      </c>
      <c r="H50" s="3">
        <f>'LIFE TABLES'!O50</f>
        <v>679.90812000000005</v>
      </c>
      <c r="I50" s="3">
        <f>'LIFE TABLES'!P50</f>
        <v>0.67990812</v>
      </c>
      <c r="J50" s="3">
        <f>'LIFE TABLES'!Q50</f>
        <v>0.32009188</v>
      </c>
      <c r="K50" s="10">
        <f>'LIFE TABLES'!R50</f>
        <v>9.0649345271787407E-6</v>
      </c>
      <c r="P50" s="14">
        <f t="shared" si="7"/>
        <v>100132.91784628072</v>
      </c>
      <c r="Q50" s="14">
        <f t="shared" si="8"/>
        <v>25033.229461570179</v>
      </c>
      <c r="R50" s="14">
        <f t="shared" si="2"/>
        <v>125166.1473078509</v>
      </c>
      <c r="T50" s="10">
        <f t="shared" si="9"/>
        <v>6.5485543952989662E-10</v>
      </c>
      <c r="U50" s="10">
        <f t="shared" si="10"/>
        <v>9.2732026559071257E-9</v>
      </c>
      <c r="V50" s="10">
        <f t="shared" si="11"/>
        <v>3.7108474906694195E-9</v>
      </c>
      <c r="W50" s="10"/>
      <c r="X50" s="10">
        <f t="shared" si="3"/>
        <v>2.301453549525655E-5</v>
      </c>
      <c r="Y50" s="10">
        <f t="shared" si="4"/>
        <v>3.2595370805398656E-4</v>
      </c>
      <c r="Z50" s="10"/>
      <c r="AA50" s="14">
        <f t="shared" si="14"/>
        <v>126.81717575977601</v>
      </c>
      <c r="AC50" s="10">
        <f t="shared" si="5"/>
        <v>2.301453549525655E-5</v>
      </c>
      <c r="AD50" s="10">
        <f t="shared" si="6"/>
        <v>3.2595370805398656E-4</v>
      </c>
      <c r="AE50" s="10">
        <f t="shared" si="12"/>
        <v>6.8626978609592435E-6</v>
      </c>
      <c r="AF50" s="10">
        <f t="shared" si="13"/>
        <v>4.8573219561631077E-7</v>
      </c>
      <c r="AG50" s="10">
        <f t="shared" si="15"/>
        <v>3.5631667360581866E-4</v>
      </c>
      <c r="AH50" s="10">
        <f t="shared" si="16"/>
        <v>1.6746883659473476E-2</v>
      </c>
    </row>
    <row r="51" spans="1:34" x14ac:dyDescent="0.35">
      <c r="A51">
        <v>48</v>
      </c>
      <c r="B51" s="4">
        <f>RATES!B52</f>
        <v>2.75E-2</v>
      </c>
      <c r="C51" s="4">
        <f>RATES!C52</f>
        <v>2.7128667388252696E-2</v>
      </c>
      <c r="D51" s="3">
        <f>RATES!D52</f>
        <v>0.27193939918144983</v>
      </c>
      <c r="E51" s="3">
        <f>RATES!E52</f>
        <v>1.0326833067620469</v>
      </c>
      <c r="G51" s="6">
        <f>'LIFE TABLES'!N51</f>
        <v>108</v>
      </c>
      <c r="H51" s="3">
        <f>'LIFE TABLES'!O51</f>
        <v>711.17909999999995</v>
      </c>
      <c r="I51" s="3">
        <f>'LIFE TABLES'!P51</f>
        <v>0.71117909999999995</v>
      </c>
      <c r="J51" s="3">
        <f>'LIFE TABLES'!Q51</f>
        <v>0.28882090000000005</v>
      </c>
      <c r="K51" s="10">
        <f>'LIFE TABLES'!R51</f>
        <v>2.6181425485808386E-6</v>
      </c>
      <c r="P51" s="14">
        <f t="shared" si="7"/>
        <v>101130.6696774505</v>
      </c>
      <c r="Q51" s="14">
        <f t="shared" si="8"/>
        <v>25282.667419362624</v>
      </c>
      <c r="R51" s="14">
        <f t="shared" si="2"/>
        <v>126413.33709681312</v>
      </c>
      <c r="T51" s="10">
        <f t="shared" si="9"/>
        <v>1.6076554680268232E-10</v>
      </c>
      <c r="U51" s="10">
        <f t="shared" si="10"/>
        <v>2.6390771786515324E-9</v>
      </c>
      <c r="V51" s="10">
        <f t="shared" si="11"/>
        <v>9.1100476521520105E-10</v>
      </c>
      <c r="W51" s="10"/>
      <c r="X51" s="10">
        <f t="shared" si="3"/>
        <v>5.5257253644730014E-6</v>
      </c>
      <c r="Y51" s="10">
        <f t="shared" si="4"/>
        <v>9.0722941103559465E-5</v>
      </c>
      <c r="Z51" s="10"/>
      <c r="AA51" s="14">
        <f t="shared" si="14"/>
        <v>129.35351927497152</v>
      </c>
      <c r="AC51" s="10">
        <f t="shared" si="5"/>
        <v>5.5257253644730014E-6</v>
      </c>
      <c r="AD51" s="10">
        <f t="shared" si="6"/>
        <v>9.0722941103559465E-5</v>
      </c>
      <c r="AE51" s="10">
        <f t="shared" si="12"/>
        <v>1.8261116059729728E-6</v>
      </c>
      <c r="AF51" s="10">
        <f t="shared" si="13"/>
        <v>1.3053395254516659E-7</v>
      </c>
      <c r="AG51" s="10">
        <f t="shared" si="15"/>
        <v>9.820531202655062E-5</v>
      </c>
      <c r="AH51" s="10">
        <f t="shared" si="16"/>
        <v>4.7138549772744297E-3</v>
      </c>
    </row>
    <row r="52" spans="1:34" x14ac:dyDescent="0.35">
      <c r="A52">
        <v>49</v>
      </c>
      <c r="B52" s="4">
        <f>RATES!B53</f>
        <v>2.76E-2</v>
      </c>
      <c r="C52" s="4">
        <f>RATES!C53</f>
        <v>2.7225986253591527E-2</v>
      </c>
      <c r="D52" s="3">
        <f>RATES!D53</f>
        <v>0.26340215020802865</v>
      </c>
      <c r="E52" s="3">
        <f>RATES!E53</f>
        <v>1.0324114627260206</v>
      </c>
      <c r="G52" s="6">
        <f>'LIFE TABLES'!N52</f>
        <v>109</v>
      </c>
      <c r="H52" s="3">
        <f>'LIFE TABLES'!O52</f>
        <v>740.86099999999999</v>
      </c>
      <c r="I52" s="3">
        <f>'LIFE TABLES'!P52</f>
        <v>0.74086099999999999</v>
      </c>
      <c r="J52" s="3">
        <f>'LIFE TABLES'!Q52</f>
        <v>0.25913900000000001</v>
      </c>
      <c r="K52" s="10">
        <f>'LIFE TABLES'!R52</f>
        <v>6.7846284189668997E-7</v>
      </c>
      <c r="P52" s="14">
        <f t="shared" si="7"/>
        <v>102111.47643077918</v>
      </c>
      <c r="Q52" s="14">
        <f t="shared" si="8"/>
        <v>25527.869107694794</v>
      </c>
      <c r="R52" s="14">
        <f t="shared" si="2"/>
        <v>127639.34553847398</v>
      </c>
      <c r="T52" s="10">
        <f t="shared" si="9"/>
        <v>3.5411529577965247E-11</v>
      </c>
      <c r="U52" s="10">
        <f t="shared" si="10"/>
        <v>6.7492790136209807E-10</v>
      </c>
      <c r="V52" s="10">
        <f t="shared" si="11"/>
        <v>2.0066533427513668E-10</v>
      </c>
      <c r="W52" s="10"/>
      <c r="X52" s="10">
        <f t="shared" si="3"/>
        <v>1.1903660039981086E-6</v>
      </c>
      <c r="Y52" s="10">
        <f t="shared" si="4"/>
        <v>2.2691398703862057E-5</v>
      </c>
      <c r="Z52" s="10"/>
      <c r="AA52" s="14">
        <f t="shared" si="14"/>
        <v>131.94058966047095</v>
      </c>
      <c r="AC52" s="10">
        <f t="shared" si="5"/>
        <v>1.1903660039981086E-6</v>
      </c>
      <c r="AD52" s="10">
        <f t="shared" si="6"/>
        <v>2.2691398703862057E-5</v>
      </c>
      <c r="AE52" s="10">
        <f t="shared" si="12"/>
        <v>4.3844357891297325E-7</v>
      </c>
      <c r="AF52" s="10">
        <f t="shared" si="13"/>
        <v>3.1660544907430858E-8</v>
      </c>
      <c r="AG52" s="10">
        <f t="shared" si="15"/>
        <v>2.4351868831680569E-5</v>
      </c>
      <c r="AH52" s="10">
        <f t="shared" si="16"/>
        <v>1.1932415727523478E-3</v>
      </c>
    </row>
    <row r="53" spans="1:34" x14ac:dyDescent="0.35">
      <c r="A53">
        <v>50</v>
      </c>
      <c r="B53" s="4">
        <f>RATES!B54</f>
        <v>2.7709999999999999E-2</v>
      </c>
      <c r="C53" s="4">
        <f>RATES!C54</f>
        <v>2.7333026067638905E-2</v>
      </c>
      <c r="D53" s="3">
        <f>RATES!D54</f>
        <v>0.2549593130089392</v>
      </c>
      <c r="E53" s="3">
        <f>RATES!E54</f>
        <v>1.0331144491230781</v>
      </c>
      <c r="G53" s="6">
        <f>'LIFE TABLES'!N53</f>
        <v>110</v>
      </c>
      <c r="H53" s="3">
        <f>'LIFE TABLES'!O53</f>
        <v>768.74483999999995</v>
      </c>
      <c r="I53" s="3">
        <f>'LIFE TABLES'!P53</f>
        <v>0.76874483999999998</v>
      </c>
      <c r="J53" s="3">
        <f>'LIFE TABLES'!Q53</f>
        <v>0.23125516000000002</v>
      </c>
      <c r="K53" s="10">
        <f>'LIFE TABLES'!R53</f>
        <v>1.5689803305687376E-7</v>
      </c>
      <c r="P53" s="14">
        <f t="shared" si="7"/>
        <v>103171.99920404618</v>
      </c>
      <c r="Q53" s="14">
        <f t="shared" si="8"/>
        <v>25792.999801011545</v>
      </c>
      <c r="R53" s="14">
        <f t="shared" si="2"/>
        <v>128964.99900505773</v>
      </c>
      <c r="T53" s="10">
        <f t="shared" si="9"/>
        <v>6.9607340976375228E-12</v>
      </c>
      <c r="U53" s="10">
        <f t="shared" si="10"/>
        <v>1.5426044029088627E-10</v>
      </c>
      <c r="V53" s="10">
        <f t="shared" si="11"/>
        <v>3.9444159886612685E-11</v>
      </c>
      <c r="W53" s="10"/>
      <c r="X53" s="10">
        <f t="shared" si="3"/>
        <v>2.2883920339590696E-7</v>
      </c>
      <c r="Y53" s="10">
        <f t="shared" si="4"/>
        <v>5.0722109347646391E-6</v>
      </c>
      <c r="Z53" s="10"/>
      <c r="AA53" s="14">
        <f t="shared" si="14"/>
        <v>134.57940145368036</v>
      </c>
      <c r="AC53" s="10">
        <f t="shared" si="5"/>
        <v>2.2883920339590696E-7</v>
      </c>
      <c r="AD53" s="10">
        <f t="shared" si="6"/>
        <v>5.0722109347646391E-6</v>
      </c>
      <c r="AE53" s="10">
        <f t="shared" si="12"/>
        <v>9.4450502574395749E-8</v>
      </c>
      <c r="AF53" s="10">
        <f t="shared" si="13"/>
        <v>6.885283478403198E-9</v>
      </c>
      <c r="AG53" s="10">
        <f t="shared" si="15"/>
        <v>5.4023859242133451E-6</v>
      </c>
      <c r="AH53" s="10">
        <f t="shared" si="16"/>
        <v>2.7011929621066725E-4</v>
      </c>
    </row>
    <row r="54" spans="1:34" x14ac:dyDescent="0.35">
      <c r="G54" s="6">
        <f>'LIFE TABLES'!N54</f>
        <v>111</v>
      </c>
      <c r="H54" s="3">
        <f>'LIFE TABLES'!O54</f>
        <v>794.66567999999995</v>
      </c>
      <c r="I54" s="3">
        <f>'LIFE TABLES'!P54</f>
        <v>0.79466567999999993</v>
      </c>
      <c r="J54" s="3">
        <f>'LIFE TABLES'!Q54</f>
        <v>0.20533432000000007</v>
      </c>
      <c r="K54" s="10">
        <f>'LIFE TABLES'!R54</f>
        <v>3.2216550927070704E-8</v>
      </c>
      <c r="Q54" s="14"/>
    </row>
    <row r="55" spans="1:34" x14ac:dyDescent="0.35">
      <c r="G55" s="6">
        <f>'LIFE TABLES'!N55</f>
        <v>112</v>
      </c>
      <c r="H55" s="3">
        <f>'LIFE TABLES'!O55</f>
        <v>818.50801000000001</v>
      </c>
      <c r="I55" s="3">
        <f>'LIFE TABLES'!P55</f>
        <v>0.81850801000000006</v>
      </c>
      <c r="J55" s="3">
        <f>'LIFE TABLES'!Q55</f>
        <v>0.18149198999999994</v>
      </c>
      <c r="K55" s="10">
        <f>'LIFE TABLES'!R55</f>
        <v>5.8470459386904053E-9</v>
      </c>
      <c r="Q55" s="14"/>
      <c r="AA55" s="9"/>
      <c r="AC55" s="50" t="s">
        <v>60</v>
      </c>
      <c r="AD55" s="50"/>
      <c r="AE55" s="50"/>
      <c r="AF55" s="50"/>
    </row>
    <row r="56" spans="1:34" x14ac:dyDescent="0.35">
      <c r="G56" s="6">
        <f>'LIFE TABLES'!N56</f>
        <v>113</v>
      </c>
      <c r="H56" s="3">
        <f>'LIFE TABLES'!O56</f>
        <v>840.19901000000004</v>
      </c>
      <c r="I56" s="3">
        <f>'LIFE TABLES'!P56</f>
        <v>0.84019901000000008</v>
      </c>
      <c r="J56" s="3">
        <f>'LIFE TABLES'!Q56</f>
        <v>0.15980098999999992</v>
      </c>
      <c r="K56" s="10">
        <f>'LIFE TABLES'!R56</f>
        <v>9.3436372957820565E-10</v>
      </c>
      <c r="Q56" s="14"/>
      <c r="AC56" s="10">
        <f>SUM(AC3:AC53)</f>
        <v>82928.850711823616</v>
      </c>
      <c r="AD56" s="10">
        <f>SUM(AD3:AD53)</f>
        <v>6714.2896279918214</v>
      </c>
      <c r="AE56" s="35">
        <f>SUM(AE3:AE53)</f>
        <v>6580.3198186647305</v>
      </c>
      <c r="AF56" s="10">
        <f>SUM(AF3:AF53)</f>
        <v>302.19093909636342</v>
      </c>
    </row>
    <row r="57" spans="1:34" x14ac:dyDescent="0.35">
      <c r="G57" s="6">
        <f>'LIFE TABLES'!N57</f>
        <v>114</v>
      </c>
      <c r="H57" s="3">
        <f>'LIFE TABLES'!O57</f>
        <v>859.71164999999996</v>
      </c>
      <c r="I57" s="3">
        <f>'LIFE TABLES'!P57</f>
        <v>0.85971164999999994</v>
      </c>
      <c r="J57" s="3">
        <f>'LIFE TABLES'!Q57</f>
        <v>0.14028835000000006</v>
      </c>
      <c r="K57" s="10">
        <f>'LIFE TABLES'!R57</f>
        <v>1.3108034592237273E-10</v>
      </c>
      <c r="Q57" s="14"/>
    </row>
    <row r="58" spans="1:34" x14ac:dyDescent="0.35">
      <c r="G58" s="6">
        <f>'LIFE TABLES'!N58</f>
        <v>115</v>
      </c>
      <c r="H58" s="3">
        <f>'LIFE TABLES'!O58</f>
        <v>877.05601999999999</v>
      </c>
      <c r="I58" s="3">
        <f>'LIFE TABLES'!P58</f>
        <v>0.87705601999999994</v>
      </c>
      <c r="J58" s="3">
        <f>'LIFE TABLES'!Q58</f>
        <v>0.12294398000000006</v>
      </c>
      <c r="K58" s="10">
        <f>'LIFE TABLES'!R58</f>
        <v>1.6115539427473281E-11</v>
      </c>
      <c r="Q58" s="14"/>
      <c r="AC58" s="50" t="s">
        <v>61</v>
      </c>
      <c r="AD58" s="50"/>
      <c r="AE58" s="50"/>
      <c r="AF58" s="50"/>
    </row>
    <row r="59" spans="1:34" x14ac:dyDescent="0.35">
      <c r="G59" s="6">
        <f>'LIFE TABLES'!N59</f>
        <v>116</v>
      </c>
      <c r="H59" s="3">
        <f>'LIFE TABLES'!O59</f>
        <v>892.27828999999997</v>
      </c>
      <c r="I59" s="3">
        <f>'LIFE TABLES'!P59</f>
        <v>0.89227828999999992</v>
      </c>
      <c r="J59" s="3">
        <f>'LIFE TABLES'!Q59</f>
        <v>0.10772171000000008</v>
      </c>
      <c r="K59" s="10">
        <f>'LIFE TABLES'!R59</f>
        <v>1.7359934646998442E-12</v>
      </c>
      <c r="Q59" s="14"/>
      <c r="AC59" s="53">
        <f>SUM(AC56:AF56)</f>
        <v>96525.651097576541</v>
      </c>
      <c r="AD59" s="53"/>
      <c r="AE59" s="53"/>
      <c r="AF59" s="53"/>
    </row>
    <row r="60" spans="1:34" x14ac:dyDescent="0.35">
      <c r="G60" s="6">
        <f>'LIFE TABLES'!N60</f>
        <v>117</v>
      </c>
      <c r="H60" s="3">
        <f>'LIFE TABLES'!O60</f>
        <v>905.45023000000003</v>
      </c>
      <c r="I60" s="3">
        <f>'LIFE TABLES'!P60</f>
        <v>0.90545023000000002</v>
      </c>
      <c r="J60" s="3">
        <f>'LIFE TABLES'!Q60</f>
        <v>9.4549769999999977E-2</v>
      </c>
      <c r="K60" s="10">
        <f>'LIFE TABLES'!R60</f>
        <v>1.6413778280887334E-13</v>
      </c>
      <c r="Q60" s="14"/>
    </row>
    <row r="61" spans="1:34" x14ac:dyDescent="0.35">
      <c r="G61" s="6">
        <f>'LIFE TABLES'!N61</f>
        <v>118</v>
      </c>
      <c r="H61" s="3">
        <f>'LIFE TABLES'!O61</f>
        <v>916.66747999999995</v>
      </c>
      <c r="I61" s="3">
        <f>'LIFE TABLES'!P61</f>
        <v>0.91666747999999998</v>
      </c>
      <c r="J61" s="3">
        <f>'LIFE TABLES'!Q61</f>
        <v>8.3332520000000021E-2</v>
      </c>
      <c r="K61" s="10">
        <f>'LIFE TABLES'!R61</f>
        <v>1.3678015068676096E-14</v>
      </c>
      <c r="Q61" s="14"/>
    </row>
    <row r="62" spans="1:34" x14ac:dyDescent="0.35">
      <c r="G62" s="6">
        <f>'LIFE TABLES'!N62</f>
        <v>119</v>
      </c>
      <c r="H62" s="3">
        <f>'LIFE TABLES'!O62</f>
        <v>926.04048</v>
      </c>
      <c r="I62" s="3">
        <f>'LIFE TABLES'!P62</f>
        <v>0.92604048000000005</v>
      </c>
      <c r="J62" s="3">
        <f>'LIFE TABLES'!Q62</f>
        <v>7.3959519999999945E-2</v>
      </c>
      <c r="K62" s="10">
        <f>'LIFE TABLES'!R62</f>
        <v>1.0116194290320505E-15</v>
      </c>
    </row>
  </sheetData>
  <mergeCells count="11">
    <mergeCell ref="AK1:AL1"/>
    <mergeCell ref="AC55:AF55"/>
    <mergeCell ref="AC58:AF58"/>
    <mergeCell ref="AC59:AF59"/>
    <mergeCell ref="AC1:AF1"/>
    <mergeCell ref="X1:Y1"/>
    <mergeCell ref="A1:E1"/>
    <mergeCell ref="G1:K1"/>
    <mergeCell ref="M1:N1"/>
    <mergeCell ref="P1:R1"/>
    <mergeCell ref="T1:V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4"/>
  <dimension ref="A1:AM62"/>
  <sheetViews>
    <sheetView zoomScaleNormal="100" workbookViewId="0">
      <selection activeCell="H3" sqref="H3"/>
    </sheetView>
  </sheetViews>
  <sheetFormatPr defaultColWidth="8.81640625" defaultRowHeight="14.5" x14ac:dyDescent="0.35"/>
  <cols>
    <col min="1" max="1" width="5.08984375" bestFit="1" customWidth="1"/>
    <col min="2" max="2" width="6.81640625" bestFit="1" customWidth="1"/>
    <col min="3" max="3" width="10.81640625" bestFit="1" customWidth="1"/>
    <col min="4" max="4" width="10.453125" bestFit="1" customWidth="1"/>
    <col min="5" max="5" width="9.54296875" bestFit="1" customWidth="1"/>
    <col min="7" max="7" width="4.1796875" bestFit="1" customWidth="1"/>
    <col min="8" max="8" width="38.36328125" bestFit="1" customWidth="1"/>
    <col min="9" max="9" width="7.1796875" bestFit="1" customWidth="1"/>
    <col min="10" max="10" width="7.6328125" bestFit="1" customWidth="1"/>
    <col min="11" max="11" width="14.54296875" bestFit="1" customWidth="1"/>
    <col min="13" max="13" width="18.36328125" bestFit="1" customWidth="1"/>
    <col min="14" max="14" width="11.81640625" bestFit="1" customWidth="1"/>
    <col min="16" max="16" width="11.81640625" bestFit="1" customWidth="1"/>
    <col min="17" max="17" width="10.81640625" bestFit="1" customWidth="1"/>
    <col min="18" max="18" width="11.81640625" bestFit="1" customWidth="1"/>
    <col min="20" max="20" width="11.54296875" bestFit="1" customWidth="1"/>
    <col min="21" max="21" width="11.36328125" bestFit="1" customWidth="1"/>
    <col min="22" max="22" width="11.36328125" style="34" customWidth="1"/>
    <col min="23" max="23" width="11.453125" customWidth="1"/>
    <col min="24" max="25" width="11.6328125" bestFit="1" customWidth="1"/>
    <col min="26" max="26" width="11.453125" customWidth="1"/>
    <col min="27" max="27" width="9.1796875" bestFit="1" customWidth="1"/>
    <col min="29" max="29" width="11.1796875" customWidth="1"/>
    <col min="30" max="30" width="11.6328125" bestFit="1" customWidth="1"/>
    <col min="31" max="31" width="12.26953125" bestFit="1" customWidth="1"/>
    <col min="32" max="34" width="11.7265625" bestFit="1" customWidth="1"/>
    <col min="35" max="35" width="12.453125" bestFit="1" customWidth="1"/>
    <col min="37" max="37" width="11.36328125" bestFit="1" customWidth="1"/>
    <col min="38" max="38" width="12.26953125" bestFit="1" customWidth="1"/>
  </cols>
  <sheetData>
    <row r="1" spans="1:39" x14ac:dyDescent="0.35">
      <c r="A1" s="50" t="s">
        <v>0</v>
      </c>
      <c r="B1" s="50"/>
      <c r="C1" s="50"/>
      <c r="D1" s="50"/>
      <c r="E1" s="50"/>
      <c r="G1" s="50" t="s">
        <v>18</v>
      </c>
      <c r="H1" s="50"/>
      <c r="I1" s="50"/>
      <c r="J1" s="50"/>
      <c r="K1" s="50"/>
      <c r="M1" s="50" t="s">
        <v>31</v>
      </c>
      <c r="N1" s="50"/>
      <c r="P1" s="50" t="s">
        <v>37</v>
      </c>
      <c r="Q1" s="50"/>
      <c r="R1" s="50"/>
      <c r="T1" s="50" t="s">
        <v>39</v>
      </c>
      <c r="U1" s="50"/>
      <c r="V1" s="50"/>
      <c r="W1" s="9"/>
      <c r="X1" s="50" t="s">
        <v>42</v>
      </c>
      <c r="Y1" s="50"/>
      <c r="Z1" s="9"/>
      <c r="AA1" s="9" t="s">
        <v>43</v>
      </c>
      <c r="AC1" s="50" t="s">
        <v>41</v>
      </c>
      <c r="AD1" s="50"/>
      <c r="AE1" s="50"/>
      <c r="AF1" s="50"/>
      <c r="AG1" s="19"/>
      <c r="AK1" s="50" t="s">
        <v>69</v>
      </c>
      <c r="AL1" s="50"/>
    </row>
    <row r="2" spans="1:39" x14ac:dyDescent="0.35">
      <c r="A2" s="9" t="s">
        <v>17</v>
      </c>
      <c r="B2" s="9" t="s">
        <v>2</v>
      </c>
      <c r="C2" s="9" t="s">
        <v>3</v>
      </c>
      <c r="D2" s="9" t="s">
        <v>4</v>
      </c>
      <c r="E2" s="9" t="s">
        <v>38</v>
      </c>
      <c r="F2" s="9"/>
      <c r="G2" s="7" t="s">
        <v>13</v>
      </c>
      <c r="H2" s="8" t="s">
        <v>97</v>
      </c>
      <c r="I2" s="7" t="s">
        <v>14</v>
      </c>
      <c r="J2" s="9" t="s">
        <v>15</v>
      </c>
      <c r="K2" s="9" t="s">
        <v>16</v>
      </c>
      <c r="M2" s="8" t="s">
        <v>32</v>
      </c>
      <c r="N2" s="14">
        <f>'ASSIGNEMENT DATA'!B27</f>
        <v>80000</v>
      </c>
      <c r="P2" s="9" t="s">
        <v>32</v>
      </c>
      <c r="Q2" s="9" t="s">
        <v>20</v>
      </c>
      <c r="R2" s="9" t="s">
        <v>36</v>
      </c>
      <c r="T2" s="9" t="s">
        <v>34</v>
      </c>
      <c r="U2" s="9" t="s">
        <v>40</v>
      </c>
      <c r="V2" s="33" t="s">
        <v>88</v>
      </c>
      <c r="W2" s="9"/>
      <c r="X2" s="9" t="s">
        <v>34</v>
      </c>
      <c r="Y2" s="9" t="s">
        <v>40</v>
      </c>
      <c r="Z2" s="9"/>
      <c r="AA2" s="9" t="s">
        <v>35</v>
      </c>
      <c r="AC2" s="9" t="s">
        <v>34</v>
      </c>
      <c r="AD2" s="9" t="s">
        <v>40</v>
      </c>
      <c r="AE2" s="9" t="s">
        <v>87</v>
      </c>
      <c r="AF2" s="17" t="s">
        <v>35</v>
      </c>
      <c r="AG2" s="9" t="s">
        <v>62</v>
      </c>
      <c r="AH2" s="9" t="s">
        <v>64</v>
      </c>
      <c r="AI2" s="9" t="s">
        <v>63</v>
      </c>
      <c r="AK2" s="9" t="s">
        <v>65</v>
      </c>
      <c r="AL2" s="18">
        <f>N4-AC59</f>
        <v>3432.9520903665252</v>
      </c>
    </row>
    <row r="3" spans="1:39" x14ac:dyDescent="0.35">
      <c r="A3">
        <v>0</v>
      </c>
      <c r="B3" s="4">
        <f>RATES!B4</f>
        <v>0</v>
      </c>
      <c r="C3" s="4">
        <f>RATES!C4</f>
        <v>0</v>
      </c>
      <c r="D3" s="3">
        <f>RATES!D4</f>
        <v>1</v>
      </c>
      <c r="E3" s="3">
        <f>RATES!E4</f>
        <v>1</v>
      </c>
      <c r="G3" s="6">
        <f>'LIFE TABLES'!A3</f>
        <v>60</v>
      </c>
      <c r="H3" s="3">
        <f>'LIFE TABLES'!B3</f>
        <v>6.4678699999999996</v>
      </c>
      <c r="I3" s="3">
        <f>'LIFE TABLES'!C3</f>
        <v>6.4678699999999997E-3</v>
      </c>
      <c r="J3" s="3">
        <f>'LIFE TABLES'!D3</f>
        <v>0.99353212999999996</v>
      </c>
      <c r="K3" s="10">
        <f>'LIFE TABLES'!E3</f>
        <v>0.99353212999999996</v>
      </c>
      <c r="M3" s="8" t="s">
        <v>20</v>
      </c>
      <c r="N3" s="14">
        <f>'ASSIGNEMENT DATA'!D27</f>
        <v>20000</v>
      </c>
      <c r="P3" s="14">
        <f>$N$2*E3</f>
        <v>80000</v>
      </c>
      <c r="Q3" s="14">
        <f>$N$3*E3</f>
        <v>20000</v>
      </c>
      <c r="R3" s="14">
        <f>P3+Q3</f>
        <v>100000</v>
      </c>
      <c r="T3" s="10">
        <f>1*J3*N8</f>
        <v>0.14902981949999999</v>
      </c>
      <c r="U3" s="10">
        <f>1*I3</f>
        <v>6.4678699999999997E-3</v>
      </c>
      <c r="V3" s="10">
        <f>(1-I3)*(1-$N$8)</f>
        <v>0.84450231049999991</v>
      </c>
      <c r="W3" s="10"/>
      <c r="X3" s="10">
        <f>T3*(R3-$N$5)*D3</f>
        <v>14900.00135361</v>
      </c>
      <c r="Y3" s="10">
        <f>MAX($N$4,R3)*D3*U3</f>
        <v>646.78699999999992</v>
      </c>
      <c r="Z3" s="10"/>
      <c r="AA3" s="14">
        <f>N12</f>
        <v>55.000000000000007</v>
      </c>
      <c r="AC3" s="10">
        <f>X3</f>
        <v>14900.00135361</v>
      </c>
      <c r="AD3" s="10">
        <f>Y3</f>
        <v>646.78699999999992</v>
      </c>
      <c r="AE3" s="10">
        <v>0</v>
      </c>
      <c r="AF3" s="10">
        <f>AA3*D3</f>
        <v>55.000000000000007</v>
      </c>
      <c r="AG3" s="10">
        <f t="shared" ref="AG3:AG34" si="0">SUM(AC3:AF3)</f>
        <v>15601.78835361</v>
      </c>
      <c r="AH3" s="10">
        <f t="shared" ref="AH3:AH34" si="1">AG3*A3</f>
        <v>0</v>
      </c>
      <c r="AI3" s="10">
        <f>SUM(AH3:AH53)/AC59</f>
        <v>4.6829257557684203</v>
      </c>
      <c r="AK3" s="22" t="s">
        <v>72</v>
      </c>
      <c r="AL3" s="18">
        <f>MAX('BASE CASE'!AL2 - AL2, 0)</f>
        <v>46.725796062411973</v>
      </c>
    </row>
    <row r="4" spans="1:39" x14ac:dyDescent="0.35">
      <c r="A4">
        <v>1</v>
      </c>
      <c r="B4" s="4">
        <f>RATES!B5</f>
        <v>3.5139999999999998E-2</v>
      </c>
      <c r="C4" s="4">
        <f>RATES!C5</f>
        <v>3.4536683270235471E-2</v>
      </c>
      <c r="D4" s="3">
        <f>RATES!D5</f>
        <v>0.96605290105686192</v>
      </c>
      <c r="E4" s="3">
        <f>RATES!E5</f>
        <v>1.0351399999999999</v>
      </c>
      <c r="G4" s="6">
        <f>'LIFE TABLES'!A4</f>
        <v>61</v>
      </c>
      <c r="H4" s="3">
        <f>'LIFE TABLES'!B4</f>
        <v>7.1002599999999996</v>
      </c>
      <c r="I4" s="3">
        <f>'LIFE TABLES'!C4</f>
        <v>7.1002599999999997E-3</v>
      </c>
      <c r="J4" s="3">
        <f>'LIFE TABLES'!D4</f>
        <v>0.99289974000000003</v>
      </c>
      <c r="K4" s="10">
        <f>'LIFE TABLES'!E4</f>
        <v>0.98647779355864618</v>
      </c>
      <c r="M4" s="8" t="s">
        <v>36</v>
      </c>
      <c r="N4" s="14">
        <f>'ASSIGNEMENT DATA'!E27</f>
        <v>100000</v>
      </c>
      <c r="P4" s="14">
        <f>P3*E4*(1-$N$6)</f>
        <v>80989.353600000002</v>
      </c>
      <c r="Q4" s="14">
        <f>Q3*E4*(1-$N$6)</f>
        <v>20247.338400000001</v>
      </c>
      <c r="R4" s="14">
        <f t="shared" ref="R4:R53" si="2">P4+Q4</f>
        <v>101236.69200000001</v>
      </c>
      <c r="T4" s="10">
        <f>K3*J4*(1-$N$8)^A4*$N$8</f>
        <v>0.12577591867872737</v>
      </c>
      <c r="U4" s="10">
        <f>K3*I4*(1-$N$8)^A4</f>
        <v>5.9961859751507295E-3</v>
      </c>
      <c r="V4" s="10">
        <f>V3*(1-I4)*(1-$N$8)</f>
        <v>0.71273020584612179</v>
      </c>
      <c r="W4" s="10"/>
      <c r="X4" s="10">
        <f t="shared" ref="X4:X53" si="3">T4*(R4-$N$5)*D4</f>
        <v>12298.454722957085</v>
      </c>
      <c r="Y4" s="10">
        <f t="shared" ref="Y4:Y53" si="4">MAX($N$4,R4)*D4*U4</f>
        <v>586.42698836974148</v>
      </c>
      <c r="Z4" s="10"/>
      <c r="AA4" s="14">
        <f>AA3*(1+$N$14)</f>
        <v>56.650000000000006</v>
      </c>
      <c r="AC4" s="10">
        <f t="shared" ref="AC4:AC53" si="5">X4</f>
        <v>12298.454722957085</v>
      </c>
      <c r="AD4" s="10">
        <f t="shared" ref="AD4:AD53" si="6">Y4</f>
        <v>586.42698836974148</v>
      </c>
      <c r="AE4" s="10">
        <f>R4/(1-$N$6)*$N$7*D4*V3</f>
        <v>1182.3032347000001</v>
      </c>
      <c r="AF4" s="10">
        <f>AA4*V3*D4</f>
        <v>46.216990831988909</v>
      </c>
      <c r="AG4" s="10">
        <f t="shared" si="0"/>
        <v>14113.401936858816</v>
      </c>
      <c r="AH4" s="10">
        <f t="shared" si="1"/>
        <v>14113.401936858816</v>
      </c>
    </row>
    <row r="5" spans="1:39" x14ac:dyDescent="0.35">
      <c r="A5">
        <v>2</v>
      </c>
      <c r="B5" s="4">
        <f>RATES!B6</f>
        <v>3.0349999999999999E-2</v>
      </c>
      <c r="C5" s="4">
        <f>RATES!C6</f>
        <v>2.9898550345863351E-2</v>
      </c>
      <c r="D5" s="3">
        <f>RATES!D6</f>
        <v>0.94195563634332247</v>
      </c>
      <c r="E5" s="3">
        <f>RATES!E6</f>
        <v>1.0255821652143675</v>
      </c>
      <c r="G5" s="6">
        <f>'LIFE TABLES'!A5</f>
        <v>62</v>
      </c>
      <c r="H5" s="3">
        <f>'LIFE TABLES'!B5</f>
        <v>7.8151000000000002</v>
      </c>
      <c r="I5" s="3">
        <f>'LIFE TABLES'!C5</f>
        <v>7.8151000000000002E-3</v>
      </c>
      <c r="J5" s="3">
        <f>'LIFE TABLES'!D5</f>
        <v>0.99218490000000004</v>
      </c>
      <c r="K5" s="10">
        <f>'LIFE TABLES'!E5</f>
        <v>0.97876837095420599</v>
      </c>
      <c r="M5" s="8" t="s">
        <v>33</v>
      </c>
      <c r="N5" s="14">
        <f>'ASSIGNEMENT DATA'!F27</f>
        <v>20</v>
      </c>
      <c r="P5" s="14">
        <f t="shared" ref="P5:P53" si="7">P4*E5*(1-$N$6)</f>
        <v>81233.889418663224</v>
      </c>
      <c r="Q5" s="14">
        <f t="shared" ref="Q5:Q53" si="8">Q4*E5*(1-$N$6)</f>
        <v>20308.472354665806</v>
      </c>
      <c r="R5" s="14">
        <f t="shared" si="2"/>
        <v>101542.36177332903</v>
      </c>
      <c r="T5" s="10">
        <f t="shared" ref="T5:T53" si="9">K4*J5*(1-$N$8)^A5*$N$8</f>
        <v>0.10607402220216205</v>
      </c>
      <c r="U5" s="10">
        <f t="shared" ref="U5:U53" si="10">K4*I5*(1-$N$8)^A5</f>
        <v>5.570057831708026E-3</v>
      </c>
      <c r="V5" s="10">
        <f t="shared" ref="V5:V53" si="11">V4*(1-I5)*(1-$N$8)</f>
        <v>0.60108612581225163</v>
      </c>
      <c r="W5" s="10"/>
      <c r="X5" s="10">
        <f t="shared" si="3"/>
        <v>10143.812164739618</v>
      </c>
      <c r="Y5" s="10">
        <f t="shared" si="4"/>
        <v>532.76711951034201</v>
      </c>
      <c r="Z5" s="10"/>
      <c r="AA5" s="14">
        <f t="shared" ref="AA5:AA53" si="12">AA4*(1+$N$14)</f>
        <v>58.349500000000006</v>
      </c>
      <c r="AC5" s="10">
        <f t="shared" si="5"/>
        <v>10143.812164739618</v>
      </c>
      <c r="AD5" s="10">
        <f t="shared" si="6"/>
        <v>532.76711951034201</v>
      </c>
      <c r="AE5" s="10">
        <f t="shared" ref="AE5:AE53" si="13">R5/(1-$N$6)*$N$7*D5*V4</f>
        <v>975.87019784451013</v>
      </c>
      <c r="AF5" s="10">
        <f t="shared" ref="AF5:AF53" si="14">AA5*V4*D5</f>
        <v>39.173534008144493</v>
      </c>
      <c r="AG5" s="10">
        <f t="shared" si="0"/>
        <v>11691.623016102614</v>
      </c>
      <c r="AH5" s="10">
        <f t="shared" si="1"/>
        <v>23383.246032205228</v>
      </c>
    </row>
    <row r="6" spans="1:39" x14ac:dyDescent="0.35">
      <c r="A6">
        <v>3</v>
      </c>
      <c r="B6" s="4">
        <f>RATES!B7</f>
        <v>2.7830000000000001E-2</v>
      </c>
      <c r="C6" s="4">
        <f>RATES!C7</f>
        <v>2.7449783708099751E-2</v>
      </c>
      <c r="D6" s="3">
        <f>RATES!D7</f>
        <v>0.92095016751412118</v>
      </c>
      <c r="E6" s="3">
        <f>RATES!E7</f>
        <v>1.0228084749535367</v>
      </c>
      <c r="G6" s="6">
        <f>'LIFE TABLES'!A6</f>
        <v>63</v>
      </c>
      <c r="H6" s="3">
        <f>'LIFE TABLES'!B6</f>
        <v>8.6648700000000005</v>
      </c>
      <c r="I6" s="3">
        <f>'LIFE TABLES'!C6</f>
        <v>8.6648699999999999E-3</v>
      </c>
      <c r="J6" s="3">
        <f>'LIFE TABLES'!D6</f>
        <v>0.99133512999999995</v>
      </c>
      <c r="K6" s="10">
        <f>'LIFE TABLES'!E6</f>
        <v>0.97028747025977602</v>
      </c>
      <c r="M6" s="8" t="s">
        <v>24</v>
      </c>
      <c r="N6" s="15">
        <f>'ASSIGNEMENT DATA'!G27</f>
        <v>2.1999999999999999E-2</v>
      </c>
      <c r="P6" s="14">
        <f t="shared" si="7"/>
        <v>81258.802918728528</v>
      </c>
      <c r="Q6" s="14">
        <f t="shared" si="8"/>
        <v>20314.700729682132</v>
      </c>
      <c r="R6" s="14">
        <f t="shared" si="2"/>
        <v>101573.50364841067</v>
      </c>
      <c r="T6" s="10">
        <f t="shared" si="9"/>
        <v>8.9381668900992736E-2</v>
      </c>
      <c r="U6" s="10">
        <f t="shared" si="10"/>
        <v>5.2083331389668058E-3</v>
      </c>
      <c r="V6" s="10">
        <f t="shared" si="11"/>
        <v>0.50649612377229203</v>
      </c>
      <c r="W6" s="10"/>
      <c r="X6" s="10">
        <f t="shared" si="3"/>
        <v>8359.4845988171583</v>
      </c>
      <c r="Y6" s="10">
        <f t="shared" si="4"/>
        <v>487.20901931815132</v>
      </c>
      <c r="Z6" s="10"/>
      <c r="AA6" s="14">
        <f t="shared" si="12"/>
        <v>60.099985000000011</v>
      </c>
      <c r="AC6" s="10">
        <f t="shared" si="5"/>
        <v>8359.4845988171583</v>
      </c>
      <c r="AD6" s="10">
        <f t="shared" si="6"/>
        <v>487.20901931815132</v>
      </c>
      <c r="AE6" s="10">
        <f t="shared" si="13"/>
        <v>804.90096674596805</v>
      </c>
      <c r="AF6" s="10">
        <f t="shared" si="14"/>
        <v>33.269570828702641</v>
      </c>
      <c r="AG6" s="10">
        <f t="shared" si="0"/>
        <v>9684.8641557099818</v>
      </c>
      <c r="AH6" s="10">
        <f t="shared" si="1"/>
        <v>29054.592467129944</v>
      </c>
    </row>
    <row r="7" spans="1:39" x14ac:dyDescent="0.35">
      <c r="A7">
        <v>4</v>
      </c>
      <c r="B7" s="4">
        <f>RATES!B8</f>
        <v>2.6370000000000001E-2</v>
      </c>
      <c r="C7" s="4">
        <f>RATES!C8</f>
        <v>2.6028305521127008E-2</v>
      </c>
      <c r="D7" s="3">
        <f>RATES!D8</f>
        <v>0.90112326459071324</v>
      </c>
      <c r="E7" s="3">
        <f>RATES!E8</f>
        <v>1.0220024315235199</v>
      </c>
      <c r="G7" s="6">
        <f>'LIFE TABLES'!A7</f>
        <v>64</v>
      </c>
      <c r="H7" s="3">
        <f>'LIFE TABLES'!B7</f>
        <v>9.6526999999999994</v>
      </c>
      <c r="I7" s="3">
        <f>'LIFE TABLES'!C7</f>
        <v>9.6527000000000002E-3</v>
      </c>
      <c r="J7" s="3">
        <f>'LIFE TABLES'!D7</f>
        <v>0.99034730000000004</v>
      </c>
      <c r="K7" s="10">
        <f>'LIFE TABLES'!E7</f>
        <v>0.9609215763955995</v>
      </c>
      <c r="M7" s="8" t="s">
        <v>25</v>
      </c>
      <c r="N7" s="15">
        <f>'ASSIGNEMENT DATA'!H27</f>
        <v>1.4E-2</v>
      </c>
      <c r="P7" s="14">
        <f t="shared" si="7"/>
        <v>81219.666893987174</v>
      </c>
      <c r="Q7" s="14">
        <f t="shared" si="8"/>
        <v>20304.916723496794</v>
      </c>
      <c r="R7" s="14">
        <f t="shared" si="2"/>
        <v>101524.58361748396</v>
      </c>
      <c r="T7" s="10">
        <f t="shared" si="9"/>
        <v>7.5241060295753295E-2</v>
      </c>
      <c r="U7" s="10">
        <f t="shared" si="10"/>
        <v>4.8890551339368041E-3</v>
      </c>
      <c r="V7" s="10">
        <f t="shared" si="11"/>
        <v>0.42636600834260197</v>
      </c>
      <c r="W7" s="10"/>
      <c r="X7" s="10">
        <f t="shared" si="3"/>
        <v>6882.1599693278577</v>
      </c>
      <c r="Y7" s="10">
        <f t="shared" si="4"/>
        <v>447.2809008913552</v>
      </c>
      <c r="Z7" s="10"/>
      <c r="AA7" s="14">
        <f t="shared" si="12"/>
        <v>61.902984550000014</v>
      </c>
      <c r="AC7" s="10">
        <f t="shared" si="5"/>
        <v>6882.1599693278577</v>
      </c>
      <c r="AD7" s="10">
        <f t="shared" si="6"/>
        <v>447.2809008913552</v>
      </c>
      <c r="AE7" s="10">
        <f t="shared" si="13"/>
        <v>663.31638632603699</v>
      </c>
      <c r="AF7" s="10">
        <f t="shared" si="14"/>
        <v>28.25347796513374</v>
      </c>
      <c r="AG7" s="10">
        <f t="shared" si="0"/>
        <v>8021.0107345103843</v>
      </c>
      <c r="AH7" s="10">
        <f t="shared" si="1"/>
        <v>32084.042938041537</v>
      </c>
    </row>
    <row r="8" spans="1:39" x14ac:dyDescent="0.35">
      <c r="A8">
        <v>5</v>
      </c>
      <c r="B8" s="4">
        <f>RATES!B9</f>
        <v>2.5489999999999999E-2</v>
      </c>
      <c r="C8" s="4">
        <f>RATES!C9</f>
        <v>2.5170547141944267E-2</v>
      </c>
      <c r="D8" s="3">
        <f>RATES!D9</f>
        <v>0.88174468672828576</v>
      </c>
      <c r="E8" s="3">
        <f>RATES!E9</f>
        <v>1.0219775385710932</v>
      </c>
      <c r="G8" s="6">
        <f>'LIFE TABLES'!A8</f>
        <v>65</v>
      </c>
      <c r="H8" s="3">
        <f>'LIFE TABLES'!B8</f>
        <v>10.79527</v>
      </c>
      <c r="I8" s="3">
        <f>'LIFE TABLES'!C8</f>
        <v>1.0795270000000001E-2</v>
      </c>
      <c r="J8" s="3">
        <f>'LIFE TABLES'!D8</f>
        <v>0.98920472999999998</v>
      </c>
      <c r="K8" s="10">
        <f>'LIFE TABLES'!E8</f>
        <v>0.95054816852958335</v>
      </c>
      <c r="M8" s="8" t="s">
        <v>34</v>
      </c>
      <c r="N8" s="16">
        <f>'ASSIGNEMENT DATA'!I27</f>
        <v>0.15</v>
      </c>
      <c r="P8" s="14">
        <f t="shared" si="7"/>
        <v>81178.572400251724</v>
      </c>
      <c r="Q8" s="14">
        <f t="shared" si="8"/>
        <v>20294.643100062931</v>
      </c>
      <c r="R8" s="14">
        <f t="shared" si="2"/>
        <v>101473.21550031466</v>
      </c>
      <c r="T8" s="10">
        <f t="shared" si="9"/>
        <v>6.3264490824558192E-2</v>
      </c>
      <c r="U8" s="10">
        <f t="shared" si="10"/>
        <v>4.6027361788806417E-3</v>
      </c>
      <c r="V8" s="10">
        <f t="shared" si="11"/>
        <v>0.35849878133916313</v>
      </c>
      <c r="W8" s="10"/>
      <c r="X8" s="10">
        <f t="shared" si="3"/>
        <v>5659.3777715126926</v>
      </c>
      <c r="Y8" s="10">
        <f t="shared" si="4"/>
        <v>411.8227710333249</v>
      </c>
      <c r="Z8" s="10"/>
      <c r="AA8" s="14">
        <f t="shared" si="12"/>
        <v>63.760074086500019</v>
      </c>
      <c r="AC8" s="10">
        <f t="shared" si="5"/>
        <v>5659.3777715126926</v>
      </c>
      <c r="AD8" s="10">
        <f t="shared" si="6"/>
        <v>411.8227710333249</v>
      </c>
      <c r="AE8" s="10">
        <f t="shared" si="13"/>
        <v>546.09226923222741</v>
      </c>
      <c r="AF8" s="10">
        <f t="shared" si="14"/>
        <v>23.970342418819506</v>
      </c>
      <c r="AG8" s="10">
        <f t="shared" si="0"/>
        <v>6641.2631541970641</v>
      </c>
      <c r="AH8" s="10">
        <f t="shared" si="1"/>
        <v>33206.315770985319</v>
      </c>
    </row>
    <row r="9" spans="1:39" x14ac:dyDescent="0.35">
      <c r="A9">
        <v>6</v>
      </c>
      <c r="B9" s="4">
        <f>RATES!B10</f>
        <v>2.5020000000000001E-2</v>
      </c>
      <c r="C9" s="4">
        <f>RATES!C10</f>
        <v>2.4712124595133091E-2</v>
      </c>
      <c r="D9" s="3">
        <f>RATES!D10</f>
        <v>0.86219592102620657</v>
      </c>
      <c r="E9" s="3">
        <f>RATES!E10</f>
        <v>1.0226732291644476</v>
      </c>
      <c r="G9" s="6">
        <f>'LIFE TABLES'!A9</f>
        <v>66</v>
      </c>
      <c r="H9" s="3">
        <f>'LIFE TABLES'!B9</f>
        <v>11.728260000000001</v>
      </c>
      <c r="I9" s="3">
        <f>'LIFE TABLES'!C9</f>
        <v>1.1728260000000001E-2</v>
      </c>
      <c r="J9" s="3">
        <f>'LIFE TABLES'!D9</f>
        <v>0.98827173999999995</v>
      </c>
      <c r="K9" s="10">
        <f>'LIFE TABLES'!E9</f>
        <v>0.93939989246654454</v>
      </c>
      <c r="M9" s="8" t="s">
        <v>35</v>
      </c>
      <c r="N9" s="14">
        <f>'ASSIGNEMENT DATA'!J27</f>
        <v>50</v>
      </c>
      <c r="P9" s="14">
        <f t="shared" si="7"/>
        <v>81192.731414463778</v>
      </c>
      <c r="Q9" s="14">
        <f t="shared" si="8"/>
        <v>20298.182853615945</v>
      </c>
      <c r="R9" s="14">
        <f t="shared" si="2"/>
        <v>101490.91426807972</v>
      </c>
      <c r="T9" s="10">
        <f t="shared" si="9"/>
        <v>5.3144132163290135E-2</v>
      </c>
      <c r="U9" s="10">
        <f t="shared" si="10"/>
        <v>4.2045669172288535E-3</v>
      </c>
      <c r="V9" s="10">
        <f t="shared" si="11"/>
        <v>0.30115008225864409</v>
      </c>
      <c r="W9" s="10"/>
      <c r="X9" s="10">
        <f t="shared" si="3"/>
        <v>4649.4636514751319</v>
      </c>
      <c r="Y9" s="10">
        <f t="shared" si="4"/>
        <v>367.92084800424186</v>
      </c>
      <c r="Z9" s="10"/>
      <c r="AA9" s="14">
        <f t="shared" si="12"/>
        <v>65.672876309095017</v>
      </c>
      <c r="AC9" s="10">
        <f t="shared" si="5"/>
        <v>4649.4636514751319</v>
      </c>
      <c r="AD9" s="10">
        <f t="shared" si="6"/>
        <v>367.92084800424186</v>
      </c>
      <c r="AE9" s="10">
        <f t="shared" si="13"/>
        <v>449.06581243745404</v>
      </c>
      <c r="AF9" s="10">
        <f t="shared" si="14"/>
        <v>20.299235654066344</v>
      </c>
      <c r="AG9" s="10">
        <f t="shared" si="0"/>
        <v>5486.7495475708938</v>
      </c>
      <c r="AH9" s="10">
        <f t="shared" si="1"/>
        <v>32920.497285425365</v>
      </c>
      <c r="AM9" s="2"/>
    </row>
    <row r="10" spans="1:39" x14ac:dyDescent="0.35">
      <c r="A10">
        <v>7</v>
      </c>
      <c r="B10" s="4">
        <f>RATES!B11</f>
        <v>2.477E-2</v>
      </c>
      <c r="C10" s="4">
        <f>RATES!C11</f>
        <v>2.4468197167211519E-2</v>
      </c>
      <c r="D10" s="3">
        <f>RATES!D11</f>
        <v>0.84258782390013232</v>
      </c>
      <c r="E10" s="3">
        <f>RATES!E11</f>
        <v>1.0232712799424435</v>
      </c>
      <c r="G10" s="6">
        <f>'LIFE TABLES'!A10</f>
        <v>67</v>
      </c>
      <c r="H10" s="3">
        <f>'LIFE TABLES'!B10</f>
        <v>12.797940000000001</v>
      </c>
      <c r="I10" s="3">
        <f>'LIFE TABLES'!C10</f>
        <v>1.2797940000000001E-2</v>
      </c>
      <c r="J10" s="3">
        <f>'LIFE TABLES'!D10</f>
        <v>0.98720205999999999</v>
      </c>
      <c r="K10" s="10">
        <f>'LIFE TABLES'!E10</f>
        <v>0.9273775090067512</v>
      </c>
      <c r="M10" s="8" t="s">
        <v>30</v>
      </c>
      <c r="N10" s="16">
        <f>'ASSIGNEMENT DATA'!K27</f>
        <v>0.02</v>
      </c>
      <c r="P10" s="14">
        <f t="shared" si="7"/>
        <v>81254.382012178365</v>
      </c>
      <c r="Q10" s="14">
        <f t="shared" si="8"/>
        <v>20313.595503044591</v>
      </c>
      <c r="R10" s="14">
        <f t="shared" si="2"/>
        <v>101567.97751522296</v>
      </c>
      <c r="T10" s="10">
        <f t="shared" si="9"/>
        <v>4.4594397236235435E-2</v>
      </c>
      <c r="U10" s="10">
        <f t="shared" si="10"/>
        <v>3.8541006837411918E-3</v>
      </c>
      <c r="V10" s="10">
        <f t="shared" si="11"/>
        <v>0.25270158433866746</v>
      </c>
      <c r="W10" s="10"/>
      <c r="X10" s="10">
        <f t="shared" si="3"/>
        <v>3815.634397285251</v>
      </c>
      <c r="Y10" s="10">
        <f t="shared" si="4"/>
        <v>329.83370971033986</v>
      </c>
      <c r="Z10" s="10"/>
      <c r="AA10" s="14">
        <f t="shared" si="12"/>
        <v>67.643062598367862</v>
      </c>
      <c r="AC10" s="10">
        <f t="shared" si="5"/>
        <v>3815.634397285251</v>
      </c>
      <c r="AD10" s="10">
        <f t="shared" si="6"/>
        <v>329.83370971033986</v>
      </c>
      <c r="AE10" s="10">
        <f t="shared" si="13"/>
        <v>368.93015178800505</v>
      </c>
      <c r="AF10" s="10">
        <f t="shared" si="14"/>
        <v>17.164115467413559</v>
      </c>
      <c r="AG10" s="10">
        <f t="shared" si="0"/>
        <v>4531.5623742510088</v>
      </c>
      <c r="AH10" s="10">
        <f t="shared" si="1"/>
        <v>31720.936619757063</v>
      </c>
    </row>
    <row r="11" spans="1:39" x14ac:dyDescent="0.35">
      <c r="A11">
        <v>8</v>
      </c>
      <c r="B11" s="4">
        <f>RATES!B12</f>
        <v>2.4660000000000001E-2</v>
      </c>
      <c r="C11" s="4">
        <f>RATES!C12</f>
        <v>2.4360850246257219E-2</v>
      </c>
      <c r="D11" s="3">
        <f>RATES!D12</f>
        <v>0.8229278065902943</v>
      </c>
      <c r="E11" s="3">
        <f>RATES!E12</f>
        <v>1.0238903305398039</v>
      </c>
      <c r="G11" s="6">
        <f>'LIFE TABLES'!A11</f>
        <v>68</v>
      </c>
      <c r="H11" s="3">
        <f>'LIFE TABLES'!B11</f>
        <v>13.97499</v>
      </c>
      <c r="I11" s="3">
        <f>'LIFE TABLES'!C11</f>
        <v>1.397499E-2</v>
      </c>
      <c r="J11" s="3">
        <f>'LIFE TABLES'!D11</f>
        <v>0.98602500999999998</v>
      </c>
      <c r="K11" s="10">
        <f>'LIFE TABLES'!E11</f>
        <v>0.91441741759215689</v>
      </c>
      <c r="M11" s="8" t="s">
        <v>57</v>
      </c>
      <c r="N11" s="16">
        <f>'ASSIGNEMENT DATA'!L27</f>
        <v>0.1</v>
      </c>
      <c r="P11" s="14">
        <f t="shared" si="7"/>
        <v>81365.273383019157</v>
      </c>
      <c r="Q11" s="14">
        <f t="shared" si="8"/>
        <v>20341.318345754789</v>
      </c>
      <c r="R11" s="14">
        <f t="shared" si="2"/>
        <v>101706.59172877394</v>
      </c>
      <c r="T11" s="10">
        <f t="shared" si="9"/>
        <v>3.737551233368256E-2</v>
      </c>
      <c r="U11" s="10">
        <f t="shared" si="10"/>
        <v>3.5315021141170346E-3</v>
      </c>
      <c r="V11" s="10">
        <f t="shared" si="11"/>
        <v>0.21179456989086784</v>
      </c>
      <c r="W11" s="10"/>
      <c r="X11" s="10">
        <f t="shared" si="3"/>
        <v>3127.6099278796564</v>
      </c>
      <c r="Y11" s="10">
        <f t="shared" si="4"/>
        <v>295.57677675769463</v>
      </c>
      <c r="Z11" s="10"/>
      <c r="AA11" s="14">
        <f t="shared" si="12"/>
        <v>69.672354476318901</v>
      </c>
      <c r="AC11" s="10">
        <f t="shared" si="5"/>
        <v>3127.6099278796564</v>
      </c>
      <c r="AD11" s="10">
        <f t="shared" si="6"/>
        <v>295.57677675769463</v>
      </c>
      <c r="AE11" s="10">
        <f t="shared" si="13"/>
        <v>302.76661403581556</v>
      </c>
      <c r="AF11" s="10">
        <f t="shared" si="14"/>
        <v>14.488725659048509</v>
      </c>
      <c r="AG11" s="10">
        <f t="shared" si="0"/>
        <v>3740.4420443322151</v>
      </c>
      <c r="AH11" s="10">
        <f t="shared" si="1"/>
        <v>29923.536354657721</v>
      </c>
    </row>
    <row r="12" spans="1:39" x14ac:dyDescent="0.35">
      <c r="A12">
        <v>9</v>
      </c>
      <c r="B12" s="4">
        <f>RATES!B13</f>
        <v>2.4639999999999999E-2</v>
      </c>
      <c r="C12" s="4">
        <f>RATES!C13</f>
        <v>2.4341331386158117E-2</v>
      </c>
      <c r="D12" s="3">
        <f>RATES!D13</f>
        <v>0.80326389514893914</v>
      </c>
      <c r="E12" s="3">
        <f>RATES!E13</f>
        <v>1.0244800140528028</v>
      </c>
      <c r="G12" s="6">
        <f>'LIFE TABLES'!A12</f>
        <v>69</v>
      </c>
      <c r="H12" s="3">
        <f>'LIFE TABLES'!B12</f>
        <v>15.66005</v>
      </c>
      <c r="I12" s="3">
        <f>'LIFE TABLES'!C12</f>
        <v>1.5660050000000002E-2</v>
      </c>
      <c r="J12" s="3">
        <f>'LIFE TABLES'!D12</f>
        <v>0.98433994999999996</v>
      </c>
      <c r="K12" s="10">
        <f>'LIFE TABLES'!E12</f>
        <v>0.90009759511179277</v>
      </c>
      <c r="M12" s="8" t="s">
        <v>58</v>
      </c>
      <c r="N12">
        <f>'ASSIGNEMENT DATA'!M27</f>
        <v>55.000000000000007</v>
      </c>
      <c r="P12" s="14">
        <f t="shared" si="7"/>
        <v>81523.240297630997</v>
      </c>
      <c r="Q12" s="14">
        <f t="shared" si="8"/>
        <v>20380.810074407749</v>
      </c>
      <c r="R12" s="14">
        <f t="shared" si="2"/>
        <v>101904.05037203875</v>
      </c>
      <c r="T12" s="10">
        <f t="shared" si="9"/>
        <v>3.1271678450497248E-2</v>
      </c>
      <c r="U12" s="10">
        <f t="shared" si="10"/>
        <v>3.3167135542194856E-3</v>
      </c>
      <c r="V12" s="10">
        <f t="shared" si="11"/>
        <v>0.17720617788615109</v>
      </c>
      <c r="W12" s="10"/>
      <c r="X12" s="10">
        <f t="shared" si="3"/>
        <v>2559.2672582072064</v>
      </c>
      <c r="Y12" s="10">
        <f t="shared" si="4"/>
        <v>271.49238872399962</v>
      </c>
      <c r="Z12" s="10"/>
      <c r="AA12" s="14">
        <f t="shared" si="12"/>
        <v>71.762525110608465</v>
      </c>
      <c r="AC12" s="10">
        <f t="shared" si="5"/>
        <v>2559.2672582072064</v>
      </c>
      <c r="AD12" s="10">
        <f t="shared" si="6"/>
        <v>271.49238872399962</v>
      </c>
      <c r="AE12" s="10">
        <f t="shared" si="13"/>
        <v>248.17252260455683</v>
      </c>
      <c r="AF12" s="10">
        <f t="shared" si="14"/>
        <v>12.208738170934206</v>
      </c>
      <c r="AG12" s="10">
        <f t="shared" si="0"/>
        <v>3091.1409077066974</v>
      </c>
      <c r="AH12" s="10">
        <f t="shared" si="1"/>
        <v>27820.268169360275</v>
      </c>
    </row>
    <row r="13" spans="1:39" x14ac:dyDescent="0.35">
      <c r="A13">
        <v>10</v>
      </c>
      <c r="B13" s="4">
        <f>RATES!B14</f>
        <v>2.47E-2</v>
      </c>
      <c r="C13" s="4">
        <f>RATES!C14</f>
        <v>2.4399886823535121E-2</v>
      </c>
      <c r="D13" s="3">
        <f>RATES!D14</f>
        <v>0.78348852098697153</v>
      </c>
      <c r="E13" s="3">
        <f>RATES!E14</f>
        <v>1.025240158129</v>
      </c>
      <c r="G13" s="6">
        <f>'LIFE TABLES'!A13</f>
        <v>70</v>
      </c>
      <c r="H13" s="3">
        <f>'LIFE TABLES'!B13</f>
        <v>17.473579999999998</v>
      </c>
      <c r="I13" s="3">
        <f>'LIFE TABLES'!C13</f>
        <v>1.7473579999999999E-2</v>
      </c>
      <c r="J13" s="3">
        <f>'LIFE TABLES'!D13</f>
        <v>0.98252642000000001</v>
      </c>
      <c r="K13" s="10">
        <f>'LIFE TABLES'!E13</f>
        <v>0.88436966777579928</v>
      </c>
      <c r="M13" s="8" t="s">
        <v>56</v>
      </c>
      <c r="N13" s="16">
        <f>'ASSIGNEMENT DATA'!N27</f>
        <v>0.01</v>
      </c>
      <c r="P13" s="14">
        <f t="shared" si="7"/>
        <v>81742.119978905175</v>
      </c>
      <c r="Q13" s="14">
        <f t="shared" si="8"/>
        <v>20435.529994726294</v>
      </c>
      <c r="R13" s="14">
        <f t="shared" si="2"/>
        <v>102177.64997363147</v>
      </c>
      <c r="T13" s="10">
        <f t="shared" si="9"/>
        <v>2.6116462734054477E-2</v>
      </c>
      <c r="U13" s="10">
        <f t="shared" si="10"/>
        <v>3.0964263257878917E-3</v>
      </c>
      <c r="V13" s="10">
        <f t="shared" si="11"/>
        <v>0.14799328882630872</v>
      </c>
      <c r="W13" s="10"/>
      <c r="X13" s="10">
        <f t="shared" si="3"/>
        <v>2090.3445992960083</v>
      </c>
      <c r="Y13" s="10">
        <f t="shared" si="4"/>
        <v>247.88445860715782</v>
      </c>
      <c r="Z13" s="10"/>
      <c r="AA13" s="14">
        <f t="shared" si="12"/>
        <v>73.91540086392672</v>
      </c>
      <c r="AC13" s="10">
        <f t="shared" si="5"/>
        <v>2090.3445992960083</v>
      </c>
      <c r="AD13" s="10">
        <f t="shared" si="6"/>
        <v>247.88445860715782</v>
      </c>
      <c r="AE13" s="10">
        <f t="shared" si="13"/>
        <v>203.07505861535248</v>
      </c>
      <c r="AF13" s="10">
        <f t="shared" si="14"/>
        <v>10.262340800431693</v>
      </c>
      <c r="AG13" s="10">
        <f t="shared" si="0"/>
        <v>2551.5664573189501</v>
      </c>
      <c r="AH13" s="10">
        <f t="shared" si="1"/>
        <v>25515.664573189501</v>
      </c>
    </row>
    <row r="14" spans="1:39" x14ac:dyDescent="0.35">
      <c r="A14">
        <v>11</v>
      </c>
      <c r="B14" s="4">
        <f>RATES!B15</f>
        <v>2.487E-2</v>
      </c>
      <c r="C14" s="4">
        <f>RATES!C15</f>
        <v>2.4565775278567011E-2</v>
      </c>
      <c r="D14" s="3">
        <f>RATES!D15</f>
        <v>0.76320887666583503</v>
      </c>
      <c r="E14" s="3">
        <f>RATES!E15</f>
        <v>1.0265715519580045</v>
      </c>
      <c r="G14" s="6">
        <f>'LIFE TABLES'!A14</f>
        <v>71</v>
      </c>
      <c r="H14" s="3">
        <f>'LIFE TABLES'!B14</f>
        <v>19.737480000000001</v>
      </c>
      <c r="I14" s="3">
        <f>'LIFE TABLES'!C14</f>
        <v>1.9737480000000002E-2</v>
      </c>
      <c r="J14" s="3">
        <f>'LIFE TABLES'!D14</f>
        <v>0.98026252000000003</v>
      </c>
      <c r="K14" s="10">
        <f>'LIFE TABLES'!E14</f>
        <v>0.86691443914546784</v>
      </c>
      <c r="M14" s="8" t="s">
        <v>59</v>
      </c>
      <c r="N14" s="15">
        <f>'ASSIGNEMENT DATA'!O27</f>
        <v>0.03</v>
      </c>
      <c r="P14" s="14">
        <f t="shared" si="7"/>
        <v>82068.023997806289</v>
      </c>
      <c r="Q14" s="14">
        <f t="shared" si="8"/>
        <v>20517.005999451572</v>
      </c>
      <c r="R14" s="14">
        <f t="shared" si="2"/>
        <v>102585.02999725787</v>
      </c>
      <c r="T14" s="10">
        <f t="shared" si="9"/>
        <v>2.1760841137194783E-2</v>
      </c>
      <c r="U14" s="10">
        <f t="shared" si="10"/>
        <v>2.921014578343492E-3</v>
      </c>
      <c r="V14" s="10">
        <f t="shared" si="11"/>
        <v>0.12331143311077045</v>
      </c>
      <c r="W14" s="10"/>
      <c r="X14" s="10">
        <f t="shared" si="3"/>
        <v>1703.406902320515</v>
      </c>
      <c r="Y14" s="10">
        <f t="shared" si="4"/>
        <v>228.69734727975637</v>
      </c>
      <c r="Z14" s="10"/>
      <c r="AA14" s="14">
        <f t="shared" si="12"/>
        <v>76.132862889844517</v>
      </c>
      <c r="AC14" s="10">
        <f t="shared" si="5"/>
        <v>1703.406902320515</v>
      </c>
      <c r="AD14" s="10">
        <f t="shared" si="6"/>
        <v>228.69734727975637</v>
      </c>
      <c r="AE14" s="10">
        <f t="shared" si="13"/>
        <v>165.86647116951735</v>
      </c>
      <c r="AF14" s="10">
        <f t="shared" si="14"/>
        <v>8.5991910063950758</v>
      </c>
      <c r="AG14" s="10">
        <f t="shared" si="0"/>
        <v>2106.5699117761833</v>
      </c>
      <c r="AH14" s="10">
        <f t="shared" si="1"/>
        <v>23172.269029538016</v>
      </c>
    </row>
    <row r="15" spans="1:39" x14ac:dyDescent="0.35">
      <c r="A15">
        <v>12</v>
      </c>
      <c r="B15" s="4">
        <f>RATES!B16</f>
        <v>2.487E-2</v>
      </c>
      <c r="C15" s="4">
        <f>RATES!C16</f>
        <v>2.4565775278567011E-2</v>
      </c>
      <c r="D15" s="3">
        <f>RATES!D16</f>
        <v>0.7446884743097516</v>
      </c>
      <c r="E15" s="3">
        <f>RATES!E16</f>
        <v>1.0248699999999999</v>
      </c>
      <c r="G15" s="6">
        <f>'LIFE TABLES'!A15</f>
        <v>72</v>
      </c>
      <c r="H15" s="3">
        <f>'LIFE TABLES'!B15</f>
        <v>21.721769999999999</v>
      </c>
      <c r="I15" s="3">
        <f>'LIFE TABLES'!C15</f>
        <v>2.1721769999999998E-2</v>
      </c>
      <c r="J15" s="3">
        <f>'LIFE TABLES'!D15</f>
        <v>0.97827823000000003</v>
      </c>
      <c r="K15" s="10">
        <f>'LIFE TABLES'!E15</f>
        <v>0.84808352308867097</v>
      </c>
      <c r="P15" s="14">
        <f t="shared" si="7"/>
        <v>82258.656528029824</v>
      </c>
      <c r="Q15" s="14">
        <f t="shared" si="8"/>
        <v>20564.664132007456</v>
      </c>
      <c r="R15" s="14">
        <f t="shared" si="2"/>
        <v>102823.32066003728</v>
      </c>
      <c r="T15" s="10">
        <f t="shared" si="9"/>
        <v>1.8094933578355184E-2</v>
      </c>
      <c r="U15" s="10">
        <f t="shared" si="10"/>
        <v>2.6785425884025397E-3</v>
      </c>
      <c r="V15" s="10">
        <f t="shared" si="11"/>
        <v>0.10253795694401271</v>
      </c>
      <c r="W15" s="10"/>
      <c r="X15" s="10">
        <f t="shared" si="3"/>
        <v>1385.2838418497377</v>
      </c>
      <c r="Y15" s="10">
        <f t="shared" si="4"/>
        <v>205.09960002435349</v>
      </c>
      <c r="Z15" s="10"/>
      <c r="AA15" s="14">
        <f t="shared" si="12"/>
        <v>78.416848776539851</v>
      </c>
      <c r="AC15" s="10">
        <f t="shared" si="5"/>
        <v>1385.2838418497377</v>
      </c>
      <c r="AD15" s="10">
        <f t="shared" si="6"/>
        <v>205.09960002435349</v>
      </c>
      <c r="AE15" s="10">
        <f t="shared" si="13"/>
        <v>135.16329905059069</v>
      </c>
      <c r="AF15" s="10">
        <f t="shared" si="14"/>
        <v>7.2009096738872715</v>
      </c>
      <c r="AG15" s="10">
        <f t="shared" si="0"/>
        <v>1732.7476505985692</v>
      </c>
      <c r="AH15" s="10">
        <f t="shared" si="1"/>
        <v>20792.971807182832</v>
      </c>
    </row>
    <row r="16" spans="1:39" x14ac:dyDescent="0.35">
      <c r="A16">
        <v>13</v>
      </c>
      <c r="B16" s="4">
        <f>RATES!B17</f>
        <v>2.4920000000000001E-2</v>
      </c>
      <c r="C16" s="4">
        <f>RATES!C17</f>
        <v>2.4614560763919189E-2</v>
      </c>
      <c r="D16" s="3">
        <f>RATES!D17</f>
        <v>0.72615681422166578</v>
      </c>
      <c r="E16" s="3">
        <f>RATES!E17</f>
        <v>1.0255201903020756</v>
      </c>
      <c r="G16" s="6">
        <f>'LIFE TABLES'!A16</f>
        <v>73</v>
      </c>
      <c r="H16" s="3">
        <f>'LIFE TABLES'!B16</f>
        <v>23.921029999999998</v>
      </c>
      <c r="I16" s="3">
        <f>'LIFE TABLES'!C16</f>
        <v>2.3921029999999999E-2</v>
      </c>
      <c r="J16" s="3">
        <f>'LIFE TABLES'!D16</f>
        <v>0.97607896999999999</v>
      </c>
      <c r="K16" s="10">
        <f>'LIFE TABLES'!E16</f>
        <v>0.82779649169036118</v>
      </c>
      <c r="P16" s="14">
        <f t="shared" si="7"/>
        <v>82502.039008492618</v>
      </c>
      <c r="Q16" s="14">
        <f t="shared" si="8"/>
        <v>20625.509752123155</v>
      </c>
      <c r="R16" s="14">
        <f t="shared" si="2"/>
        <v>103127.54876061577</v>
      </c>
      <c r="T16" s="10">
        <f t="shared" si="9"/>
        <v>1.5012771509972439E-2</v>
      </c>
      <c r="U16" s="10">
        <f t="shared" si="10"/>
        <v>2.4528135441964365E-3</v>
      </c>
      <c r="V16" s="10">
        <f t="shared" si="11"/>
        <v>8.5072371889843831E-2</v>
      </c>
      <c r="W16" s="10"/>
      <c r="X16" s="10">
        <f t="shared" si="3"/>
        <v>1124.0399686296325</v>
      </c>
      <c r="Y16" s="10">
        <f t="shared" si="4"/>
        <v>183.68328929642095</v>
      </c>
      <c r="Z16" s="10"/>
      <c r="AA16" s="14">
        <f t="shared" si="12"/>
        <v>80.769354239836048</v>
      </c>
      <c r="AC16" s="10">
        <f t="shared" si="5"/>
        <v>1124.0399686296325</v>
      </c>
      <c r="AD16" s="10">
        <f t="shared" si="6"/>
        <v>183.68328929642095</v>
      </c>
      <c r="AE16" s="10">
        <f t="shared" si="13"/>
        <v>109.92056526046622</v>
      </c>
      <c r="AF16" s="10">
        <f t="shared" si="14"/>
        <v>6.0139759595163911</v>
      </c>
      <c r="AG16" s="10">
        <f t="shared" si="0"/>
        <v>1423.657799146036</v>
      </c>
      <c r="AH16" s="10">
        <f t="shared" si="1"/>
        <v>18507.551388898468</v>
      </c>
    </row>
    <row r="17" spans="1:34" x14ac:dyDescent="0.35">
      <c r="A17">
        <v>14</v>
      </c>
      <c r="B17" s="4">
        <f>RATES!B18</f>
        <v>2.4989999999999998E-2</v>
      </c>
      <c r="C17" s="4">
        <f>RATES!C18</f>
        <v>2.4682856445219562E-2</v>
      </c>
      <c r="D17" s="3">
        <f>RATES!D18</f>
        <v>0.70782386801134656</v>
      </c>
      <c r="E17" s="3">
        <f>RATES!E18</f>
        <v>1.0259004351772232</v>
      </c>
      <c r="G17" s="6">
        <f>'LIFE TABLES'!A17</f>
        <v>74</v>
      </c>
      <c r="H17" s="3">
        <f>'LIFE TABLES'!B17</f>
        <v>25.97889</v>
      </c>
      <c r="I17" s="3">
        <f>'LIFE TABLES'!C17</f>
        <v>2.5978890000000001E-2</v>
      </c>
      <c r="J17" s="3">
        <f>'LIFE TABLES'!D17</f>
        <v>0.97402111000000002</v>
      </c>
      <c r="K17" s="10">
        <f>'LIFE TABLES'!E17</f>
        <v>0.80629125769035137</v>
      </c>
      <c r="P17" s="14">
        <f t="shared" si="7"/>
        <v>82776.822411940753</v>
      </c>
      <c r="Q17" s="14">
        <f t="shared" si="8"/>
        <v>20694.205602985188</v>
      </c>
      <c r="R17" s="14">
        <f t="shared" si="2"/>
        <v>103471.02801492595</v>
      </c>
      <c r="T17" s="10">
        <f t="shared" si="9"/>
        <v>1.2429342914771772E-2</v>
      </c>
      <c r="U17" s="10">
        <f t="shared" si="10"/>
        <v>2.2100857913653449E-3</v>
      </c>
      <c r="V17" s="10">
        <f t="shared" si="11"/>
        <v>7.0432943183706714E-2</v>
      </c>
      <c r="W17" s="10"/>
      <c r="X17" s="10">
        <f t="shared" si="3"/>
        <v>910.13996237897572</v>
      </c>
      <c r="Y17" s="10">
        <f t="shared" si="4"/>
        <v>161.86505513775734</v>
      </c>
      <c r="Z17" s="10"/>
      <c r="AA17" s="14">
        <f t="shared" si="12"/>
        <v>83.192434867031125</v>
      </c>
      <c r="AC17" s="10">
        <f t="shared" si="5"/>
        <v>910.13996237897572</v>
      </c>
      <c r="AD17" s="10">
        <f t="shared" si="6"/>
        <v>161.86505513775734</v>
      </c>
      <c r="AE17" s="10">
        <f t="shared" si="13"/>
        <v>89.19113475839815</v>
      </c>
      <c r="AF17" s="10">
        <f t="shared" si="14"/>
        <v>5.0095368996413479</v>
      </c>
      <c r="AG17" s="10">
        <f t="shared" si="0"/>
        <v>1166.2056891747725</v>
      </c>
      <c r="AH17" s="10">
        <f t="shared" si="1"/>
        <v>16326.879648446815</v>
      </c>
    </row>
    <row r="18" spans="1:34" x14ac:dyDescent="0.35">
      <c r="A18">
        <v>15</v>
      </c>
      <c r="B18" s="4">
        <f>RATES!B19</f>
        <v>2.4979999999999999E-2</v>
      </c>
      <c r="C18" s="4">
        <f>RATES!C19</f>
        <v>2.4673100204884196E-2</v>
      </c>
      <c r="D18" s="3">
        <f>RATES!D19</f>
        <v>0.69066767586788669</v>
      </c>
      <c r="E18" s="3">
        <f>RATES!E19</f>
        <v>1.0248400102435684</v>
      </c>
      <c r="G18" s="6">
        <f>'LIFE TABLES'!A18</f>
        <v>75</v>
      </c>
      <c r="H18" s="3">
        <f>'LIFE TABLES'!B18</f>
        <v>29.22232</v>
      </c>
      <c r="I18" s="3">
        <f>'LIFE TABLES'!C18</f>
        <v>2.922232E-2</v>
      </c>
      <c r="J18" s="3">
        <f>'LIFE TABLES'!D18</f>
        <v>0.97077767999999998</v>
      </c>
      <c r="K18" s="10">
        <f>'LIFE TABLES'!E18</f>
        <v>0.78272955654492149</v>
      </c>
      <c r="P18" s="14">
        <f t="shared" si="7"/>
        <v>82966.673538954565</v>
      </c>
      <c r="Q18" s="14">
        <f t="shared" si="8"/>
        <v>20741.668384738641</v>
      </c>
      <c r="R18" s="14">
        <f t="shared" si="2"/>
        <v>103708.34192369321</v>
      </c>
      <c r="T18" s="10">
        <f t="shared" si="9"/>
        <v>1.025620937691759E-2</v>
      </c>
      <c r="U18" s="10">
        <f t="shared" si="10"/>
        <v>2.0582140042560955E-3</v>
      </c>
      <c r="V18" s="10">
        <f t="shared" si="11"/>
        <v>5.811851980253302E-2</v>
      </c>
      <c r="W18" s="10"/>
      <c r="X18" s="10">
        <f t="shared" si="3"/>
        <v>734.49008731741151</v>
      </c>
      <c r="Y18" s="10">
        <f t="shared" si="4"/>
        <v>147.42575163594776</v>
      </c>
      <c r="Z18" s="10"/>
      <c r="AA18" s="14">
        <f t="shared" si="12"/>
        <v>85.688207913042064</v>
      </c>
      <c r="AC18" s="10">
        <f t="shared" si="5"/>
        <v>734.49008731741151</v>
      </c>
      <c r="AD18" s="10">
        <f t="shared" si="6"/>
        <v>147.42575163594776</v>
      </c>
      <c r="AE18" s="10">
        <f t="shared" si="13"/>
        <v>72.218396168517074</v>
      </c>
      <c r="AF18" s="10">
        <f t="shared" si="14"/>
        <v>4.1683677547467148</v>
      </c>
      <c r="AG18" s="10">
        <f t="shared" si="0"/>
        <v>958.30260287662304</v>
      </c>
      <c r="AH18" s="10">
        <f t="shared" si="1"/>
        <v>14374.539043149345</v>
      </c>
    </row>
    <row r="19" spans="1:34" x14ac:dyDescent="0.35">
      <c r="A19">
        <v>16</v>
      </c>
      <c r="B19" s="4">
        <f>RATES!B20</f>
        <v>2.486E-2</v>
      </c>
      <c r="C19" s="4">
        <f>RATES!C20</f>
        <v>2.4556017895887416E-2</v>
      </c>
      <c r="D19" s="3">
        <f>RATES!D20</f>
        <v>0.67509876092267385</v>
      </c>
      <c r="E19" s="3">
        <f>RATES!E20</f>
        <v>1.0230616849658181</v>
      </c>
      <c r="G19" s="6">
        <f>'LIFE TABLES'!A19</f>
        <v>76</v>
      </c>
      <c r="H19" s="3">
        <f>'LIFE TABLES'!B19</f>
        <v>32.869430000000001</v>
      </c>
      <c r="I19" s="3">
        <f>'LIFE TABLES'!C19</f>
        <v>3.2869429999999998E-2</v>
      </c>
      <c r="J19" s="3">
        <f>'LIFE TABLES'!D19</f>
        <v>0.96713057000000002</v>
      </c>
      <c r="K19" s="10">
        <f>'LIFE TABLES'!E19</f>
        <v>0.75700168217713715</v>
      </c>
      <c r="P19" s="14">
        <f t="shared" si="7"/>
        <v>83012.664280582831</v>
      </c>
      <c r="Q19" s="14">
        <f t="shared" si="8"/>
        <v>20753.166070145708</v>
      </c>
      <c r="R19" s="14">
        <f t="shared" si="2"/>
        <v>103765.83035072853</v>
      </c>
      <c r="T19" s="10">
        <f t="shared" si="9"/>
        <v>8.4312295776270071E-3</v>
      </c>
      <c r="U19" s="10">
        <f t="shared" si="10"/>
        <v>1.9103226183529729E-3</v>
      </c>
      <c r="V19" s="10">
        <f t="shared" si="11"/>
        <v>4.777696760655304E-2</v>
      </c>
      <c r="W19" s="10"/>
      <c r="X19" s="10">
        <f t="shared" si="3"/>
        <v>590.51220321507742</v>
      </c>
      <c r="Y19" s="10">
        <f t="shared" si="4"/>
        <v>133.82227059721001</v>
      </c>
      <c r="Z19" s="10"/>
      <c r="AA19" s="14">
        <f t="shared" si="12"/>
        <v>88.258854150433322</v>
      </c>
      <c r="AC19" s="10">
        <f t="shared" si="5"/>
        <v>590.51220321507742</v>
      </c>
      <c r="AD19" s="10">
        <f t="shared" si="6"/>
        <v>133.82227059721001</v>
      </c>
      <c r="AE19" s="10">
        <f t="shared" si="13"/>
        <v>58.280786290420444</v>
      </c>
      <c r="AF19" s="10">
        <f t="shared" si="14"/>
        <v>3.4629015163976988</v>
      </c>
      <c r="AG19" s="10">
        <f t="shared" si="0"/>
        <v>786.07816161910557</v>
      </c>
      <c r="AH19" s="10">
        <f t="shared" si="1"/>
        <v>12577.250585905689</v>
      </c>
    </row>
    <row r="20" spans="1:34" x14ac:dyDescent="0.35">
      <c r="A20">
        <v>17</v>
      </c>
      <c r="B20" s="4">
        <f>RATES!B21</f>
        <v>2.4660000000000001E-2</v>
      </c>
      <c r="C20" s="4">
        <f>RATES!C21</f>
        <v>2.4360850246257219E-2</v>
      </c>
      <c r="D20" s="3">
        <f>RATES!D21</f>
        <v>0.66091208289531456</v>
      </c>
      <c r="E20" s="3">
        <f>RATES!E21</f>
        <v>1.0214653028663214</v>
      </c>
      <c r="G20" s="6">
        <f>'LIFE TABLES'!A20</f>
        <v>77</v>
      </c>
      <c r="H20" s="3">
        <f>'LIFE TABLES'!B20</f>
        <v>37.547710000000002</v>
      </c>
      <c r="I20" s="3">
        <f>'LIFE TABLES'!C20</f>
        <v>3.7547710000000005E-2</v>
      </c>
      <c r="J20" s="3">
        <f>'LIFE TABLES'!D20</f>
        <v>0.96245228999999999</v>
      </c>
      <c r="K20" s="10">
        <f>'LIFE TABLES'!E20</f>
        <v>0.72857800254523786</v>
      </c>
      <c r="P20" s="14">
        <f t="shared" si="7"/>
        <v>82929.076023361471</v>
      </c>
      <c r="Q20" s="14">
        <f t="shared" si="8"/>
        <v>20732.269005840368</v>
      </c>
      <c r="R20" s="14">
        <f t="shared" si="2"/>
        <v>103661.34502920184</v>
      </c>
      <c r="T20" s="10">
        <f t="shared" si="9"/>
        <v>6.8974577823274182E-3</v>
      </c>
      <c r="U20" s="10">
        <f t="shared" si="10"/>
        <v>1.7939157243702477E-3</v>
      </c>
      <c r="V20" s="10">
        <f t="shared" si="11"/>
        <v>3.9085594099855368E-2</v>
      </c>
      <c r="W20" s="10"/>
      <c r="X20" s="10">
        <f t="shared" si="3"/>
        <v>472.46080243805687</v>
      </c>
      <c r="Y20" s="10">
        <f t="shared" si="4"/>
        <v>122.90302380275121</v>
      </c>
      <c r="Z20" s="10"/>
      <c r="AA20" s="14">
        <f t="shared" si="12"/>
        <v>90.906619774946321</v>
      </c>
      <c r="AC20" s="10">
        <f t="shared" si="5"/>
        <v>472.46080243805687</v>
      </c>
      <c r="AD20" s="10">
        <f t="shared" si="6"/>
        <v>122.90302380275121</v>
      </c>
      <c r="AE20" s="10">
        <f t="shared" si="13"/>
        <v>46.856332623119719</v>
      </c>
      <c r="AF20" s="10">
        <f t="shared" si="14"/>
        <v>2.8705015319292273</v>
      </c>
      <c r="AG20" s="10">
        <f t="shared" si="0"/>
        <v>645.09066039585696</v>
      </c>
      <c r="AH20" s="10">
        <f t="shared" si="1"/>
        <v>10966.541226729569</v>
      </c>
    </row>
    <row r="21" spans="1:34" x14ac:dyDescent="0.35">
      <c r="A21">
        <v>18</v>
      </c>
      <c r="B21" s="4">
        <f>RATES!B22</f>
        <v>2.4459999999999999E-2</v>
      </c>
      <c r="C21" s="4">
        <f>RATES!C22</f>
        <v>2.4165644498780187E-2</v>
      </c>
      <c r="D21" s="3">
        <f>RATES!D22</f>
        <v>0.64727657622441392</v>
      </c>
      <c r="E21" s="3">
        <f>RATES!E22</f>
        <v>1.0210659664998802</v>
      </c>
      <c r="G21" s="6">
        <f>'LIFE TABLES'!A21</f>
        <v>78</v>
      </c>
      <c r="H21" s="3">
        <f>'LIFE TABLES'!B21</f>
        <v>41.500149999999998</v>
      </c>
      <c r="I21" s="3">
        <f>'LIFE TABLES'!C21</f>
        <v>4.150015E-2</v>
      </c>
      <c r="J21" s="3">
        <f>'LIFE TABLES'!D21</f>
        <v>0.95849985000000004</v>
      </c>
      <c r="K21" s="10">
        <f>'LIFE TABLES'!E21</f>
        <v>0.69834190615291014</v>
      </c>
      <c r="P21" s="14">
        <f t="shared" si="7"/>
        <v>82813.183903199446</v>
      </c>
      <c r="Q21" s="14">
        <f t="shared" si="8"/>
        <v>20703.295975799861</v>
      </c>
      <c r="R21" s="14">
        <f t="shared" si="2"/>
        <v>103516.47987899931</v>
      </c>
      <c r="T21" s="10">
        <f t="shared" si="9"/>
        <v>5.6195304122808381E-3</v>
      </c>
      <c r="U21" s="10">
        <f t="shared" si="10"/>
        <v>1.6220580179831128E-3</v>
      </c>
      <c r="V21" s="10">
        <f t="shared" si="11"/>
        <v>3.1844005669591419E-2</v>
      </c>
      <c r="W21" s="10"/>
      <c r="X21" s="10">
        <f t="shared" si="3"/>
        <v>376.45710288903319</v>
      </c>
      <c r="Y21" s="10">
        <f t="shared" si="4"/>
        <v>108.68403915005892</v>
      </c>
      <c r="Z21" s="10"/>
      <c r="AA21" s="14">
        <f t="shared" si="12"/>
        <v>93.63381836819471</v>
      </c>
      <c r="AC21" s="10">
        <f t="shared" si="5"/>
        <v>376.45710288903319</v>
      </c>
      <c r="AD21" s="10">
        <f t="shared" si="6"/>
        <v>108.68403915005892</v>
      </c>
      <c r="AE21" s="10">
        <f t="shared" si="13"/>
        <v>37.489123326346686</v>
      </c>
      <c r="AF21" s="10">
        <f t="shared" si="14"/>
        <v>2.3688597171882915</v>
      </c>
      <c r="AG21" s="10">
        <f t="shared" si="0"/>
        <v>524.99912508262719</v>
      </c>
      <c r="AH21" s="10">
        <f t="shared" si="1"/>
        <v>9449.9842514872889</v>
      </c>
    </row>
    <row r="22" spans="1:34" x14ac:dyDescent="0.35">
      <c r="A22">
        <v>19</v>
      </c>
      <c r="B22" s="4">
        <f>RATES!B23</f>
        <v>2.427E-2</v>
      </c>
      <c r="C22" s="4">
        <f>RATES!C23</f>
        <v>2.3980163736996421E-2</v>
      </c>
      <c r="D22" s="3">
        <f>RATES!D23</f>
        <v>0.63405275958074014</v>
      </c>
      <c r="E22" s="3">
        <f>RATES!E23</f>
        <v>1.020856019383021</v>
      </c>
      <c r="G22" s="6">
        <f>'LIFE TABLES'!A22</f>
        <v>79</v>
      </c>
      <c r="H22" s="3">
        <f>'LIFE TABLES'!B22</f>
        <v>47.043030000000002</v>
      </c>
      <c r="I22" s="3">
        <f>'LIFE TABLES'!C22</f>
        <v>4.704303E-2</v>
      </c>
      <c r="J22" s="3">
        <f>'LIFE TABLES'!D22</f>
        <v>0.95295697000000001</v>
      </c>
      <c r="K22" s="10">
        <f>'LIFE TABLES'!E22</f>
        <v>0.66548978691150162</v>
      </c>
      <c r="P22" s="14">
        <f t="shared" si="7"/>
        <v>82680.449851873462</v>
      </c>
      <c r="Q22" s="14">
        <f t="shared" si="8"/>
        <v>20670.112462968365</v>
      </c>
      <c r="R22" s="14">
        <f t="shared" si="2"/>
        <v>103350.56231484182</v>
      </c>
      <c r="T22" s="10">
        <f t="shared" si="9"/>
        <v>4.5518950733334992E-3</v>
      </c>
      <c r="U22" s="10">
        <f t="shared" si="10"/>
        <v>1.4980385140347593E-3</v>
      </c>
      <c r="V22" s="10">
        <f t="shared" si="11"/>
        <v>2.579407208222316E-2</v>
      </c>
      <c r="W22" s="10"/>
      <c r="X22" s="10">
        <f t="shared" si="3"/>
        <v>298.22663781363872</v>
      </c>
      <c r="Y22" s="10">
        <f t="shared" si="4"/>
        <v>98.166028254939604</v>
      </c>
      <c r="Z22" s="10"/>
      <c r="AA22" s="14">
        <f t="shared" si="12"/>
        <v>96.442832919240558</v>
      </c>
      <c r="AC22" s="10">
        <f t="shared" si="5"/>
        <v>298.22663781363872</v>
      </c>
      <c r="AD22" s="10">
        <f t="shared" si="6"/>
        <v>98.166028254939604</v>
      </c>
      <c r="AE22" s="10">
        <f t="shared" si="13"/>
        <v>29.8713681553063</v>
      </c>
      <c r="AF22" s="10">
        <f t="shared" si="14"/>
        <v>1.9472559903106923</v>
      </c>
      <c r="AG22" s="10">
        <f t="shared" si="0"/>
        <v>428.21129021419529</v>
      </c>
      <c r="AH22" s="10">
        <f t="shared" si="1"/>
        <v>8136.0145140697105</v>
      </c>
    </row>
    <row r="23" spans="1:34" x14ac:dyDescent="0.35">
      <c r="A23">
        <v>20</v>
      </c>
      <c r="B23" s="4">
        <f>RATES!B24</f>
        <v>2.4150000000000001E-2</v>
      </c>
      <c r="C23" s="4">
        <f>RATES!C24</f>
        <v>2.3863000264527503E-2</v>
      </c>
      <c r="D23" s="3">
        <f>RATES!D24</f>
        <v>0.62048117992903384</v>
      </c>
      <c r="E23" s="3">
        <f>RATES!E24</f>
        <v>1.0218726692939479</v>
      </c>
      <c r="G23" s="6">
        <f>'LIFE TABLES'!A23</f>
        <v>80</v>
      </c>
      <c r="H23" s="3">
        <f>'LIFE TABLES'!B23</f>
        <v>52.770629999999997</v>
      </c>
      <c r="I23" s="3">
        <f>'LIFE TABLES'!C23</f>
        <v>5.2770629999999999E-2</v>
      </c>
      <c r="J23" s="3">
        <f>'LIFE TABLES'!D23</f>
        <v>0.94722936999999996</v>
      </c>
      <c r="K23" s="10">
        <f>'LIFE TABLES'!E23</f>
        <v>0.63037147159761586</v>
      </c>
      <c r="P23" s="14">
        <f t="shared" si="7"/>
        <v>82630.136364810052</v>
      </c>
      <c r="Q23" s="14">
        <f t="shared" si="8"/>
        <v>20657.534091202513</v>
      </c>
      <c r="R23" s="14">
        <f t="shared" si="2"/>
        <v>103287.67045601257</v>
      </c>
      <c r="T23" s="10">
        <f t="shared" si="9"/>
        <v>3.6649353972268246E-3</v>
      </c>
      <c r="U23" s="10">
        <f t="shared" si="10"/>
        <v>1.361169434044328E-3</v>
      </c>
      <c r="V23" s="10">
        <f t="shared" si="11"/>
        <v>2.0767967250952004E-2</v>
      </c>
      <c r="W23" s="10"/>
      <c r="X23" s="10">
        <f t="shared" si="3"/>
        <v>234.83310317347355</v>
      </c>
      <c r="Y23" s="10">
        <f t="shared" si="4"/>
        <v>87.234702419964634</v>
      </c>
      <c r="Z23" s="10"/>
      <c r="AA23" s="14">
        <f t="shared" si="12"/>
        <v>99.336117906817776</v>
      </c>
      <c r="AC23" s="10">
        <f t="shared" si="5"/>
        <v>234.83310317347355</v>
      </c>
      <c r="AD23" s="10">
        <f t="shared" si="6"/>
        <v>87.234702419964634</v>
      </c>
      <c r="AE23" s="10">
        <f t="shared" si="13"/>
        <v>23.663892611272345</v>
      </c>
      <c r="AF23" s="10">
        <f t="shared" si="14"/>
        <v>1.5898483702523423</v>
      </c>
      <c r="AG23" s="10">
        <f t="shared" si="0"/>
        <v>347.32154657496284</v>
      </c>
      <c r="AH23" s="10">
        <f t="shared" si="1"/>
        <v>6946.430931499257</v>
      </c>
    </row>
    <row r="24" spans="1:34" x14ac:dyDescent="0.35">
      <c r="A24">
        <v>21</v>
      </c>
      <c r="B24" s="4">
        <f>RATES!B25</f>
        <v>2.409E-2</v>
      </c>
      <c r="C24" s="4">
        <f>RATES!C25</f>
        <v>2.3804413380161302E-2</v>
      </c>
      <c r="D24" s="3">
        <f>RATES!D25</f>
        <v>0.6065957554795236</v>
      </c>
      <c r="E24" s="3">
        <f>RATES!E25</f>
        <v>1.0228907378993011</v>
      </c>
      <c r="G24" s="6">
        <f>'LIFE TABLES'!A24</f>
        <v>81</v>
      </c>
      <c r="H24" s="3">
        <f>'LIFE TABLES'!B24</f>
        <v>58.951180000000001</v>
      </c>
      <c r="I24" s="3">
        <f>'LIFE TABLES'!C24</f>
        <v>5.8951179999999999E-2</v>
      </c>
      <c r="J24" s="3">
        <f>'LIFE TABLES'!D24</f>
        <v>0.94104882000000001</v>
      </c>
      <c r="K24" s="10">
        <f>'LIFE TABLES'!E24</f>
        <v>0.59321032950859998</v>
      </c>
      <c r="P24" s="14">
        <f t="shared" si="7"/>
        <v>82662.125933424177</v>
      </c>
      <c r="Q24" s="14">
        <f t="shared" si="8"/>
        <v>20665.531483356044</v>
      </c>
      <c r="R24" s="14">
        <f t="shared" si="2"/>
        <v>103327.65741678022</v>
      </c>
      <c r="T24" s="10">
        <f t="shared" si="9"/>
        <v>2.9315506612960546E-3</v>
      </c>
      <c r="U24" s="10">
        <f t="shared" si="10"/>
        <v>1.2242961756449768E-3</v>
      </c>
      <c r="V24" s="10">
        <f t="shared" si="11"/>
        <v>1.6612120414010972E-2</v>
      </c>
      <c r="W24" s="10"/>
      <c r="X24" s="10">
        <f t="shared" si="3"/>
        <v>183.70851415766703</v>
      </c>
      <c r="Y24" s="10">
        <f t="shared" si="4"/>
        <v>76.736580669244105</v>
      </c>
      <c r="Z24" s="10"/>
      <c r="AA24" s="14">
        <f t="shared" si="12"/>
        <v>102.31620144402231</v>
      </c>
      <c r="AC24" s="10">
        <f t="shared" si="5"/>
        <v>183.70851415766703</v>
      </c>
      <c r="AD24" s="10">
        <f t="shared" si="6"/>
        <v>76.736580669244105</v>
      </c>
      <c r="AE24" s="10">
        <f t="shared" si="13"/>
        <v>18.633700968953121</v>
      </c>
      <c r="AF24" s="10">
        <f t="shared" si="14"/>
        <v>1.2889550301567181</v>
      </c>
      <c r="AG24" s="10">
        <f t="shared" si="0"/>
        <v>280.36775082602099</v>
      </c>
      <c r="AH24" s="10">
        <f t="shared" si="1"/>
        <v>5887.7227673464413</v>
      </c>
    </row>
    <row r="25" spans="1:34" x14ac:dyDescent="0.35">
      <c r="A25">
        <v>22</v>
      </c>
      <c r="B25" s="4">
        <f>RATES!B26</f>
        <v>2.409E-2</v>
      </c>
      <c r="C25" s="4">
        <f>RATES!C26</f>
        <v>2.3804413380161302E-2</v>
      </c>
      <c r="D25" s="3">
        <f>RATES!D26</f>
        <v>0.59232660750473454</v>
      </c>
      <c r="E25" s="3">
        <f>RATES!E26</f>
        <v>1.0240899999999999</v>
      </c>
      <c r="G25" s="6">
        <f>'LIFE TABLES'!A25</f>
        <v>82</v>
      </c>
      <c r="H25" s="3">
        <f>'LIFE TABLES'!B25</f>
        <v>65.736419999999995</v>
      </c>
      <c r="I25" s="3">
        <f>'LIFE TABLES'!C25</f>
        <v>6.573641999999999E-2</v>
      </c>
      <c r="J25" s="3">
        <f>'LIFE TABLES'!D25</f>
        <v>0.93426357999999998</v>
      </c>
      <c r="K25" s="10">
        <f>'LIFE TABLES'!E25</f>
        <v>0.55421480613968421</v>
      </c>
      <c r="P25" s="14">
        <f t="shared" si="7"/>
        <v>82791.080503122823</v>
      </c>
      <c r="Q25" s="14">
        <f t="shared" si="8"/>
        <v>20697.770125780706</v>
      </c>
      <c r="R25" s="14">
        <f t="shared" si="2"/>
        <v>103488.85062890353</v>
      </c>
      <c r="T25" s="10">
        <f t="shared" si="9"/>
        <v>2.3280148634077457E-3</v>
      </c>
      <c r="U25" s="10">
        <f t="shared" si="10"/>
        <v>1.0920213246259989E-3</v>
      </c>
      <c r="V25" s="10">
        <f t="shared" si="11"/>
        <v>1.3192084225977226E-2</v>
      </c>
      <c r="W25" s="10"/>
      <c r="X25" s="10">
        <f t="shared" si="3"/>
        <v>142.67786936412836</v>
      </c>
      <c r="Y25" s="10">
        <f t="shared" si="4"/>
        <v>66.940033372390175</v>
      </c>
      <c r="Z25" s="10"/>
      <c r="AA25" s="14">
        <f t="shared" si="12"/>
        <v>105.38568748734298</v>
      </c>
      <c r="AC25" s="10">
        <f t="shared" si="5"/>
        <v>142.67786936412836</v>
      </c>
      <c r="AD25" s="10">
        <f t="shared" si="6"/>
        <v>66.940033372390175</v>
      </c>
      <c r="AE25" s="10">
        <f t="shared" si="13"/>
        <v>14.577030305526723</v>
      </c>
      <c r="AF25" s="10">
        <f t="shared" si="14"/>
        <v>1.0369741855665706</v>
      </c>
      <c r="AG25" s="10">
        <f t="shared" si="0"/>
        <v>225.23190722761186</v>
      </c>
      <c r="AH25" s="10">
        <f t="shared" si="1"/>
        <v>4955.1019590074611</v>
      </c>
    </row>
    <row r="26" spans="1:34" x14ac:dyDescent="0.35">
      <c r="A26">
        <v>23</v>
      </c>
      <c r="B26" s="4">
        <f>RATES!B27</f>
        <v>2.4129999999999999E-2</v>
      </c>
      <c r="C26" s="4">
        <f>RATES!C27</f>
        <v>2.3843471684450026E-2</v>
      </c>
      <c r="D26" s="3">
        <f>RATES!D27</f>
        <v>0.57787375637469418</v>
      </c>
      <c r="E26" s="3">
        <f>RATES!E27</f>
        <v>1.0250103953858549</v>
      </c>
      <c r="G26" s="6">
        <f>'LIFE TABLES'!A26</f>
        <v>83</v>
      </c>
      <c r="H26" s="3">
        <f>'LIFE TABLES'!B26</f>
        <v>72.184380000000004</v>
      </c>
      <c r="I26" s="3">
        <f>'LIFE TABLES'!C26</f>
        <v>7.2184380000000006E-2</v>
      </c>
      <c r="J26" s="3">
        <f>'LIFE TABLES'!D26</f>
        <v>0.92781561999999995</v>
      </c>
      <c r="K26" s="10">
        <f>'LIFE TABLES'!E26</f>
        <v>0.51420915397167088</v>
      </c>
      <c r="P26" s="14">
        <f t="shared" si="7"/>
        <v>82994.760361387642</v>
      </c>
      <c r="Q26" s="14">
        <f t="shared" si="8"/>
        <v>20748.69009034691</v>
      </c>
      <c r="R26" s="14">
        <f t="shared" si="2"/>
        <v>103743.45045173455</v>
      </c>
      <c r="T26" s="10">
        <f t="shared" si="9"/>
        <v>1.8359732707825915E-3</v>
      </c>
      <c r="U26" s="10">
        <f t="shared" si="10"/>
        <v>9.5226242075994593E-4</v>
      </c>
      <c r="V26" s="10">
        <f t="shared" si="11"/>
        <v>1.0403848534434688E-2</v>
      </c>
      <c r="W26" s="10"/>
      <c r="X26" s="10">
        <f t="shared" si="3"/>
        <v>110.04651191959543</v>
      </c>
      <c r="Y26" s="10">
        <f t="shared" si="4"/>
        <v>57.088720062629086</v>
      </c>
      <c r="Z26" s="10"/>
      <c r="AA26" s="14">
        <f t="shared" si="12"/>
        <v>108.54725811196327</v>
      </c>
      <c r="AC26" s="10">
        <f t="shared" si="5"/>
        <v>110.04651191959543</v>
      </c>
      <c r="AD26" s="10">
        <f t="shared" si="6"/>
        <v>57.088720062629086</v>
      </c>
      <c r="AE26" s="10">
        <f t="shared" si="13"/>
        <v>11.321298895852918</v>
      </c>
      <c r="AF26" s="10">
        <f t="shared" si="14"/>
        <v>0.82749474593506633</v>
      </c>
      <c r="AG26" s="10">
        <f t="shared" si="0"/>
        <v>179.28402562401251</v>
      </c>
      <c r="AH26" s="10">
        <f t="shared" si="1"/>
        <v>4123.5325893522877</v>
      </c>
    </row>
    <row r="27" spans="1:34" x14ac:dyDescent="0.35">
      <c r="A27">
        <v>24</v>
      </c>
      <c r="B27" s="4">
        <f>RATES!B28</f>
        <v>2.4209999999999999E-2</v>
      </c>
      <c r="C27" s="4">
        <f>RATES!C28</f>
        <v>2.3921583716671978E-2</v>
      </c>
      <c r="D27" s="3">
        <f>RATES!D28</f>
        <v>0.56320138825489219</v>
      </c>
      <c r="E27" s="3">
        <f>RATES!E28</f>
        <v>1.0260517257694712</v>
      </c>
      <c r="G27" s="6">
        <f>'LIFE TABLES'!A27</f>
        <v>84</v>
      </c>
      <c r="H27" s="3">
        <f>'LIFE TABLES'!B27</f>
        <v>81.257310000000004</v>
      </c>
      <c r="I27" s="3">
        <f>'LIFE TABLES'!C27</f>
        <v>8.1257309999999999E-2</v>
      </c>
      <c r="J27" s="3">
        <f>'LIFE TABLES'!D27</f>
        <v>0.91874268999999997</v>
      </c>
      <c r="K27" s="10">
        <f>'LIFE TABLES'!E27</f>
        <v>0.47242590134255708</v>
      </c>
      <c r="P27" s="14">
        <f t="shared" si="7"/>
        <v>83283.464922455722</v>
      </c>
      <c r="Q27" s="14">
        <f t="shared" si="8"/>
        <v>20820.86623061393</v>
      </c>
      <c r="R27" s="14">
        <f t="shared" si="2"/>
        <v>104104.33115306965</v>
      </c>
      <c r="T27" s="10">
        <f t="shared" si="9"/>
        <v>1.4337689683318622E-3</v>
      </c>
      <c r="U27" s="10">
        <f t="shared" si="10"/>
        <v>8.4538874555560508E-4</v>
      </c>
      <c r="V27" s="10">
        <f t="shared" si="11"/>
        <v>8.1246908205472191E-3</v>
      </c>
      <c r="W27" s="10"/>
      <c r="X27" s="10">
        <f t="shared" si="3"/>
        <v>84.048167496626547</v>
      </c>
      <c r="Y27" s="10">
        <f t="shared" si="4"/>
        <v>49.566582549579671</v>
      </c>
      <c r="Z27" s="10"/>
      <c r="AA27" s="14">
        <f t="shared" si="12"/>
        <v>111.80367585532217</v>
      </c>
      <c r="AC27" s="10">
        <f t="shared" si="5"/>
        <v>84.048167496626547</v>
      </c>
      <c r="AD27" s="10">
        <f t="shared" si="6"/>
        <v>49.566582549579671</v>
      </c>
      <c r="AE27" s="10">
        <f t="shared" si="13"/>
        <v>8.732040003377243</v>
      </c>
      <c r="AF27" s="10">
        <f t="shared" si="14"/>
        <v>0.65510938317896261</v>
      </c>
      <c r="AG27" s="10">
        <f t="shared" si="0"/>
        <v>143.00189943276243</v>
      </c>
      <c r="AH27" s="10">
        <f t="shared" si="1"/>
        <v>3432.0455863862981</v>
      </c>
    </row>
    <row r="28" spans="1:34" x14ac:dyDescent="0.35">
      <c r="A28">
        <v>25</v>
      </c>
      <c r="B28" s="4">
        <f>RATES!B29</f>
        <v>2.4309999999999998E-2</v>
      </c>
      <c r="C28" s="4">
        <f>RATES!C29</f>
        <v>2.4019215177511436E-2</v>
      </c>
      <c r="D28" s="3">
        <f>RATES!D29</f>
        <v>0.54854806158178593</v>
      </c>
      <c r="E28" s="3">
        <f>RATES!E29</f>
        <v>1.0267129312805374</v>
      </c>
      <c r="G28" s="6">
        <f>'LIFE TABLES'!A28</f>
        <v>85</v>
      </c>
      <c r="H28" s="3">
        <f>'LIFE TABLES'!B28</f>
        <v>92.639579999999995</v>
      </c>
      <c r="I28" s="3">
        <f>'LIFE TABLES'!C28</f>
        <v>9.2639579999999999E-2</v>
      </c>
      <c r="J28" s="3">
        <f>'LIFE TABLES'!D28</f>
        <v>0.90736042000000006</v>
      </c>
      <c r="K28" s="10">
        <f>'LIFE TABLES'!E28</f>
        <v>0.42866056426106119</v>
      </c>
      <c r="P28" s="14">
        <f t="shared" si="7"/>
        <v>83627.029768984183</v>
      </c>
      <c r="Q28" s="14">
        <f t="shared" si="8"/>
        <v>20906.757442246046</v>
      </c>
      <c r="R28" s="14">
        <f t="shared" si="2"/>
        <v>104533.78721123023</v>
      </c>
      <c r="T28" s="10">
        <f t="shared" si="9"/>
        <v>1.1058034312952806E-3</v>
      </c>
      <c r="U28" s="10">
        <f t="shared" si="10"/>
        <v>7.5266794524534982E-4</v>
      </c>
      <c r="V28" s="10">
        <f t="shared" si="11"/>
        <v>6.2662194440065893E-3</v>
      </c>
      <c r="W28" s="10"/>
      <c r="X28" s="10">
        <f t="shared" si="3"/>
        <v>63.396634485868717</v>
      </c>
      <c r="Y28" s="10">
        <f t="shared" si="4"/>
        <v>43.159339557989057</v>
      </c>
      <c r="Z28" s="10"/>
      <c r="AA28" s="14">
        <f t="shared" si="12"/>
        <v>115.15778613098183</v>
      </c>
      <c r="AC28" s="10">
        <f t="shared" si="5"/>
        <v>63.396634485868717</v>
      </c>
      <c r="AD28" s="10">
        <f t="shared" si="6"/>
        <v>43.159339557989057</v>
      </c>
      <c r="AE28" s="10">
        <f t="shared" si="13"/>
        <v>6.6691025224675027</v>
      </c>
      <c r="AF28" s="10">
        <f t="shared" si="14"/>
        <v>0.51323330967408709</v>
      </c>
      <c r="AG28" s="10">
        <f t="shared" si="0"/>
        <v>113.73830987599936</v>
      </c>
      <c r="AH28" s="10">
        <f t="shared" si="1"/>
        <v>2843.4577468999842</v>
      </c>
    </row>
    <row r="29" spans="1:34" x14ac:dyDescent="0.35">
      <c r="A29">
        <v>26</v>
      </c>
      <c r="B29" s="4">
        <f>RATES!B30</f>
        <v>2.443E-2</v>
      </c>
      <c r="C29" s="4">
        <f>RATES!C30</f>
        <v>2.4136360349799893E-2</v>
      </c>
      <c r="D29" s="3">
        <f>RATES!D30</f>
        <v>0.53390072310461201</v>
      </c>
      <c r="E29" s="3">
        <f>RATES!E30</f>
        <v>1.0274345732142864</v>
      </c>
      <c r="G29" s="6">
        <f>'LIFE TABLES'!A29</f>
        <v>86</v>
      </c>
      <c r="H29" s="3">
        <f>'LIFE TABLES'!B29</f>
        <v>107.0014</v>
      </c>
      <c r="I29" s="3">
        <f>'LIFE TABLES'!C29</f>
        <v>0.10700140000000001</v>
      </c>
      <c r="J29" s="3">
        <f>'LIFE TABLES'!D29</f>
        <v>0.89299859999999998</v>
      </c>
      <c r="K29" s="10">
        <f>'LIFE TABLES'!E29</f>
        <v>0.38279328376033767</v>
      </c>
      <c r="P29" s="14">
        <f t="shared" si="7"/>
        <v>84031.033003797435</v>
      </c>
      <c r="Q29" s="14">
        <f t="shared" si="8"/>
        <v>21007.758250949359</v>
      </c>
      <c r="R29" s="14">
        <f t="shared" si="2"/>
        <v>105038.79125474679</v>
      </c>
      <c r="T29" s="10">
        <f t="shared" si="9"/>
        <v>8.393587786185994E-4</v>
      </c>
      <c r="U29" s="10">
        <f t="shared" si="10"/>
        <v>6.7049425321592674E-4</v>
      </c>
      <c r="V29" s="10">
        <f t="shared" si="11"/>
        <v>4.7563664121720627E-3</v>
      </c>
      <c r="W29" s="10"/>
      <c r="X29" s="10">
        <f t="shared" si="3"/>
        <v>47.062518184129573</v>
      </c>
      <c r="Y29" s="10">
        <f t="shared" si="4"/>
        <v>37.601509887316872</v>
      </c>
      <c r="Z29" s="10"/>
      <c r="AA29" s="14">
        <f t="shared" si="12"/>
        <v>118.61251971491129</v>
      </c>
      <c r="AC29" s="10">
        <f t="shared" si="5"/>
        <v>47.062518184129573</v>
      </c>
      <c r="AD29" s="10">
        <f t="shared" si="6"/>
        <v>37.601509887316872</v>
      </c>
      <c r="AE29" s="10">
        <f t="shared" si="13"/>
        <v>5.0304287861871648</v>
      </c>
      <c r="AF29" s="10">
        <f t="shared" si="14"/>
        <v>0.39682282154093357</v>
      </c>
      <c r="AG29" s="10">
        <f t="shared" si="0"/>
        <v>90.091279679174534</v>
      </c>
      <c r="AH29" s="10">
        <f t="shared" si="1"/>
        <v>2342.3732716585378</v>
      </c>
    </row>
    <row r="30" spans="1:34" x14ac:dyDescent="0.35">
      <c r="A30">
        <v>27</v>
      </c>
      <c r="B30" s="4">
        <f>RATES!B31</f>
        <v>2.4570000000000002E-2</v>
      </c>
      <c r="C30" s="4">
        <f>RATES!C31</f>
        <v>2.4273012375390805E-2</v>
      </c>
      <c r="D30" s="3">
        <f>RATES!D31</f>
        <v>0.51924921182601946</v>
      </c>
      <c r="E30" s="3">
        <f>RATES!E31</f>
        <v>1.0282167231936055</v>
      </c>
      <c r="G30" s="6">
        <f>'LIFE TABLES'!A30</f>
        <v>87</v>
      </c>
      <c r="H30" s="3">
        <f>'LIFE TABLES'!B30</f>
        <v>122.26466000000001</v>
      </c>
      <c r="I30" s="3">
        <f>'LIFE TABLES'!C30</f>
        <v>0.12226466000000001</v>
      </c>
      <c r="J30" s="3">
        <f>'LIFE TABLES'!D30</f>
        <v>0.87773533999999998</v>
      </c>
      <c r="K30" s="10">
        <f>'LIFE TABLES'!E30</f>
        <v>0.33599119307109643</v>
      </c>
      <c r="P30" s="14">
        <f t="shared" si="7"/>
        <v>84501.266906900069</v>
      </c>
      <c r="Q30" s="14">
        <f t="shared" si="8"/>
        <v>21125.316726725017</v>
      </c>
      <c r="R30" s="14">
        <f t="shared" si="2"/>
        <v>105626.58363362509</v>
      </c>
      <c r="T30" s="10">
        <f t="shared" si="9"/>
        <v>6.2622463349286384E-4</v>
      </c>
      <c r="U30" s="10">
        <f t="shared" si="10"/>
        <v>5.8153552221963721E-4</v>
      </c>
      <c r="V30" s="10">
        <f t="shared" si="11"/>
        <v>3.5486062564595612E-3</v>
      </c>
      <c r="W30" s="10"/>
      <c r="X30" s="10">
        <f t="shared" si="3"/>
        <v>34.339738740050471</v>
      </c>
      <c r="Y30" s="10">
        <f t="shared" si="4"/>
        <v>31.895199824378146</v>
      </c>
      <c r="Z30" s="10"/>
      <c r="AA30" s="14">
        <f t="shared" si="12"/>
        <v>122.17089530635863</v>
      </c>
      <c r="AC30" s="10">
        <f t="shared" si="5"/>
        <v>34.339738740050471</v>
      </c>
      <c r="AD30" s="10">
        <f t="shared" si="6"/>
        <v>31.895199824378146</v>
      </c>
      <c r="AE30" s="10">
        <f t="shared" si="13"/>
        <v>3.73433748229832</v>
      </c>
      <c r="AF30" s="10">
        <f t="shared" si="14"/>
        <v>0.30173028719278666</v>
      </c>
      <c r="AG30" s="10">
        <f t="shared" si="0"/>
        <v>70.271006333919715</v>
      </c>
      <c r="AH30" s="10">
        <f t="shared" si="1"/>
        <v>1897.3171710158324</v>
      </c>
    </row>
    <row r="31" spans="1:34" x14ac:dyDescent="0.35">
      <c r="A31">
        <v>28</v>
      </c>
      <c r="B31" s="4">
        <f>RATES!B32</f>
        <v>2.4719999999999999E-2</v>
      </c>
      <c r="C31" s="4">
        <f>RATES!C32</f>
        <v>2.4419404540743664E-2</v>
      </c>
      <c r="D31" s="3">
        <f>RATES!D32</f>
        <v>0.50472410428806347</v>
      </c>
      <c r="E31" s="3">
        <f>RATES!E32</f>
        <v>1.0287783115855826</v>
      </c>
      <c r="G31" s="6">
        <f>'LIFE TABLES'!A31</f>
        <v>88</v>
      </c>
      <c r="H31" s="3">
        <f>'LIFE TABLES'!B31</f>
        <v>139.87939</v>
      </c>
      <c r="I31" s="3">
        <f>'LIFE TABLES'!C31</f>
        <v>0.13987938999999999</v>
      </c>
      <c r="J31" s="3">
        <f>'LIFE TABLES'!D31</f>
        <v>0.86012061000000006</v>
      </c>
      <c r="K31" s="10">
        <f>'LIFE TABLES'!E31</f>
        <v>0.28899294993893926</v>
      </c>
      <c r="P31" s="14">
        <f t="shared" si="7"/>
        <v>85020.543140026202</v>
      </c>
      <c r="Q31" s="14">
        <f t="shared" si="8"/>
        <v>21255.135785006551</v>
      </c>
      <c r="R31" s="14">
        <f t="shared" si="2"/>
        <v>106275.67892503276</v>
      </c>
      <c r="T31" s="10">
        <f t="shared" si="9"/>
        <v>4.5783440669337218E-4</v>
      </c>
      <c r="U31" s="10">
        <f t="shared" si="10"/>
        <v>4.9637687850374694E-4</v>
      </c>
      <c r="V31" s="10">
        <f t="shared" si="11"/>
        <v>2.5943949712624419E-3</v>
      </c>
      <c r="W31" s="10"/>
      <c r="X31" s="10">
        <f t="shared" si="3"/>
        <v>24.553568749590006</v>
      </c>
      <c r="Y31" s="10">
        <f t="shared" si="4"/>
        <v>26.625604563176434</v>
      </c>
      <c r="Z31" s="10"/>
      <c r="AA31" s="14">
        <f t="shared" si="12"/>
        <v>125.83602216554939</v>
      </c>
      <c r="AC31" s="10">
        <f t="shared" si="5"/>
        <v>24.553568749590006</v>
      </c>
      <c r="AD31" s="10">
        <f t="shared" si="6"/>
        <v>26.625604563176434</v>
      </c>
      <c r="AE31" s="10">
        <f t="shared" si="13"/>
        <v>2.7248018711244928</v>
      </c>
      <c r="AF31" s="10">
        <f t="shared" si="14"/>
        <v>0.22538076109033134</v>
      </c>
      <c r="AG31" s="10">
        <f t="shared" si="0"/>
        <v>54.129355944981256</v>
      </c>
      <c r="AH31" s="10">
        <f t="shared" si="1"/>
        <v>1515.6219664594751</v>
      </c>
    </row>
    <row r="32" spans="1:34" x14ac:dyDescent="0.35">
      <c r="A32">
        <v>29</v>
      </c>
      <c r="B32" s="4">
        <f>RATES!B33</f>
        <v>2.487E-2</v>
      </c>
      <c r="C32" s="4">
        <f>RATES!C33</f>
        <v>2.4565775278567011E-2</v>
      </c>
      <c r="D32" s="3">
        <f>RATES!D33</f>
        <v>0.4904619960109568</v>
      </c>
      <c r="E32" s="3">
        <f>RATES!E33</f>
        <v>1.0290789263859459</v>
      </c>
      <c r="G32" s="6">
        <f>'LIFE TABLES'!A32</f>
        <v>89</v>
      </c>
      <c r="H32" s="3">
        <f>'LIFE TABLES'!B32</f>
        <v>160.03310999999999</v>
      </c>
      <c r="I32" s="3">
        <f>'LIFE TABLES'!C32</f>
        <v>0.16003311000000001</v>
      </c>
      <c r="J32" s="3">
        <f>'LIFE TABLES'!D32</f>
        <v>0.83996689000000002</v>
      </c>
      <c r="K32" s="10">
        <f>'LIFE TABLES'!E32</f>
        <v>0.24274450939213651</v>
      </c>
      <c r="P32" s="14">
        <f t="shared" si="7"/>
        <v>85568.006571671824</v>
      </c>
      <c r="Q32" s="14">
        <f t="shared" si="8"/>
        <v>21392.001642917956</v>
      </c>
      <c r="R32" s="14">
        <f t="shared" si="2"/>
        <v>106960.00821458978</v>
      </c>
      <c r="T32" s="10">
        <f t="shared" si="9"/>
        <v>3.2688088131644299E-4</v>
      </c>
      <c r="U32" s="10">
        <f t="shared" si="10"/>
        <v>4.1518909581948933E-4</v>
      </c>
      <c r="V32" s="10">
        <f t="shared" si="11"/>
        <v>1.8523249941265097E-3</v>
      </c>
      <c r="W32" s="10"/>
      <c r="X32" s="10">
        <f t="shared" si="3"/>
        <v>17.144905455400615</v>
      </c>
      <c r="Y32" s="10">
        <f t="shared" si="4"/>
        <v>21.780744868231743</v>
      </c>
      <c r="Z32" s="10"/>
      <c r="AA32" s="14">
        <f t="shared" si="12"/>
        <v>129.61110283051588</v>
      </c>
      <c r="AC32" s="10">
        <f t="shared" si="5"/>
        <v>17.144905455400615</v>
      </c>
      <c r="AD32" s="10">
        <f t="shared" si="6"/>
        <v>21.780744868231743</v>
      </c>
      <c r="AE32" s="10">
        <f t="shared" si="13"/>
        <v>1.9482831011639909</v>
      </c>
      <c r="AF32" s="10">
        <f t="shared" si="14"/>
        <v>0.16492392465198921</v>
      </c>
      <c r="AG32" s="10">
        <f t="shared" si="0"/>
        <v>41.038857349448335</v>
      </c>
      <c r="AH32" s="10">
        <f t="shared" si="1"/>
        <v>1190.1268631340017</v>
      </c>
    </row>
    <row r="33" spans="1:34" x14ac:dyDescent="0.35">
      <c r="A33">
        <v>30</v>
      </c>
      <c r="B33" s="4">
        <f>RATES!B34</f>
        <v>2.5020000000000001E-2</v>
      </c>
      <c r="C33" s="4">
        <f>RATES!C34</f>
        <v>2.4712124595133091E-2</v>
      </c>
      <c r="D33" s="3">
        <f>RATES!D34</f>
        <v>0.47646370067584193</v>
      </c>
      <c r="E33" s="3">
        <f>RATES!E34</f>
        <v>1.0293795630501525</v>
      </c>
      <c r="G33" s="6">
        <f>'LIFE TABLES'!A33</f>
        <v>90</v>
      </c>
      <c r="H33" s="3">
        <f>'LIFE TABLES'!B33</f>
        <v>180.75868</v>
      </c>
      <c r="I33" s="3">
        <f>'LIFE TABLES'!C33</f>
        <v>0.18075868</v>
      </c>
      <c r="J33" s="3">
        <f>'LIFE TABLES'!D33</f>
        <v>0.81924131999999994</v>
      </c>
      <c r="K33" s="10">
        <f>'LIFE TABLES'!E33</f>
        <v>0.1988663322971663</v>
      </c>
      <c r="P33" s="14">
        <f t="shared" si="7"/>
        <v>86144.154157072073</v>
      </c>
      <c r="Q33" s="14">
        <f t="shared" si="8"/>
        <v>21536.038539268018</v>
      </c>
      <c r="R33" s="14">
        <f t="shared" si="2"/>
        <v>107680.19269634009</v>
      </c>
      <c r="T33" s="10">
        <f t="shared" si="9"/>
        <v>2.2762517598857917E-4</v>
      </c>
      <c r="U33" s="10">
        <f t="shared" si="10"/>
        <v>3.3482382086931576E-4</v>
      </c>
      <c r="V33" s="10">
        <f t="shared" si="11"/>
        <v>1.2898759972686147E-3</v>
      </c>
      <c r="W33" s="10"/>
      <c r="X33" s="10">
        <f t="shared" si="3"/>
        <v>11.676300595041926</v>
      </c>
      <c r="Y33" s="10">
        <f t="shared" si="4"/>
        <v>17.178371544859719</v>
      </c>
      <c r="Z33" s="10"/>
      <c r="AA33" s="14">
        <f t="shared" si="12"/>
        <v>133.49943591543135</v>
      </c>
      <c r="AC33" s="10">
        <f t="shared" si="5"/>
        <v>11.676300595041926</v>
      </c>
      <c r="AD33" s="10">
        <f t="shared" si="6"/>
        <v>17.178371544859719</v>
      </c>
      <c r="AE33" s="10">
        <f t="shared" si="13"/>
        <v>1.3604168780656678</v>
      </c>
      <c r="AF33" s="10">
        <f t="shared" si="14"/>
        <v>0.11782201263606124</v>
      </c>
      <c r="AG33" s="10">
        <f t="shared" si="0"/>
        <v>30.332911030603373</v>
      </c>
      <c r="AH33" s="10">
        <f t="shared" si="1"/>
        <v>909.98733091810118</v>
      </c>
    </row>
    <row r="34" spans="1:34" x14ac:dyDescent="0.35">
      <c r="A34">
        <v>31</v>
      </c>
      <c r="B34" s="4">
        <f>RATES!B35</f>
        <v>2.5180000000000001E-2</v>
      </c>
      <c r="C34" s="4">
        <f>RATES!C35</f>
        <v>2.4868206928880785E-2</v>
      </c>
      <c r="D34" s="3">
        <f>RATES!D35</f>
        <v>0.46258987582736716</v>
      </c>
      <c r="E34" s="3">
        <f>RATES!E35</f>
        <v>1.0299916309747608</v>
      </c>
      <c r="G34" s="6">
        <f>'LIFE TABLES'!A34</f>
        <v>91</v>
      </c>
      <c r="H34" s="3">
        <f>'LIFE TABLES'!B34</f>
        <v>200.19364999999999</v>
      </c>
      <c r="I34" s="3">
        <f>'LIFE TABLES'!C34</f>
        <v>0.20019365</v>
      </c>
      <c r="J34" s="3">
        <f>'LIFE TABLES'!D34</f>
        <v>0.79980635</v>
      </c>
      <c r="K34" s="10">
        <f>'LIFE TABLES'!E34</f>
        <v>0.1590545553724837</v>
      </c>
      <c r="P34" s="14">
        <f t="shared" si="7"/>
        <v>86775.747166721834</v>
      </c>
      <c r="Q34" s="14">
        <f t="shared" si="8"/>
        <v>21693.936791680459</v>
      </c>
      <c r="R34" s="14">
        <f t="shared" si="2"/>
        <v>108469.6839584023</v>
      </c>
      <c r="T34" s="10">
        <f t="shared" si="9"/>
        <v>1.5474765199920314E-4</v>
      </c>
      <c r="U34" s="10">
        <f t="shared" si="10"/>
        <v>2.5822498394059408E-4</v>
      </c>
      <c r="V34" s="10">
        <f t="shared" si="11"/>
        <v>8.7690336132881762E-4</v>
      </c>
      <c r="W34" s="10"/>
      <c r="X34" s="10">
        <f t="shared" si="3"/>
        <v>7.7633377792351546</v>
      </c>
      <c r="Y34" s="10">
        <f t="shared" si="4"/>
        <v>12.956949243559629</v>
      </c>
      <c r="Z34" s="10"/>
      <c r="AA34" s="14">
        <f t="shared" si="12"/>
        <v>137.5044189928943</v>
      </c>
      <c r="AC34" s="10">
        <f t="shared" si="5"/>
        <v>7.7633377792351546</v>
      </c>
      <c r="AD34" s="10">
        <f t="shared" si="6"/>
        <v>12.956949243559629</v>
      </c>
      <c r="AE34" s="10">
        <f t="shared" si="13"/>
        <v>0.92649192935215929</v>
      </c>
      <c r="AF34" s="10">
        <f t="shared" si="14"/>
        <v>8.2046628634252314E-2</v>
      </c>
      <c r="AG34" s="10">
        <f t="shared" si="0"/>
        <v>21.728825580781198</v>
      </c>
      <c r="AH34" s="10">
        <f t="shared" si="1"/>
        <v>673.59359300421715</v>
      </c>
    </row>
    <row r="35" spans="1:34" x14ac:dyDescent="0.35">
      <c r="A35">
        <v>32</v>
      </c>
      <c r="B35" s="4">
        <f>RATES!B36</f>
        <v>2.5340000000000001E-2</v>
      </c>
      <c r="C35" s="4">
        <f>RATES!C36</f>
        <v>2.5024264904735357E-2</v>
      </c>
      <c r="D35" s="3">
        <f>RATES!D36</f>
        <v>0.44898020595179028</v>
      </c>
      <c r="E35" s="3">
        <f>RATES!E36</f>
        <v>1.0303124050796979</v>
      </c>
      <c r="G35" s="6">
        <f>'LIFE TABLES'!A35</f>
        <v>92</v>
      </c>
      <c r="H35" s="3">
        <f>'LIFE TABLES'!B35</f>
        <v>224.69547</v>
      </c>
      <c r="I35" s="3">
        <f>'LIFE TABLES'!C35</f>
        <v>0.22469547000000001</v>
      </c>
      <c r="J35" s="3">
        <f>'LIFE TABLES'!D35</f>
        <v>0.77530452999999999</v>
      </c>
      <c r="K35" s="10">
        <f>'LIFE TABLES'!E35</f>
        <v>0.12331571729742245</v>
      </c>
      <c r="P35" s="14">
        <f t="shared" si="7"/>
        <v>87439.193933082424</v>
      </c>
      <c r="Q35" s="14">
        <f t="shared" si="8"/>
        <v>21859.798483270606</v>
      </c>
      <c r="R35" s="14">
        <f t="shared" si="2"/>
        <v>109298.99241635302</v>
      </c>
      <c r="T35" s="10">
        <f t="shared" si="9"/>
        <v>1.019800722615689E-4</v>
      </c>
      <c r="U35" s="10">
        <f t="shared" si="10"/>
        <v>1.9703621291835858E-4</v>
      </c>
      <c r="V35" s="10">
        <f t="shared" si="11"/>
        <v>5.7788707614889016E-4</v>
      </c>
      <c r="W35" s="10"/>
      <c r="X35" s="10">
        <f t="shared" si="3"/>
        <v>5.003560924531171</v>
      </c>
      <c r="Y35" s="10">
        <f t="shared" si="4"/>
        <v>9.6691746522962543</v>
      </c>
      <c r="Z35" s="10"/>
      <c r="AA35" s="14">
        <f t="shared" si="12"/>
        <v>141.62955156268114</v>
      </c>
      <c r="AC35" s="10">
        <f t="shared" si="5"/>
        <v>5.003560924531171</v>
      </c>
      <c r="AD35" s="10">
        <f t="shared" si="6"/>
        <v>9.6691746522962543</v>
      </c>
      <c r="AE35" s="10">
        <f t="shared" si="13"/>
        <v>0.6160050448720904</v>
      </c>
      <c r="AF35" s="10">
        <f t="shared" si="14"/>
        <v>5.5761289662809417E-2</v>
      </c>
      <c r="AG35" s="10">
        <f t="shared" ref="AG35:AG53" si="15">SUM(AC35:AF35)</f>
        <v>15.344501911362324</v>
      </c>
      <c r="AH35" s="10">
        <f t="shared" ref="AH35:AH53" si="16">AG35*A35</f>
        <v>491.02406116359435</v>
      </c>
    </row>
    <row r="36" spans="1:34" x14ac:dyDescent="0.35">
      <c r="A36">
        <v>33</v>
      </c>
      <c r="B36" s="4">
        <f>RATES!B37</f>
        <v>2.5499999999999998E-2</v>
      </c>
      <c r="C36" s="4">
        <f>RATES!C37</f>
        <v>2.5180298530298326E-2</v>
      </c>
      <c r="D36" s="3">
        <f>RATES!D37</f>
        <v>0.43563530089638075</v>
      </c>
      <c r="E36" s="3">
        <f>RATES!E37</f>
        <v>1.0306332040308728</v>
      </c>
      <c r="G36" s="6">
        <f>'LIFE TABLES'!A36</f>
        <v>93</v>
      </c>
      <c r="H36" s="3">
        <f>'LIFE TABLES'!B36</f>
        <v>245.99945</v>
      </c>
      <c r="I36" s="3">
        <f>'LIFE TABLES'!C36</f>
        <v>0.24599945000000001</v>
      </c>
      <c r="J36" s="3">
        <f>'LIFE TABLES'!D36</f>
        <v>0.75400054999999999</v>
      </c>
      <c r="K36" s="10">
        <f>'LIFE TABLES'!E36</f>
        <v>9.2980118665901043E-2</v>
      </c>
      <c r="P36" s="14">
        <f t="shared" si="7"/>
        <v>88135.14639590474</v>
      </c>
      <c r="Q36" s="14">
        <f t="shared" si="8"/>
        <v>22033.786598976185</v>
      </c>
      <c r="R36" s="14">
        <f t="shared" si="2"/>
        <v>110168.93299488092</v>
      </c>
      <c r="T36" s="10">
        <f t="shared" si="9"/>
        <v>6.5359075988123287E-5</v>
      </c>
      <c r="U36" s="10">
        <f t="shared" si="10"/>
        <v>1.4215990289473518E-4</v>
      </c>
      <c r="V36" s="10">
        <f t="shared" si="11"/>
        <v>3.7036809726603181E-4</v>
      </c>
      <c r="W36" s="10"/>
      <c r="X36" s="10">
        <f t="shared" si="3"/>
        <v>3.1362398083548868</v>
      </c>
      <c r="Y36" s="10">
        <f t="shared" si="4"/>
        <v>6.8227479267861799</v>
      </c>
      <c r="Z36" s="10"/>
      <c r="AA36" s="14">
        <f t="shared" si="12"/>
        <v>145.87843810956159</v>
      </c>
      <c r="AC36" s="10">
        <f t="shared" si="5"/>
        <v>3.1362398083548868</v>
      </c>
      <c r="AD36" s="10">
        <f t="shared" si="6"/>
        <v>6.8227479267861799</v>
      </c>
      <c r="AE36" s="10">
        <f t="shared" si="13"/>
        <v>0.39702181543984322</v>
      </c>
      <c r="AF36" s="10">
        <f t="shared" si="14"/>
        <v>3.6724606540082264E-2</v>
      </c>
      <c r="AG36" s="10">
        <f t="shared" si="15"/>
        <v>10.392734157120991</v>
      </c>
      <c r="AH36" s="10">
        <f t="shared" si="16"/>
        <v>342.96022718499268</v>
      </c>
    </row>
    <row r="37" spans="1:34" x14ac:dyDescent="0.35">
      <c r="A37">
        <v>34</v>
      </c>
      <c r="B37" s="4">
        <f>RATES!B38</f>
        <v>2.5659999999999999E-2</v>
      </c>
      <c r="C37" s="4">
        <f>RATES!C38</f>
        <v>2.5336307813167001E-2</v>
      </c>
      <c r="D37" s="3">
        <f>RATES!D38</f>
        <v>0.42255550600771608</v>
      </c>
      <c r="E37" s="3">
        <f>RATES!E38</f>
        <v>1.0309540278204914</v>
      </c>
      <c r="G37" s="6">
        <f>'LIFE TABLES'!A37</f>
        <v>94</v>
      </c>
      <c r="H37" s="3">
        <f>'LIFE TABLES'!B37</f>
        <v>275.61788000000001</v>
      </c>
      <c r="I37" s="3">
        <f>'LIFE TABLES'!C37</f>
        <v>0.27561788000000004</v>
      </c>
      <c r="J37" s="3">
        <f>'LIFE TABLES'!D37</f>
        <v>0.72438212000000002</v>
      </c>
      <c r="K37" s="10">
        <f>'LIFE TABLES'!E37</f>
        <v>6.7353135477056972E-2</v>
      </c>
      <c r="P37" s="14">
        <f t="shared" si="7"/>
        <v>88864.291917679715</v>
      </c>
      <c r="Q37" s="14">
        <f t="shared" si="8"/>
        <v>22216.072979419929</v>
      </c>
      <c r="R37" s="14">
        <f t="shared" si="2"/>
        <v>111080.36489709964</v>
      </c>
      <c r="T37" s="10">
        <f t="shared" si="9"/>
        <v>4.0243204121690166E-5</v>
      </c>
      <c r="U37" s="10">
        <f t="shared" si="10"/>
        <v>1.0208006978809754E-4</v>
      </c>
      <c r="V37" s="10">
        <f t="shared" si="11"/>
        <v>2.2804482335624416E-4</v>
      </c>
      <c r="W37" s="10"/>
      <c r="X37" s="10">
        <f t="shared" si="3"/>
        <v>1.8885801147118699</v>
      </c>
      <c r="Y37" s="10">
        <f t="shared" si="4"/>
        <v>4.7913955045257177</v>
      </c>
      <c r="Z37" s="10"/>
      <c r="AA37" s="14">
        <f t="shared" si="12"/>
        <v>150.25479125284843</v>
      </c>
      <c r="AC37" s="10">
        <f t="shared" si="5"/>
        <v>1.8885801147118699</v>
      </c>
      <c r="AD37" s="10">
        <f t="shared" si="6"/>
        <v>4.7913955045257177</v>
      </c>
      <c r="AE37" s="10">
        <f t="shared" si="13"/>
        <v>0.24885353484638617</v>
      </c>
      <c r="AF37" s="10">
        <f t="shared" si="14"/>
        <v>2.3515036918331143E-2</v>
      </c>
      <c r="AG37" s="10">
        <f t="shared" si="15"/>
        <v>6.9523441910023056</v>
      </c>
      <c r="AH37" s="10">
        <f t="shared" si="16"/>
        <v>236.3797024940784</v>
      </c>
    </row>
    <row r="38" spans="1:34" x14ac:dyDescent="0.35">
      <c r="A38">
        <v>35</v>
      </c>
      <c r="B38" s="4">
        <f>RATES!B39</f>
        <v>2.581E-2</v>
      </c>
      <c r="C38" s="4">
        <f>RATES!C39</f>
        <v>2.548254441449891E-2</v>
      </c>
      <c r="D38" s="3">
        <f>RATES!D39</f>
        <v>0.40988073390848667</v>
      </c>
      <c r="E38" s="3">
        <f>RATES!E39</f>
        <v>1.0309230735935475</v>
      </c>
      <c r="G38" s="6">
        <f>'LIFE TABLES'!A38</f>
        <v>95</v>
      </c>
      <c r="H38" s="3">
        <f>'LIFE TABLES'!B38</f>
        <v>305.56044000000003</v>
      </c>
      <c r="I38" s="3">
        <f>'LIFE TABLES'!C38</f>
        <v>0.30556044000000004</v>
      </c>
      <c r="J38" s="3">
        <f>'LIFE TABLES'!D38</f>
        <v>0.69443955999999996</v>
      </c>
      <c r="K38" s="10">
        <f>'LIFE TABLES'!E38</f>
        <v>4.6772681765307828E-2</v>
      </c>
      <c r="P38" s="14">
        <f t="shared" si="7"/>
        <v>89596.779479445875</v>
      </c>
      <c r="Q38" s="14">
        <f t="shared" si="8"/>
        <v>22399.194869861469</v>
      </c>
      <c r="R38" s="14">
        <f t="shared" si="2"/>
        <v>111995.97434930735</v>
      </c>
      <c r="T38" s="10">
        <f t="shared" si="9"/>
        <v>2.3754502018768197E-5</v>
      </c>
      <c r="U38" s="10">
        <f t="shared" si="10"/>
        <v>6.9681476564456286E-5</v>
      </c>
      <c r="V38" s="10">
        <f t="shared" si="11"/>
        <v>1.3460884477301972E-4</v>
      </c>
      <c r="W38" s="10"/>
      <c r="X38" s="10">
        <f t="shared" si="3"/>
        <v>1.0902554987077324</v>
      </c>
      <c r="Y38" s="10">
        <f t="shared" si="4"/>
        <v>3.1987276354645524</v>
      </c>
      <c r="Z38" s="10"/>
      <c r="AA38" s="14">
        <f t="shared" si="12"/>
        <v>154.76243499043389</v>
      </c>
      <c r="AC38" s="10">
        <f t="shared" si="5"/>
        <v>1.0902554987077324</v>
      </c>
      <c r="AD38" s="10">
        <f t="shared" si="6"/>
        <v>3.1987276354645524</v>
      </c>
      <c r="AE38" s="10">
        <f t="shared" si="13"/>
        <v>0.14985433701394485</v>
      </c>
      <c r="AF38" s="10">
        <f t="shared" si="14"/>
        <v>1.4465827350333095E-2</v>
      </c>
      <c r="AG38" s="10">
        <f t="shared" si="15"/>
        <v>4.4533032985365635</v>
      </c>
      <c r="AH38" s="10">
        <f t="shared" si="16"/>
        <v>155.86561544877972</v>
      </c>
    </row>
    <row r="39" spans="1:34" x14ac:dyDescent="0.35">
      <c r="A39">
        <v>36</v>
      </c>
      <c r="B39" s="4">
        <f>RATES!B40</f>
        <v>2.596E-2</v>
      </c>
      <c r="C39" s="4">
        <f>RATES!C40</f>
        <v>2.5628759633814266E-2</v>
      </c>
      <c r="D39" s="3">
        <f>RATES!D40</f>
        <v>0.39747018785099697</v>
      </c>
      <c r="E39" s="3">
        <f>RATES!E40</f>
        <v>1.031223841276222</v>
      </c>
      <c r="G39" s="6">
        <f>'LIFE TABLES'!A39</f>
        <v>96</v>
      </c>
      <c r="H39" s="3">
        <f>'LIFE TABLES'!B39</f>
        <v>332.57691</v>
      </c>
      <c r="I39" s="3">
        <f>'LIFE TABLES'!C39</f>
        <v>0.33257691</v>
      </c>
      <c r="J39" s="3">
        <f>'LIFE TABLES'!D39</f>
        <v>0.66742309</v>
      </c>
      <c r="K39" s="10">
        <f>'LIFE TABLES'!E39</f>
        <v>3.1217167791388403E-2</v>
      </c>
      <c r="P39" s="14">
        <f t="shared" si="7"/>
        <v>90361.659728555765</v>
      </c>
      <c r="Q39" s="14">
        <f t="shared" si="8"/>
        <v>22590.414932138941</v>
      </c>
      <c r="R39" s="14">
        <f t="shared" si="2"/>
        <v>112952.07466069471</v>
      </c>
      <c r="T39" s="10">
        <f t="shared" si="9"/>
        <v>1.3476157667960882E-5</v>
      </c>
      <c r="U39" s="10">
        <f t="shared" si="10"/>
        <v>4.4767793653280574E-5</v>
      </c>
      <c r="V39" s="10">
        <f t="shared" si="11"/>
        <v>7.6364893451778303E-5</v>
      </c>
      <c r="W39" s="10"/>
      <c r="X39" s="10">
        <f t="shared" si="3"/>
        <v>0.60490608062455731</v>
      </c>
      <c r="Y39" s="10">
        <f t="shared" si="4"/>
        <v>2.0098537819552367</v>
      </c>
      <c r="Z39" s="10"/>
      <c r="AA39" s="14">
        <f t="shared" si="12"/>
        <v>159.40530804014691</v>
      </c>
      <c r="AC39" s="10">
        <f t="shared" si="5"/>
        <v>0.60490608062455731</v>
      </c>
      <c r="AD39" s="10">
        <f t="shared" si="6"/>
        <v>2.0098537819552367</v>
      </c>
      <c r="AE39" s="10">
        <f t="shared" si="13"/>
        <v>8.6509051497664191E-2</v>
      </c>
      <c r="AF39" s="10">
        <f t="shared" si="14"/>
        <v>8.5286626453299919E-3</v>
      </c>
      <c r="AG39" s="10">
        <f t="shared" si="15"/>
        <v>2.7097975767227882</v>
      </c>
      <c r="AH39" s="10">
        <f t="shared" si="16"/>
        <v>97.552712762020377</v>
      </c>
    </row>
    <row r="40" spans="1:34" x14ac:dyDescent="0.35">
      <c r="A40">
        <v>37</v>
      </c>
      <c r="B40" s="4">
        <f>RATES!B41</f>
        <v>2.6110000000000001E-2</v>
      </c>
      <c r="C40" s="4">
        <f>RATES!C41</f>
        <v>2.5774953477364682E-2</v>
      </c>
      <c r="D40" s="3">
        <f>RATES!D41</f>
        <v>0.38532302185706202</v>
      </c>
      <c r="E40" s="3">
        <f>RATES!E41</f>
        <v>1.0315246307770343</v>
      </c>
      <c r="G40" s="6">
        <f>'LIFE TABLES'!A40</f>
        <v>97</v>
      </c>
      <c r="H40" s="3">
        <f>'LIFE TABLES'!B40</f>
        <v>356.57767000000001</v>
      </c>
      <c r="I40" s="3">
        <f>'LIFE TABLES'!C40</f>
        <v>0.35657767000000001</v>
      </c>
      <c r="J40" s="3">
        <f>'LIFE TABLES'!D40</f>
        <v>0.64342232999999993</v>
      </c>
      <c r="K40" s="10">
        <f>'LIFE TABLES'!E40</f>
        <v>2.0085822836336076E-2</v>
      </c>
      <c r="P40" s="14">
        <f t="shared" si="7"/>
        <v>91159.651578764722</v>
      </c>
      <c r="Q40" s="14">
        <f t="shared" si="8"/>
        <v>22789.912894691181</v>
      </c>
      <c r="R40" s="14">
        <f t="shared" si="2"/>
        <v>113949.5644734559</v>
      </c>
      <c r="T40" s="10">
        <f t="shared" si="9"/>
        <v>7.3702316512417414E-6</v>
      </c>
      <c r="U40" s="10">
        <f t="shared" si="10"/>
        <v>2.7230015776833373E-5</v>
      </c>
      <c r="V40" s="10">
        <f t="shared" si="11"/>
        <v>4.1764646023703196E-5</v>
      </c>
      <c r="W40" s="10"/>
      <c r="X40" s="10">
        <f t="shared" si="3"/>
        <v>0.32355084095157727</v>
      </c>
      <c r="Y40" s="10">
        <f t="shared" si="4"/>
        <v>1.1955989366393118</v>
      </c>
      <c r="Z40" s="10"/>
      <c r="AA40" s="14">
        <f t="shared" si="12"/>
        <v>164.18746728135133</v>
      </c>
      <c r="AC40" s="10">
        <f t="shared" si="5"/>
        <v>0.32355084095157727</v>
      </c>
      <c r="AD40" s="10">
        <f t="shared" si="6"/>
        <v>1.1955989366393118</v>
      </c>
      <c r="AE40" s="10">
        <f t="shared" si="13"/>
        <v>4.799771450474094E-2</v>
      </c>
      <c r="AF40" s="10">
        <f t="shared" si="14"/>
        <v>4.8312411005722866E-3</v>
      </c>
      <c r="AG40" s="10">
        <f t="shared" si="15"/>
        <v>1.5719787331962023</v>
      </c>
      <c r="AH40" s="10">
        <f t="shared" si="16"/>
        <v>58.163213128259486</v>
      </c>
    </row>
    <row r="41" spans="1:34" x14ac:dyDescent="0.35">
      <c r="A41">
        <v>38</v>
      </c>
      <c r="B41" s="4">
        <f>RATES!B42</f>
        <v>2.6259999999999999E-2</v>
      </c>
      <c r="C41" s="4">
        <f>RATES!C42</f>
        <v>2.5921125951399046E-2</v>
      </c>
      <c r="D41" s="3">
        <f>RATES!D42</f>
        <v>0.37343818647922677</v>
      </c>
      <c r="E41" s="3">
        <f>RATES!E42</f>
        <v>1.0318254420895876</v>
      </c>
      <c r="G41" s="6">
        <f>'LIFE TABLES'!A41</f>
        <v>98</v>
      </c>
      <c r="H41" s="3">
        <f>'LIFE TABLES'!B41</f>
        <v>379.08291000000003</v>
      </c>
      <c r="I41" s="3">
        <f>'LIFE TABLES'!C41</f>
        <v>0.37908291000000005</v>
      </c>
      <c r="J41" s="3">
        <f>'LIFE TABLES'!D41</f>
        <v>0.62091708999999995</v>
      </c>
      <c r="K41" s="10">
        <f>'LIFE TABLES'!E41</f>
        <v>1.2471630665793342E-2</v>
      </c>
      <c r="P41" s="14">
        <f t="shared" si="7"/>
        <v>91991.509139589863</v>
      </c>
      <c r="Q41" s="14">
        <f t="shared" si="8"/>
        <v>22997.877284897466</v>
      </c>
      <c r="R41" s="14">
        <f t="shared" si="2"/>
        <v>114989.38642448733</v>
      </c>
      <c r="T41" s="10">
        <f t="shared" si="9"/>
        <v>3.8898573710876784E-6</v>
      </c>
      <c r="U41" s="10">
        <f t="shared" si="10"/>
        <v>1.5832263549785338E-5</v>
      </c>
      <c r="V41" s="10">
        <f t="shared" si="11"/>
        <v>2.2042525102830179E-5</v>
      </c>
      <c r="W41" s="10"/>
      <c r="X41" s="10">
        <f t="shared" si="3"/>
        <v>0.16700697753569338</v>
      </c>
      <c r="Y41" s="10">
        <f t="shared" si="4"/>
        <v>0.67986000420326542</v>
      </c>
      <c r="Z41" s="10"/>
      <c r="AA41" s="14">
        <f t="shared" si="12"/>
        <v>169.11309129979188</v>
      </c>
      <c r="AC41" s="10">
        <f t="shared" si="5"/>
        <v>0.16700697753569338</v>
      </c>
      <c r="AD41" s="10">
        <f t="shared" si="6"/>
        <v>0.67986000420326542</v>
      </c>
      <c r="AE41" s="10">
        <f t="shared" si="13"/>
        <v>2.5672872721783337E-2</v>
      </c>
      <c r="AF41" s="10">
        <f t="shared" si="14"/>
        <v>2.6375746402396848E-3</v>
      </c>
      <c r="AG41" s="10">
        <f t="shared" si="15"/>
        <v>0.87517742910098184</v>
      </c>
      <c r="AH41" s="10">
        <f t="shared" si="16"/>
        <v>33.256742305837307</v>
      </c>
    </row>
    <row r="42" spans="1:34" x14ac:dyDescent="0.35">
      <c r="A42">
        <v>39</v>
      </c>
      <c r="B42" s="4">
        <f>RATES!B43</f>
        <v>2.64E-2</v>
      </c>
      <c r="C42" s="4">
        <f>RATES!C43</f>
        <v>2.6057534319289598E-2</v>
      </c>
      <c r="D42" s="3">
        <f>RATES!D43</f>
        <v>0.36195193998144004</v>
      </c>
      <c r="E42" s="3">
        <f>RATES!E43</f>
        <v>1.0317341758090197</v>
      </c>
      <c r="G42" s="6">
        <f>'LIFE TABLES'!A42</f>
        <v>99</v>
      </c>
      <c r="H42" s="3">
        <f>'LIFE TABLES'!B42</f>
        <v>402.51481999999999</v>
      </c>
      <c r="I42" s="3">
        <f>'LIFE TABLES'!C42</f>
        <v>0.40251482</v>
      </c>
      <c r="J42" s="3">
        <f>'LIFE TABLES'!D42</f>
        <v>0.59748518000000006</v>
      </c>
      <c r="K42" s="10">
        <f>'LIFE TABLES'!E42</f>
        <v>7.4516144932450555E-3</v>
      </c>
      <c r="P42" s="14">
        <f t="shared" si="7"/>
        <v>92822.74661856427</v>
      </c>
      <c r="Q42" s="14">
        <f t="shared" si="8"/>
        <v>23205.686654641067</v>
      </c>
      <c r="R42" s="14">
        <f t="shared" si="2"/>
        <v>116028.43327320533</v>
      </c>
      <c r="T42" s="10">
        <f t="shared" si="9"/>
        <v>1.9755123118078512E-6</v>
      </c>
      <c r="U42" s="10">
        <f t="shared" si="10"/>
        <v>8.8724430241111682E-6</v>
      </c>
      <c r="V42" s="10">
        <f t="shared" si="11"/>
        <v>1.1194569766911157E-5</v>
      </c>
      <c r="W42" s="10"/>
      <c r="X42" s="10">
        <f t="shared" si="3"/>
        <v>8.2950729723069314E-2</v>
      </c>
      <c r="Y42" s="10">
        <f t="shared" si="4"/>
        <v>0.37261347449012105</v>
      </c>
      <c r="Z42" s="10"/>
      <c r="AA42" s="14">
        <f t="shared" si="12"/>
        <v>174.18648403878564</v>
      </c>
      <c r="AC42" s="10">
        <f t="shared" si="5"/>
        <v>8.2950729723069314E-2</v>
      </c>
      <c r="AD42" s="10">
        <f t="shared" si="6"/>
        <v>0.37261347449012105</v>
      </c>
      <c r="AE42" s="10">
        <f t="shared" si="13"/>
        <v>1.3251525043599627E-2</v>
      </c>
      <c r="AF42" s="10">
        <f t="shared" si="14"/>
        <v>1.3897180738942012E-3</v>
      </c>
      <c r="AG42" s="10">
        <f t="shared" si="15"/>
        <v>0.4702054473306842</v>
      </c>
      <c r="AH42" s="10">
        <f t="shared" si="16"/>
        <v>18.338012445896684</v>
      </c>
    </row>
    <row r="43" spans="1:34" x14ac:dyDescent="0.35">
      <c r="A43">
        <v>40</v>
      </c>
      <c r="B43" s="4">
        <f>RATES!B44</f>
        <v>2.6540000000000001E-2</v>
      </c>
      <c r="C43" s="4">
        <f>RATES!C44</f>
        <v>2.6193924082475131E-2</v>
      </c>
      <c r="D43" s="3">
        <f>RATES!D44</f>
        <v>0.35072355328981913</v>
      </c>
      <c r="E43" s="3">
        <f>RATES!E44</f>
        <v>1.0320149205443934</v>
      </c>
      <c r="G43" s="6">
        <f>'LIFE TABLES'!A43</f>
        <v>100</v>
      </c>
      <c r="H43" s="3">
        <f>'LIFE TABLES'!B43</f>
        <v>434.19751000000002</v>
      </c>
      <c r="I43" s="3">
        <f>'LIFE TABLES'!C43</f>
        <v>0.43419751000000001</v>
      </c>
      <c r="J43" s="3">
        <f>'LIFE TABLES'!D43</f>
        <v>0.56580249000000005</v>
      </c>
      <c r="K43" s="10">
        <f>'LIFE TABLES'!E43</f>
        <v>4.2161420347981409E-3</v>
      </c>
      <c r="P43" s="14">
        <f t="shared" si="7"/>
        <v>93686.981367792017</v>
      </c>
      <c r="Q43" s="14">
        <f t="shared" si="8"/>
        <v>23421.745341948004</v>
      </c>
      <c r="R43" s="14">
        <f t="shared" si="2"/>
        <v>117108.72670974002</v>
      </c>
      <c r="T43" s="10">
        <f t="shared" si="9"/>
        <v>9.5008731728955786E-7</v>
      </c>
      <c r="U43" s="10">
        <f t="shared" si="10"/>
        <v>4.8606543183141056E-6</v>
      </c>
      <c r="V43" s="10">
        <f t="shared" si="11"/>
        <v>5.3838281313074947E-6</v>
      </c>
      <c r="W43" s="10"/>
      <c r="X43" s="10">
        <f t="shared" si="3"/>
        <v>3.901607131983343E-2</v>
      </c>
      <c r="Y43" s="10">
        <f t="shared" si="4"/>
        <v>0.19964062801692017</v>
      </c>
      <c r="Z43" s="10"/>
      <c r="AA43" s="14">
        <f t="shared" si="12"/>
        <v>179.41207855994921</v>
      </c>
      <c r="AC43" s="10">
        <f t="shared" si="5"/>
        <v>3.901607131983343E-2</v>
      </c>
      <c r="AD43" s="10">
        <f t="shared" si="6"/>
        <v>0.19964062801692017</v>
      </c>
      <c r="AE43" s="10">
        <f t="shared" si="13"/>
        <v>6.5818924223119283E-3</v>
      </c>
      <c r="AF43" s="10">
        <f t="shared" si="14"/>
        <v>7.044075747780652E-4</v>
      </c>
      <c r="AG43" s="10">
        <f t="shared" si="15"/>
        <v>0.24594299933384361</v>
      </c>
      <c r="AH43" s="10">
        <f t="shared" si="16"/>
        <v>9.8377199733537442</v>
      </c>
    </row>
    <row r="44" spans="1:34" x14ac:dyDescent="0.35">
      <c r="A44">
        <v>41</v>
      </c>
      <c r="B44" s="4">
        <f>RATES!B45</f>
        <v>2.6669999999999999E-2</v>
      </c>
      <c r="C44" s="4">
        <f>RATES!C45</f>
        <v>2.6320555065349444E-2</v>
      </c>
      <c r="D44" s="3">
        <f>RATES!D45</f>
        <v>0.33988676611542634</v>
      </c>
      <c r="E44" s="3">
        <f>RATES!E45</f>
        <v>1.0318835219689388</v>
      </c>
      <c r="G44" s="6">
        <f>'LIFE TABLES'!A44</f>
        <v>101</v>
      </c>
      <c r="H44" s="3">
        <f>'LIFE TABLES'!B44</f>
        <v>474.89508999999998</v>
      </c>
      <c r="I44" s="3">
        <f>'LIFE TABLES'!C44</f>
        <v>0.47489508999999996</v>
      </c>
      <c r="J44" s="3">
        <f>'LIFE TABLES'!D44</f>
        <v>0.52510491000000004</v>
      </c>
      <c r="K44" s="10">
        <f>'LIFE TABLES'!E44</f>
        <v>2.2139168837298946E-3</v>
      </c>
      <c r="P44" s="14">
        <f t="shared" si="7"/>
        <v>94547.223145913988</v>
      </c>
      <c r="Q44" s="14">
        <f t="shared" si="8"/>
        <v>23636.805786478497</v>
      </c>
      <c r="R44" s="14">
        <f t="shared" si="2"/>
        <v>118184.02893239248</v>
      </c>
      <c r="T44" s="10">
        <f t="shared" si="9"/>
        <v>4.2406118795185356E-7</v>
      </c>
      <c r="U44" s="10">
        <f t="shared" si="10"/>
        <v>2.5567535449618049E-6</v>
      </c>
      <c r="V44" s="10">
        <f t="shared" si="11"/>
        <v>2.4030133983938367E-6</v>
      </c>
      <c r="W44" s="10"/>
      <c r="X44" s="10">
        <f t="shared" si="3"/>
        <v>1.703131067232538E-2</v>
      </c>
      <c r="Y44" s="10">
        <f t="shared" si="4"/>
        <v>0.10270271228401055</v>
      </c>
      <c r="Z44" s="10"/>
      <c r="AA44" s="14">
        <f t="shared" si="12"/>
        <v>184.79444091674767</v>
      </c>
      <c r="AC44" s="10">
        <f t="shared" si="5"/>
        <v>1.703131067232538E-2</v>
      </c>
      <c r="AD44" s="10">
        <f t="shared" si="6"/>
        <v>0.10270271228401055</v>
      </c>
      <c r="AE44" s="10">
        <f t="shared" si="13"/>
        <v>3.0958036972665551E-3</v>
      </c>
      <c r="AF44" s="10">
        <f t="shared" si="14"/>
        <v>3.3815385667303031E-4</v>
      </c>
      <c r="AG44" s="10">
        <f t="shared" si="15"/>
        <v>0.12316798051027553</v>
      </c>
      <c r="AH44" s="10">
        <f t="shared" si="16"/>
        <v>5.0498872009212965</v>
      </c>
    </row>
    <row r="45" spans="1:34" x14ac:dyDescent="0.35">
      <c r="A45">
        <v>42</v>
      </c>
      <c r="B45" s="4">
        <f>RATES!B46</f>
        <v>2.6800000000000001E-2</v>
      </c>
      <c r="C45" s="4">
        <f>RATES!C46</f>
        <v>2.6447170014848229E-2</v>
      </c>
      <c r="D45" s="3">
        <f>RATES!D46</f>
        <v>0.32930162970189297</v>
      </c>
      <c r="E45" s="3">
        <f>RATES!E46</f>
        <v>1.032144196866307</v>
      </c>
      <c r="G45" s="6">
        <f>'LIFE TABLES'!A45</f>
        <v>102</v>
      </c>
      <c r="H45" s="3">
        <f>'LIFE TABLES'!B45</f>
        <v>509.54043000000001</v>
      </c>
      <c r="I45" s="3">
        <f>'LIFE TABLES'!C45</f>
        <v>0.50954043000000004</v>
      </c>
      <c r="J45" s="3">
        <f>'LIFE TABLES'!D45</f>
        <v>0.49045956999999996</v>
      </c>
      <c r="K45" s="10">
        <f>'LIFE TABLES'!E45</f>
        <v>1.0858367228099039E-3</v>
      </c>
      <c r="P45" s="14">
        <f t="shared" si="7"/>
        <v>95439.467610481559</v>
      </c>
      <c r="Q45" s="14">
        <f t="shared" si="8"/>
        <v>23859.86690262039</v>
      </c>
      <c r="R45" s="14">
        <f t="shared" si="2"/>
        <v>119299.33451310195</v>
      </c>
      <c r="T45" s="10">
        <f t="shared" si="9"/>
        <v>1.7678713771207191E-7</v>
      </c>
      <c r="U45" s="10">
        <f t="shared" si="10"/>
        <v>1.224432480313357E-6</v>
      </c>
      <c r="V45" s="10">
        <f t="shared" si="11"/>
        <v>1.0017937803684076E-6</v>
      </c>
      <c r="W45" s="10"/>
      <c r="X45" s="10">
        <f t="shared" si="3"/>
        <v>6.9440006342478188E-3</v>
      </c>
      <c r="Y45" s="10">
        <f t="shared" si="4"/>
        <v>4.8102399690012884E-2</v>
      </c>
      <c r="Z45" s="10"/>
      <c r="AA45" s="14">
        <f t="shared" si="12"/>
        <v>190.33827414425011</v>
      </c>
      <c r="AC45" s="10">
        <f t="shared" si="5"/>
        <v>6.9440006342478188E-3</v>
      </c>
      <c r="AD45" s="10">
        <f t="shared" si="6"/>
        <v>4.8102399690012884E-2</v>
      </c>
      <c r="AE45" s="10">
        <f t="shared" si="13"/>
        <v>1.3513793373579621E-3</v>
      </c>
      <c r="AF45" s="10">
        <f t="shared" si="14"/>
        <v>1.5061776519440404E-4</v>
      </c>
      <c r="AG45" s="10">
        <f t="shared" si="15"/>
        <v>5.6548397426813071E-2</v>
      </c>
      <c r="AH45" s="10">
        <f t="shared" si="16"/>
        <v>2.3750326919261489</v>
      </c>
    </row>
    <row r="46" spans="1:34" x14ac:dyDescent="0.35">
      <c r="A46">
        <v>43</v>
      </c>
      <c r="B46" s="4">
        <f>RATES!B47</f>
        <v>2.6929999999999999E-2</v>
      </c>
      <c r="C46" s="4">
        <f>RATES!C47</f>
        <v>2.6573768935031109E-2</v>
      </c>
      <c r="D46" s="3">
        <f>RATES!D47</f>
        <v>0.31896558558159949</v>
      </c>
      <c r="E46" s="3">
        <f>RATES!E47</f>
        <v>1.032404888136903</v>
      </c>
      <c r="G46" s="6">
        <f>'LIFE TABLES'!A46</f>
        <v>103</v>
      </c>
      <c r="H46" s="3">
        <f>'LIFE TABLES'!B46</f>
        <v>544.43039999999996</v>
      </c>
      <c r="I46" s="3">
        <f>'LIFE TABLES'!C46</f>
        <v>0.54443039999999998</v>
      </c>
      <c r="J46" s="3">
        <f>'LIFE TABLES'!D46</f>
        <v>0.45556960000000002</v>
      </c>
      <c r="K46" s="10">
        <f>'LIFE TABLES'!E46</f>
        <v>4.9467420147581884E-4</v>
      </c>
      <c r="P46" s="14">
        <f t="shared" si="7"/>
        <v>96364.465078835405</v>
      </c>
      <c r="Q46" s="14">
        <f t="shared" si="8"/>
        <v>24091.116269708851</v>
      </c>
      <c r="R46" s="14">
        <f t="shared" si="2"/>
        <v>120455.58134854425</v>
      </c>
      <c r="T46" s="10">
        <f t="shared" si="9"/>
        <v>6.8458018770738495E-8</v>
      </c>
      <c r="U46" s="10">
        <f t="shared" si="10"/>
        <v>5.4540698856348427E-7</v>
      </c>
      <c r="V46" s="10">
        <f t="shared" si="11"/>
        <v>3.8792877303418482E-7</v>
      </c>
      <c r="W46" s="10"/>
      <c r="X46" s="10">
        <f t="shared" si="3"/>
        <v>2.629801491717992E-3</v>
      </c>
      <c r="Y46" s="10">
        <f t="shared" si="4"/>
        <v>2.0955182830476041E-2</v>
      </c>
      <c r="Z46" s="10"/>
      <c r="AA46" s="14">
        <f t="shared" si="12"/>
        <v>196.0484223685776</v>
      </c>
      <c r="AC46" s="10">
        <f t="shared" si="5"/>
        <v>2.629801491717992E-3</v>
      </c>
      <c r="AD46" s="10">
        <f t="shared" si="6"/>
        <v>2.0955182830476041E-2</v>
      </c>
      <c r="AE46" s="10">
        <f t="shared" si="13"/>
        <v>5.5098308683452048E-4</v>
      </c>
      <c r="AF46" s="10">
        <f t="shared" si="14"/>
        <v>6.2644869772504255E-5</v>
      </c>
      <c r="AG46" s="10">
        <f t="shared" si="15"/>
        <v>2.4198612278801056E-2</v>
      </c>
      <c r="AH46" s="10">
        <f t="shared" si="16"/>
        <v>1.0405403279884455</v>
      </c>
    </row>
    <row r="47" spans="1:34" x14ac:dyDescent="0.35">
      <c r="A47">
        <v>44</v>
      </c>
      <c r="B47" s="4">
        <f>RATES!B48</f>
        <v>2.7050000000000001E-2</v>
      </c>
      <c r="C47" s="4">
        <f>RATES!C48</f>
        <v>2.6690615253044576E-2</v>
      </c>
      <c r="D47" s="3">
        <f>RATES!D48</f>
        <v>0.30900832177573911</v>
      </c>
      <c r="E47" s="3">
        <f>RATES!E48</f>
        <v>1.0322232868960945</v>
      </c>
      <c r="G47" s="6">
        <f>'LIFE TABLES'!A47</f>
        <v>104</v>
      </c>
      <c r="H47" s="3">
        <f>'LIFE TABLES'!B47</f>
        <v>579.24221999999997</v>
      </c>
      <c r="I47" s="3">
        <f>'LIFE TABLES'!C47</f>
        <v>0.57924222000000003</v>
      </c>
      <c r="J47" s="3">
        <f>'LIFE TABLES'!D47</f>
        <v>0.42075777999999997</v>
      </c>
      <c r="K47" s="10">
        <f>'LIFE TABLES'!E47</f>
        <v>2.0813801883623825E-4</v>
      </c>
      <c r="P47" s="14">
        <f t="shared" si="7"/>
        <v>97281.312696218898</v>
      </c>
      <c r="Q47" s="14">
        <f t="shared" si="8"/>
        <v>24320.328174054725</v>
      </c>
      <c r="R47" s="14">
        <f t="shared" si="2"/>
        <v>121601.64087027362</v>
      </c>
      <c r="T47" s="10">
        <f t="shared" si="9"/>
        <v>2.4483607400998119E-8</v>
      </c>
      <c r="U47" s="10">
        <f t="shared" si="10"/>
        <v>2.2470472369419737E-7</v>
      </c>
      <c r="V47" s="10">
        <f t="shared" si="11"/>
        <v>1.3874044193898933E-7</v>
      </c>
      <c r="W47" s="10"/>
      <c r="X47" s="10">
        <f t="shared" si="3"/>
        <v>9.1984273503674429E-4</v>
      </c>
      <c r="Y47" s="10">
        <f t="shared" si="4"/>
        <v>8.4434864898216121E-3</v>
      </c>
      <c r="Z47" s="10"/>
      <c r="AA47" s="14">
        <f t="shared" si="12"/>
        <v>201.92987503963494</v>
      </c>
      <c r="AC47" s="10">
        <f t="shared" si="5"/>
        <v>9.1984273503674429E-4</v>
      </c>
      <c r="AD47" s="10">
        <f t="shared" si="6"/>
        <v>8.4434864898216121E-3</v>
      </c>
      <c r="AE47" s="10">
        <f t="shared" si="13"/>
        <v>2.0866556440287204E-4</v>
      </c>
      <c r="AF47" s="10">
        <f t="shared" si="14"/>
        <v>2.420598415827075E-5</v>
      </c>
      <c r="AG47" s="10">
        <f t="shared" si="15"/>
        <v>9.5962007734194995E-3</v>
      </c>
      <c r="AH47" s="10">
        <f t="shared" si="16"/>
        <v>0.42223283403045797</v>
      </c>
    </row>
    <row r="48" spans="1:34" x14ac:dyDescent="0.35">
      <c r="A48">
        <v>45</v>
      </c>
      <c r="B48" s="4">
        <f>RATES!B49</f>
        <v>2.717E-2</v>
      </c>
      <c r="C48" s="4">
        <f>RATES!C49</f>
        <v>2.6807447919590902E-2</v>
      </c>
      <c r="D48" s="3">
        <f>RATES!D49</f>
        <v>0.29929213083059825</v>
      </c>
      <c r="E48" s="3">
        <f>RATES!E49</f>
        <v>1.0324639038058783</v>
      </c>
      <c r="G48" s="6">
        <f>'LIFE TABLES'!A48</f>
        <v>105</v>
      </c>
      <c r="H48" s="3">
        <f>'LIFE TABLES'!B48</f>
        <v>613.64117999999996</v>
      </c>
      <c r="I48" s="3">
        <f>'LIFE TABLES'!C48</f>
        <v>0.61364118000000001</v>
      </c>
      <c r="J48" s="3">
        <f>'LIFE TABLES'!D48</f>
        <v>0.38635881999999999</v>
      </c>
      <c r="K48" s="10">
        <f>'LIFE TABLES'!E48</f>
        <v>8.0415959354706781E-5</v>
      </c>
      <c r="P48" s="14">
        <f t="shared" si="7"/>
        <v>98229.776108477148</v>
      </c>
      <c r="Q48" s="14">
        <f t="shared" si="8"/>
        <v>24557.444027119287</v>
      </c>
      <c r="R48" s="14">
        <f t="shared" si="2"/>
        <v>122787.22013559644</v>
      </c>
      <c r="T48" s="10">
        <f t="shared" si="9"/>
        <v>8.0405390150739631E-9</v>
      </c>
      <c r="U48" s="10">
        <f t="shared" si="10"/>
        <v>8.51368485051629E-8</v>
      </c>
      <c r="V48" s="10">
        <f t="shared" si="11"/>
        <v>4.5563054418752462E-8</v>
      </c>
      <c r="W48" s="10"/>
      <c r="X48" s="10">
        <f t="shared" si="3"/>
        <v>2.9543563897325092E-4</v>
      </c>
      <c r="Y48" s="10">
        <f t="shared" si="4"/>
        <v>3.1287152237753414E-3</v>
      </c>
      <c r="Z48" s="10"/>
      <c r="AA48" s="14">
        <f t="shared" si="12"/>
        <v>207.98777129082399</v>
      </c>
      <c r="AC48" s="10">
        <f t="shared" si="5"/>
        <v>2.9543563897325092E-4</v>
      </c>
      <c r="AD48" s="10">
        <f t="shared" si="6"/>
        <v>3.1287152237753414E-3</v>
      </c>
      <c r="AE48" s="10">
        <f t="shared" si="13"/>
        <v>7.298619445923033E-5</v>
      </c>
      <c r="AF48" s="10">
        <f t="shared" si="14"/>
        <v>8.636468096090091E-6</v>
      </c>
      <c r="AG48" s="10">
        <f t="shared" si="15"/>
        <v>3.5057735253039126E-3</v>
      </c>
      <c r="AH48" s="10">
        <f t="shared" si="16"/>
        <v>0.15775980863867606</v>
      </c>
    </row>
    <row r="49" spans="1:34" x14ac:dyDescent="0.35">
      <c r="A49">
        <v>46</v>
      </c>
      <c r="B49" s="4">
        <f>RATES!B50</f>
        <v>2.7279999999999999E-2</v>
      </c>
      <c r="C49" s="4">
        <f>RATES!C50</f>
        <v>2.6914532540881435E-2</v>
      </c>
      <c r="D49" s="3">
        <f>RATES!D50</f>
        <v>0.28994370460990576</v>
      </c>
      <c r="E49" s="3">
        <f>RATES!E50</f>
        <v>1.0322422114088319</v>
      </c>
      <c r="G49" s="6">
        <f>'LIFE TABLES'!A49</f>
        <v>106</v>
      </c>
      <c r="H49" s="3">
        <f>'LIFE TABLES'!B49</f>
        <v>647.30123000000003</v>
      </c>
      <c r="I49" s="3">
        <f>'LIFE TABLES'!C49</f>
        <v>0.64730123000000006</v>
      </c>
      <c r="J49" s="3">
        <f>'LIFE TABLES'!D49</f>
        <v>0.35269876999999994</v>
      </c>
      <c r="K49" s="10">
        <f>'LIFE TABLES'!E49</f>
        <v>2.836260995277507E-5</v>
      </c>
      <c r="P49" s="14">
        <f t="shared" si="7"/>
        <v>99166.189047447886</v>
      </c>
      <c r="Q49" s="14">
        <f t="shared" si="8"/>
        <v>24791.547261861971</v>
      </c>
      <c r="R49" s="14">
        <f t="shared" si="2"/>
        <v>123957.73630930985</v>
      </c>
      <c r="T49" s="10">
        <f t="shared" si="9"/>
        <v>2.4105049876405579E-9</v>
      </c>
      <c r="U49" s="10">
        <f t="shared" si="10"/>
        <v>2.9493021167815403E-8</v>
      </c>
      <c r="V49" s="10">
        <f t="shared" si="11"/>
        <v>1.3659528263296497E-8</v>
      </c>
      <c r="W49" s="10"/>
      <c r="X49" s="10">
        <f t="shared" si="3"/>
        <v>8.6621415753532631E-5</v>
      </c>
      <c r="Y49" s="10">
        <f t="shared" si="4"/>
        <v>1.0600017512076051E-3</v>
      </c>
      <c r="Z49" s="10"/>
      <c r="AA49" s="14">
        <f t="shared" si="12"/>
        <v>214.2274044295487</v>
      </c>
      <c r="AC49" s="10">
        <f t="shared" si="5"/>
        <v>8.6621415753532631E-5</v>
      </c>
      <c r="AD49" s="10">
        <f t="shared" si="6"/>
        <v>1.0600017512076051E-3</v>
      </c>
      <c r="AE49" s="10">
        <f t="shared" si="13"/>
        <v>2.3441712291031595E-5</v>
      </c>
      <c r="AF49" s="10">
        <f t="shared" si="14"/>
        <v>2.8300984258099087E-6</v>
      </c>
      <c r="AG49" s="10">
        <f t="shared" si="15"/>
        <v>1.1728949776779792E-3</v>
      </c>
      <c r="AH49" s="10">
        <f t="shared" si="16"/>
        <v>5.3953168973187041E-2</v>
      </c>
    </row>
    <row r="50" spans="1:34" x14ac:dyDescent="0.35">
      <c r="A50">
        <v>47</v>
      </c>
      <c r="B50" s="4">
        <f>RATES!B51</f>
        <v>2.7390000000000001E-2</v>
      </c>
      <c r="C50" s="4">
        <f>RATES!C51</f>
        <v>2.7021605696283663E-2</v>
      </c>
      <c r="D50" s="3">
        <f>RATES!D51</f>
        <v>0.28082727798558388</v>
      </c>
      <c r="E50" s="3">
        <f>RATES!E51</f>
        <v>1.0324627532258097</v>
      </c>
      <c r="G50" s="6">
        <f>'LIFE TABLES'!A50</f>
        <v>107</v>
      </c>
      <c r="H50" s="3">
        <f>'LIFE TABLES'!B50</f>
        <v>679.90812000000005</v>
      </c>
      <c r="I50" s="3">
        <f>'LIFE TABLES'!C50</f>
        <v>0.67990812</v>
      </c>
      <c r="J50" s="3">
        <f>'LIFE TABLES'!D50</f>
        <v>0.32009188</v>
      </c>
      <c r="K50" s="10">
        <f>'LIFE TABLES'!E50</f>
        <v>9.0786411414904827E-6</v>
      </c>
      <c r="P50" s="14">
        <f t="shared" si="7"/>
        <v>100132.91784628072</v>
      </c>
      <c r="Q50" s="14">
        <f t="shared" si="8"/>
        <v>25033.229461570179</v>
      </c>
      <c r="R50" s="14">
        <f t="shared" si="2"/>
        <v>125166.1473078509</v>
      </c>
      <c r="T50" s="10">
        <f t="shared" si="9"/>
        <v>6.5584561225675639E-10</v>
      </c>
      <c r="U50" s="10">
        <f t="shared" si="10"/>
        <v>9.2872241815847835E-9</v>
      </c>
      <c r="V50" s="10">
        <f t="shared" si="11"/>
        <v>3.7164584694549535E-9</v>
      </c>
      <c r="W50" s="10"/>
      <c r="X50" s="10">
        <f t="shared" si="3"/>
        <v>2.3049334573027221E-5</v>
      </c>
      <c r="Y50" s="10">
        <f t="shared" si="4"/>
        <v>3.2644656564125122E-4</v>
      </c>
      <c r="Z50" s="10"/>
      <c r="AA50" s="14">
        <f t="shared" si="12"/>
        <v>220.65422656243516</v>
      </c>
      <c r="AC50" s="10">
        <f t="shared" si="5"/>
        <v>2.3049334573027221E-5</v>
      </c>
      <c r="AD50" s="10">
        <f t="shared" si="6"/>
        <v>3.2644656564125122E-4</v>
      </c>
      <c r="AE50" s="10">
        <f t="shared" si="13"/>
        <v>6.8730745881640652E-6</v>
      </c>
      <c r="AF50" s="10">
        <f t="shared" si="14"/>
        <v>8.4642258321504793E-7</v>
      </c>
      <c r="AG50" s="10">
        <f t="shared" si="15"/>
        <v>3.5721539738565756E-4</v>
      </c>
      <c r="AH50" s="10">
        <f t="shared" si="16"/>
        <v>1.6789123677125904E-2</v>
      </c>
    </row>
    <row r="51" spans="1:34" x14ac:dyDescent="0.35">
      <c r="A51">
        <v>48</v>
      </c>
      <c r="B51" s="4">
        <f>RATES!B52</f>
        <v>2.75E-2</v>
      </c>
      <c r="C51" s="4">
        <f>RATES!C52</f>
        <v>2.7128667388252696E-2</v>
      </c>
      <c r="D51" s="3">
        <f>RATES!D52</f>
        <v>0.27193939918144983</v>
      </c>
      <c r="E51" s="3">
        <f>RATES!E52</f>
        <v>1.0326833067620469</v>
      </c>
      <c r="G51" s="6">
        <f>'LIFE TABLES'!A51</f>
        <v>108</v>
      </c>
      <c r="H51" s="3">
        <f>'LIFE TABLES'!B51</f>
        <v>711.17909999999995</v>
      </c>
      <c r="I51" s="3">
        <f>'LIFE TABLES'!C51</f>
        <v>0.71117909999999995</v>
      </c>
      <c r="J51" s="3">
        <f>'LIFE TABLES'!D51</f>
        <v>0.28882090000000005</v>
      </c>
      <c r="K51" s="10">
        <f>'LIFE TABLES'!E51</f>
        <v>2.622101305262309E-6</v>
      </c>
      <c r="P51" s="14">
        <f t="shared" si="7"/>
        <v>101130.6696774505</v>
      </c>
      <c r="Q51" s="14">
        <f t="shared" si="8"/>
        <v>25282.667419362624</v>
      </c>
      <c r="R51" s="14">
        <f t="shared" si="2"/>
        <v>126413.33709681312</v>
      </c>
      <c r="T51" s="10">
        <f t="shared" si="9"/>
        <v>1.6100863199409034E-10</v>
      </c>
      <c r="U51" s="10">
        <f t="shared" si="10"/>
        <v>2.6430675894943514E-9</v>
      </c>
      <c r="V51" s="10">
        <f t="shared" si="11"/>
        <v>9.1238224796651202E-10</v>
      </c>
      <c r="W51" s="10"/>
      <c r="X51" s="10">
        <f t="shared" si="3"/>
        <v>5.5340805253554502E-6</v>
      </c>
      <c r="Y51" s="10">
        <f t="shared" si="4"/>
        <v>9.0860118527092432E-5</v>
      </c>
      <c r="Z51" s="10"/>
      <c r="AA51" s="14">
        <f t="shared" si="12"/>
        <v>227.27385335930822</v>
      </c>
      <c r="AC51" s="10">
        <f t="shared" si="5"/>
        <v>5.5340805253554502E-6</v>
      </c>
      <c r="AD51" s="10">
        <f t="shared" si="6"/>
        <v>9.0860118527092432E-5</v>
      </c>
      <c r="AE51" s="10">
        <f t="shared" si="13"/>
        <v>1.8288727740098958E-6</v>
      </c>
      <c r="AF51" s="10">
        <f t="shared" si="14"/>
        <v>2.29694657005253E-7</v>
      </c>
      <c r="AG51" s="10">
        <f t="shared" si="15"/>
        <v>9.8452766483463029E-5</v>
      </c>
      <c r="AH51" s="10">
        <f t="shared" si="16"/>
        <v>4.7257327912062254E-3</v>
      </c>
    </row>
    <row r="52" spans="1:34" x14ac:dyDescent="0.35">
      <c r="A52">
        <v>49</v>
      </c>
      <c r="B52" s="4">
        <f>RATES!B53</f>
        <v>2.76E-2</v>
      </c>
      <c r="C52" s="4">
        <f>RATES!C53</f>
        <v>2.7225986253591527E-2</v>
      </c>
      <c r="D52" s="3">
        <f>RATES!D53</f>
        <v>0.26340215020802865</v>
      </c>
      <c r="E52" s="3">
        <f>RATES!E53</f>
        <v>1.0324114627260206</v>
      </c>
      <c r="G52" s="6">
        <f>'LIFE TABLES'!A52</f>
        <v>109</v>
      </c>
      <c r="H52" s="3">
        <f>'LIFE TABLES'!B52</f>
        <v>740.86099999999999</v>
      </c>
      <c r="I52" s="3">
        <f>'LIFE TABLES'!C52</f>
        <v>0.74086099999999999</v>
      </c>
      <c r="J52" s="3">
        <f>'LIFE TABLES'!D52</f>
        <v>0.25913900000000001</v>
      </c>
      <c r="K52" s="10">
        <f>'LIFE TABLES'!E52</f>
        <v>6.794887101443695E-7</v>
      </c>
      <c r="P52" s="14">
        <f t="shared" si="7"/>
        <v>102111.47643077918</v>
      </c>
      <c r="Q52" s="14">
        <f t="shared" si="8"/>
        <v>25527.869107694794</v>
      </c>
      <c r="R52" s="14">
        <f t="shared" si="2"/>
        <v>127639.34553847398</v>
      </c>
      <c r="T52" s="10">
        <f t="shared" si="9"/>
        <v>3.5465073503369098E-11</v>
      </c>
      <c r="U52" s="10">
        <f t="shared" si="10"/>
        <v>6.7594842461071809E-10</v>
      </c>
      <c r="V52" s="10">
        <f t="shared" si="11"/>
        <v>2.0096874985242487E-10</v>
      </c>
      <c r="W52" s="10"/>
      <c r="X52" s="10">
        <f t="shared" si="3"/>
        <v>1.1921658942960134E-6</v>
      </c>
      <c r="Y52" s="10">
        <f t="shared" si="4"/>
        <v>2.2725709183358109E-5</v>
      </c>
      <c r="Z52" s="10"/>
      <c r="AA52" s="14">
        <f t="shared" si="12"/>
        <v>234.09206896008746</v>
      </c>
      <c r="AC52" s="10">
        <f t="shared" si="5"/>
        <v>1.1921658942960134E-6</v>
      </c>
      <c r="AD52" s="10">
        <f t="shared" si="6"/>
        <v>2.2725709183358109E-5</v>
      </c>
      <c r="AE52" s="10">
        <f t="shared" si="13"/>
        <v>4.3910652656202644E-7</v>
      </c>
      <c r="AF52" s="10">
        <f t="shared" si="14"/>
        <v>5.6257812676438327E-8</v>
      </c>
      <c r="AG52" s="10">
        <f t="shared" si="15"/>
        <v>2.4413239416892587E-5</v>
      </c>
      <c r="AH52" s="10">
        <f t="shared" si="16"/>
        <v>1.1962487314277368E-3</v>
      </c>
    </row>
    <row r="53" spans="1:34" x14ac:dyDescent="0.35">
      <c r="A53">
        <v>50</v>
      </c>
      <c r="B53" s="4">
        <f>RATES!B54</f>
        <v>2.7709999999999999E-2</v>
      </c>
      <c r="C53" s="4">
        <f>RATES!C54</f>
        <v>2.7333026067638905E-2</v>
      </c>
      <c r="D53" s="3">
        <f>RATES!D54</f>
        <v>0.2549593130089392</v>
      </c>
      <c r="E53" s="3">
        <f>RATES!E54</f>
        <v>1.0331144491230781</v>
      </c>
      <c r="G53" s="6">
        <f>'LIFE TABLES'!A53</f>
        <v>110</v>
      </c>
      <c r="H53" s="3">
        <f>'LIFE TABLES'!B53</f>
        <v>768.74483999999995</v>
      </c>
      <c r="I53" s="3">
        <f>'LIFE TABLES'!C53</f>
        <v>0.76874483999999998</v>
      </c>
      <c r="J53" s="3">
        <f>'LIFE TABLES'!D53</f>
        <v>0.23125516000000002</v>
      </c>
      <c r="K53" s="10">
        <f>'LIFE TABLES'!E53</f>
        <v>1.5713527038262981E-7</v>
      </c>
      <c r="P53" s="14">
        <f t="shared" si="7"/>
        <v>103171.99920404618</v>
      </c>
      <c r="Q53" s="14">
        <f t="shared" si="8"/>
        <v>25792.999801011545</v>
      </c>
      <c r="R53" s="14">
        <f t="shared" si="2"/>
        <v>128964.99900505773</v>
      </c>
      <c r="T53" s="10">
        <f t="shared" si="9"/>
        <v>6.9712590603183739E-12</v>
      </c>
      <c r="U53" s="10">
        <f t="shared" si="10"/>
        <v>1.544936894503024E-10</v>
      </c>
      <c r="V53" s="10">
        <f t="shared" si="11"/>
        <v>3.9503801341804118E-11</v>
      </c>
      <c r="W53" s="10"/>
      <c r="X53" s="10">
        <f t="shared" si="3"/>
        <v>2.291852192100256E-7</v>
      </c>
      <c r="Y53" s="10">
        <f t="shared" si="4"/>
        <v>5.0798803601512396E-6</v>
      </c>
      <c r="Z53" s="10"/>
      <c r="AA53" s="14">
        <f t="shared" si="12"/>
        <v>241.11483102889008</v>
      </c>
      <c r="AC53" s="10">
        <f t="shared" si="5"/>
        <v>2.291852192100256E-7</v>
      </c>
      <c r="AD53" s="10">
        <f t="shared" si="6"/>
        <v>5.0798803601512396E-6</v>
      </c>
      <c r="AE53" s="10">
        <f t="shared" si="13"/>
        <v>9.4593316249051073E-8</v>
      </c>
      <c r="AF53" s="10">
        <f t="shared" si="14"/>
        <v>1.2354447720441888E-8</v>
      </c>
      <c r="AG53" s="10">
        <f t="shared" si="15"/>
        <v>5.416013343330758E-6</v>
      </c>
      <c r="AH53" s="10">
        <f t="shared" si="16"/>
        <v>2.7080066716653791E-4</v>
      </c>
    </row>
    <row r="54" spans="1:34" x14ac:dyDescent="0.35">
      <c r="G54" s="6">
        <f>'LIFE TABLES'!A54</f>
        <v>111</v>
      </c>
      <c r="H54" s="3">
        <f>'LIFE TABLES'!B54</f>
        <v>794.66567999999995</v>
      </c>
      <c r="I54" s="3">
        <f>'LIFE TABLES'!C54</f>
        <v>0.79466567999999993</v>
      </c>
      <c r="J54" s="3">
        <f>'LIFE TABLES'!D54</f>
        <v>0.20533432000000007</v>
      </c>
      <c r="K54" s="10">
        <f>'LIFE TABLES'!E54</f>
        <v>3.2265263892033445E-8</v>
      </c>
      <c r="Q54" s="14"/>
    </row>
    <row r="55" spans="1:34" x14ac:dyDescent="0.35">
      <c r="G55" s="6">
        <f>'LIFE TABLES'!A55</f>
        <v>112</v>
      </c>
      <c r="H55" s="3">
        <f>'LIFE TABLES'!B55</f>
        <v>818.50801000000001</v>
      </c>
      <c r="I55" s="3">
        <f>'LIFE TABLES'!C55</f>
        <v>0.81850801000000006</v>
      </c>
      <c r="J55" s="3">
        <f>'LIFE TABLES'!D55</f>
        <v>0.18149198999999994</v>
      </c>
      <c r="K55" s="10">
        <f>'LIFE TABLES'!E55</f>
        <v>5.8558869516402934E-9</v>
      </c>
      <c r="Q55" s="14"/>
      <c r="AA55" s="9"/>
      <c r="AC55" s="50" t="s">
        <v>60</v>
      </c>
      <c r="AD55" s="50"/>
      <c r="AE55" s="50"/>
      <c r="AF55" s="50"/>
    </row>
    <row r="56" spans="1:34" x14ac:dyDescent="0.35">
      <c r="G56" s="6">
        <f>'LIFE TABLES'!A56</f>
        <v>113</v>
      </c>
      <c r="H56" s="3">
        <f>'LIFE TABLES'!B56</f>
        <v>840.19901000000004</v>
      </c>
      <c r="I56" s="3">
        <f>'LIFE TABLES'!C56</f>
        <v>0.84019901000000008</v>
      </c>
      <c r="J56" s="3">
        <f>'LIFE TABLES'!D56</f>
        <v>0.15980098999999992</v>
      </c>
      <c r="K56" s="10">
        <f>'LIFE TABLES'!E56</f>
        <v>9.3577653220020044E-10</v>
      </c>
      <c r="Q56" s="14"/>
      <c r="AC56" s="10">
        <f>SUM(AC3:AC53)</f>
        <v>83054.243098124352</v>
      </c>
      <c r="AD56" s="10">
        <f>SUM(AD3:AD53)</f>
        <v>6573.2371748237847</v>
      </c>
      <c r="AE56" s="35">
        <f>SUM(AE3:AE53)</f>
        <v>6590.2695767718506</v>
      </c>
      <c r="AF56" s="10">
        <f>SUM(AF3:AF53)</f>
        <v>349.29805991348485</v>
      </c>
    </row>
    <row r="57" spans="1:34" x14ac:dyDescent="0.35">
      <c r="G57" s="6">
        <f>'LIFE TABLES'!A57</f>
        <v>114</v>
      </c>
      <c r="H57" s="3">
        <f>'LIFE TABLES'!B57</f>
        <v>859.71164999999996</v>
      </c>
      <c r="I57" s="3">
        <f>'LIFE TABLES'!C57</f>
        <v>0.85971164999999994</v>
      </c>
      <c r="J57" s="3">
        <f>'LIFE TABLES'!D57</f>
        <v>0.14028835000000006</v>
      </c>
      <c r="K57" s="10">
        <f>'LIFE TABLES'!E57</f>
        <v>1.3127854567108806E-10</v>
      </c>
      <c r="Q57" s="14"/>
    </row>
    <row r="58" spans="1:34" x14ac:dyDescent="0.35">
      <c r="G58" s="6">
        <f>'LIFE TABLES'!A58</f>
        <v>115</v>
      </c>
      <c r="H58" s="3">
        <f>'LIFE TABLES'!B58</f>
        <v>877.05601999999999</v>
      </c>
      <c r="I58" s="3">
        <f>'LIFE TABLES'!C58</f>
        <v>0.87705601999999994</v>
      </c>
      <c r="J58" s="3">
        <f>'LIFE TABLES'!D58</f>
        <v>0.12294398000000006</v>
      </c>
      <c r="K58" s="10">
        <f>'LIFE TABLES'!E58</f>
        <v>1.6139906893415345E-11</v>
      </c>
      <c r="Q58" s="14"/>
      <c r="AC58" s="50" t="s">
        <v>61</v>
      </c>
      <c r="AD58" s="50"/>
      <c r="AE58" s="50"/>
      <c r="AF58" s="50"/>
    </row>
    <row r="59" spans="1:34" x14ac:dyDescent="0.35">
      <c r="G59" s="6">
        <f>'LIFE TABLES'!A59</f>
        <v>116</v>
      </c>
      <c r="H59" s="3">
        <f>'LIFE TABLES'!B59</f>
        <v>892.27828999999997</v>
      </c>
      <c r="I59" s="3">
        <f>'LIFE TABLES'!C59</f>
        <v>0.89227828999999992</v>
      </c>
      <c r="J59" s="3">
        <f>'LIFE TABLES'!D59</f>
        <v>0.10772171000000008</v>
      </c>
      <c r="K59" s="10">
        <f>'LIFE TABLES'!E59</f>
        <v>1.73861836979949E-12</v>
      </c>
      <c r="Q59" s="14"/>
      <c r="AC59" s="53">
        <f>SUM(AC56:AF56)</f>
        <v>96567.047909633475</v>
      </c>
      <c r="AD59" s="53"/>
      <c r="AE59" s="53"/>
      <c r="AF59" s="53"/>
    </row>
    <row r="60" spans="1:34" x14ac:dyDescent="0.35">
      <c r="G60" s="6">
        <f>'LIFE TABLES'!A60</f>
        <v>117</v>
      </c>
      <c r="H60" s="3">
        <f>'LIFE TABLES'!B60</f>
        <v>905.45023000000003</v>
      </c>
      <c r="I60" s="3">
        <f>'LIFE TABLES'!C60</f>
        <v>0.90545023000000002</v>
      </c>
      <c r="J60" s="3">
        <f>'LIFE TABLES'!D60</f>
        <v>9.4549769999999977E-2</v>
      </c>
      <c r="K60" s="10">
        <f>'LIFE TABLES'!E60</f>
        <v>1.6438596698231669E-13</v>
      </c>
      <c r="Q60" s="14"/>
    </row>
    <row r="61" spans="1:34" x14ac:dyDescent="0.35">
      <c r="G61" s="6">
        <f>'LIFE TABLES'!A61</f>
        <v>118</v>
      </c>
      <c r="H61" s="3">
        <f>'LIFE TABLES'!B61</f>
        <v>916.66747999999995</v>
      </c>
      <c r="I61" s="3">
        <f>'LIFE TABLES'!C61</f>
        <v>0.91666747999999998</v>
      </c>
      <c r="J61" s="3">
        <f>'LIFE TABLES'!D61</f>
        <v>8.3332520000000021E-2</v>
      </c>
      <c r="K61" s="10">
        <f>'LIFE TABLES'!E61</f>
        <v>1.3698696881273249E-14</v>
      </c>
      <c r="Q61" s="14"/>
    </row>
    <row r="62" spans="1:34" x14ac:dyDescent="0.35">
      <c r="G62" s="6">
        <f>'LIFE TABLES'!A62</f>
        <v>119</v>
      </c>
      <c r="H62" s="3">
        <f>'LIFE TABLES'!B62</f>
        <v>926.04048</v>
      </c>
      <c r="I62" s="3">
        <f>'LIFE TABLES'!C62</f>
        <v>0.92604048000000005</v>
      </c>
      <c r="J62" s="3">
        <f>'LIFE TABLES'!D62</f>
        <v>7.3959519999999945E-2</v>
      </c>
      <c r="K62" s="10">
        <f>'LIFE TABLES'!E62</f>
        <v>1.0131490459644658E-15</v>
      </c>
    </row>
  </sheetData>
  <mergeCells count="11">
    <mergeCell ref="AK1:AL1"/>
    <mergeCell ref="AC55:AF55"/>
    <mergeCell ref="AC58:AF58"/>
    <mergeCell ref="AC59:AF59"/>
    <mergeCell ref="AC1:AF1"/>
    <mergeCell ref="X1:Y1"/>
    <mergeCell ref="A1:E1"/>
    <mergeCell ref="G1:K1"/>
    <mergeCell ref="M1:N1"/>
    <mergeCell ref="P1:R1"/>
    <mergeCell ref="T1:V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D3" sqref="D3"/>
    </sheetView>
  </sheetViews>
  <sheetFormatPr defaultRowHeight="14.5" x14ac:dyDescent="0.35"/>
  <cols>
    <col min="1" max="2" width="10.54296875" bestFit="1" customWidth="1"/>
    <col min="3" max="3" width="7" bestFit="1" customWidth="1"/>
    <col min="4" max="4" width="9.36328125" bestFit="1" customWidth="1"/>
    <col min="5" max="5" width="9.36328125" style="24" customWidth="1"/>
    <col min="6" max="6" width="11.81640625" style="24" bestFit="1" customWidth="1"/>
    <col min="8" max="8" width="11.36328125" bestFit="1" customWidth="1"/>
    <col min="9" max="9" width="13.36328125" bestFit="1" customWidth="1"/>
    <col min="10" max="11" width="9" bestFit="1" customWidth="1"/>
  </cols>
  <sheetData>
    <row r="1" spans="1:9" s="24" customFormat="1" x14ac:dyDescent="0.35">
      <c r="A1" s="50" t="s">
        <v>73</v>
      </c>
      <c r="B1" s="50"/>
      <c r="C1" s="50"/>
      <c r="D1" s="50"/>
      <c r="E1" s="22"/>
      <c r="F1" s="22"/>
      <c r="H1" s="50" t="s">
        <v>74</v>
      </c>
      <c r="I1" s="50"/>
    </row>
    <row r="2" spans="1:9" x14ac:dyDescent="0.35">
      <c r="A2" s="22"/>
      <c r="B2" s="23" t="s">
        <v>71</v>
      </c>
      <c r="C2" s="23" t="s">
        <v>32</v>
      </c>
      <c r="D2" s="23" t="s">
        <v>20</v>
      </c>
      <c r="E2" s="23"/>
      <c r="F2" s="23"/>
      <c r="H2" s="23" t="s">
        <v>71</v>
      </c>
      <c r="I2" s="18">
        <f>MAX(' RATES SHOCK UP'!AL3, 'RATES SHOCK DOWN'!AL3)</f>
        <v>329.67446069493599</v>
      </c>
    </row>
    <row r="3" spans="1:9" x14ac:dyDescent="0.35">
      <c r="A3" s="23" t="s">
        <v>71</v>
      </c>
      <c r="B3" s="25">
        <v>1</v>
      </c>
      <c r="C3" s="25">
        <f>IF(' RATES SHOCK UP'!AL3&gt;'RATES SHOCK DOWN'!AL3,0, 0.5)</f>
        <v>0.5</v>
      </c>
      <c r="D3" s="25">
        <f>IF(' RATES SHOCK UP'!AL3&gt;'RATES SHOCK DOWN'!AL3,0, 0.5)</f>
        <v>0.5</v>
      </c>
      <c r="E3" s="25"/>
      <c r="F3" s="25"/>
      <c r="H3" s="23" t="s">
        <v>32</v>
      </c>
      <c r="I3" s="18">
        <f>'EQUITY SHOCK'!AL3</f>
        <v>3530.0246577924045</v>
      </c>
    </row>
    <row r="4" spans="1:9" x14ac:dyDescent="0.35">
      <c r="A4" s="23" t="s">
        <v>32</v>
      </c>
      <c r="B4" s="25">
        <f>IF(' RATES SHOCK UP'!AL3&gt;'RATES SHOCK DOWN'!AL3,0, 0.5)</f>
        <v>0.5</v>
      </c>
      <c r="C4" s="25">
        <v>1</v>
      </c>
      <c r="D4" s="25">
        <v>0.75</v>
      </c>
      <c r="E4" s="25"/>
      <c r="F4" s="25"/>
      <c r="H4" s="23" t="s">
        <v>20</v>
      </c>
      <c r="I4" s="18">
        <f>'PROPERTY SHOCK'!AL3</f>
        <v>389.73262675893784</v>
      </c>
    </row>
    <row r="5" spans="1:9" x14ac:dyDescent="0.35">
      <c r="A5" s="23" t="s">
        <v>20</v>
      </c>
      <c r="B5" s="25">
        <f>IF(' RATES SHOCK UP'!AL3&gt;'RATES SHOCK DOWN'!AL3,0, 0.5)</f>
        <v>0.5</v>
      </c>
      <c r="C5" s="25">
        <v>0.75</v>
      </c>
      <c r="D5" s="25">
        <v>1</v>
      </c>
      <c r="E5" s="25"/>
      <c r="F5" s="25"/>
      <c r="H5" s="23" t="s">
        <v>75</v>
      </c>
      <c r="I5" s="3">
        <f t="array" ref="I5">SQRT(MMULT(MMULT(TRANSPOSE(I2:I4), B3:D5),I2:I4))</f>
        <v>4009.6812089572272</v>
      </c>
    </row>
    <row r="7" spans="1:9" x14ac:dyDescent="0.35">
      <c r="A7" s="50" t="s">
        <v>76</v>
      </c>
      <c r="B7" s="50"/>
      <c r="C7" s="50"/>
      <c r="D7" s="50"/>
      <c r="E7" s="22"/>
      <c r="F7" s="22"/>
      <c r="G7" s="24"/>
      <c r="H7" s="50" t="s">
        <v>85</v>
      </c>
      <c r="I7" s="50"/>
    </row>
    <row r="8" spans="1:9" x14ac:dyDescent="0.35">
      <c r="A8" s="22"/>
      <c r="B8" s="23" t="s">
        <v>78</v>
      </c>
      <c r="C8" s="23" t="s">
        <v>34</v>
      </c>
      <c r="D8" s="23" t="s">
        <v>35</v>
      </c>
      <c r="E8" s="23" t="s">
        <v>77</v>
      </c>
      <c r="F8" s="23"/>
      <c r="G8" s="24"/>
      <c r="H8" s="23" t="s">
        <v>78</v>
      </c>
      <c r="I8" s="18">
        <f>'MORTALITY SHOCK'!AL9</f>
        <v>0</v>
      </c>
    </row>
    <row r="9" spans="1:9" x14ac:dyDescent="0.35">
      <c r="A9" s="23" t="s">
        <v>78</v>
      </c>
      <c r="B9" s="26">
        <v>1</v>
      </c>
      <c r="C9" s="26">
        <v>0</v>
      </c>
      <c r="D9" s="26">
        <v>0.25</v>
      </c>
      <c r="E9" s="26">
        <v>0.25</v>
      </c>
      <c r="F9" s="26"/>
      <c r="G9" s="24"/>
      <c r="H9" s="23" t="s">
        <v>34</v>
      </c>
      <c r="I9" s="18">
        <f>MAX('LAPSE SHOCK UP'!AL3, 'LAPSE SHOCK DOWN'!AL3,'LAPSE MASS'!AL3)</f>
        <v>1651.6739970959898</v>
      </c>
    </row>
    <row r="10" spans="1:9" x14ac:dyDescent="0.35">
      <c r="A10" s="23" t="s">
        <v>34</v>
      </c>
      <c r="B10" s="26">
        <v>0</v>
      </c>
      <c r="C10" s="26">
        <v>1</v>
      </c>
      <c r="D10" s="26">
        <v>0.5</v>
      </c>
      <c r="E10" s="26">
        <v>0.25</v>
      </c>
      <c r="F10" s="26"/>
      <c r="G10" s="25"/>
      <c r="H10" s="23" t="s">
        <v>35</v>
      </c>
      <c r="I10" s="18">
        <f>EXPENSES!AL3</f>
        <v>46.725796062411973</v>
      </c>
    </row>
    <row r="11" spans="1:9" x14ac:dyDescent="0.35">
      <c r="A11" s="23" t="s">
        <v>35</v>
      </c>
      <c r="B11" s="26">
        <v>0.25</v>
      </c>
      <c r="C11" s="26">
        <v>0.5</v>
      </c>
      <c r="D11" s="26">
        <v>1</v>
      </c>
      <c r="E11" s="26">
        <v>0.25</v>
      </c>
      <c r="F11" s="26"/>
      <c r="G11" s="24"/>
      <c r="H11" s="23" t="s">
        <v>77</v>
      </c>
      <c r="I11" s="18">
        <f>CATASTROPHE!AL3</f>
        <v>5.32898400547856</v>
      </c>
    </row>
    <row r="12" spans="1:9" x14ac:dyDescent="0.35">
      <c r="A12" s="23" t="s">
        <v>77</v>
      </c>
      <c r="B12" s="26">
        <v>0.25</v>
      </c>
      <c r="C12" s="26">
        <v>0.25</v>
      </c>
      <c r="D12" s="26">
        <v>0.25</v>
      </c>
      <c r="E12" s="26">
        <v>1</v>
      </c>
      <c r="F12" s="26"/>
      <c r="H12" s="23" t="s">
        <v>75</v>
      </c>
      <c r="I12" s="3">
        <f t="array" ref="I12">SQRT(MMULT(MMULT(TRANSPOSE(I8:I11), B9:E12), I8:I11))</f>
        <v>1676.8839690889351</v>
      </c>
    </row>
    <row r="14" spans="1:9" x14ac:dyDescent="0.35">
      <c r="A14" s="50" t="s">
        <v>80</v>
      </c>
      <c r="B14" s="50"/>
      <c r="C14" s="50"/>
      <c r="E14" s="50" t="s">
        <v>82</v>
      </c>
      <c r="F14" s="50"/>
      <c r="H14" s="22" t="s">
        <v>81</v>
      </c>
      <c r="I14" s="3">
        <f t="array" ref="I14">SQRT(MMULT(MMULT(TRANSPOSE(F15:F16), B16:C17), F15:F16))</f>
        <v>4717.1356047373611</v>
      </c>
    </row>
    <row r="15" spans="1:9" x14ac:dyDescent="0.35">
      <c r="B15" s="23" t="s">
        <v>70</v>
      </c>
      <c r="C15" s="23" t="s">
        <v>79</v>
      </c>
      <c r="E15" s="23" t="s">
        <v>70</v>
      </c>
      <c r="F15" s="3">
        <f>I5</f>
        <v>4009.6812089572272</v>
      </c>
    </row>
    <row r="16" spans="1:9" x14ac:dyDescent="0.35">
      <c r="A16" s="23" t="s">
        <v>70</v>
      </c>
      <c r="B16" s="25">
        <v>1</v>
      </c>
      <c r="C16" s="25">
        <v>0.25</v>
      </c>
      <c r="E16" s="23" t="s">
        <v>79</v>
      </c>
      <c r="F16" s="24">
        <f>I12</f>
        <v>1676.8839690889351</v>
      </c>
    </row>
    <row r="17" spans="1:3" x14ac:dyDescent="0.35">
      <c r="A17" s="23" t="s">
        <v>79</v>
      </c>
      <c r="B17" s="25">
        <v>0.25</v>
      </c>
      <c r="C17" s="25">
        <v>1</v>
      </c>
    </row>
  </sheetData>
  <mergeCells count="6">
    <mergeCell ref="A1:D1"/>
    <mergeCell ref="H1:I1"/>
    <mergeCell ref="A7:D7"/>
    <mergeCell ref="H7:I7"/>
    <mergeCell ref="A14:C14"/>
    <mergeCell ref="E14:F14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4.5" x14ac:dyDescent="0.35"/>
  <cols>
    <col min="1" max="1" width="18.453125" bestFit="1" customWidth="1"/>
    <col min="2" max="2" width="11.26953125" bestFit="1" customWidth="1"/>
    <col min="3" max="3" width="10.26953125" bestFit="1" customWidth="1"/>
    <col min="4" max="5" width="9.26953125" bestFit="1" customWidth="1"/>
    <col min="6" max="6" width="9.81640625" bestFit="1" customWidth="1"/>
  </cols>
  <sheetData>
    <row r="1" spans="1:6" x14ac:dyDescent="0.35">
      <c r="B1" s="36" t="s">
        <v>89</v>
      </c>
      <c r="C1" s="36" t="s">
        <v>90</v>
      </c>
      <c r="D1" s="36" t="s">
        <v>65</v>
      </c>
      <c r="E1" s="36" t="s">
        <v>72</v>
      </c>
      <c r="F1" s="36" t="s">
        <v>63</v>
      </c>
    </row>
    <row r="2" spans="1:6" x14ac:dyDescent="0.35">
      <c r="A2" s="36" t="s">
        <v>5</v>
      </c>
      <c r="B2" s="14">
        <f>'BASE CASE'!N4</f>
        <v>100000</v>
      </c>
      <c r="C2" s="14">
        <f>SUM('BASE CASE'!AC56:AF56)</f>
        <v>96520.322113571063</v>
      </c>
      <c r="D2" s="14">
        <f>'BASE CASE'!AL2</f>
        <v>3479.6778864289372</v>
      </c>
      <c r="E2" s="14">
        <f>'BASE CASE'!AL3</f>
        <v>0</v>
      </c>
      <c r="F2" s="37">
        <f>'BASE CASE'!AI3</f>
        <v>4.6819541480682778</v>
      </c>
    </row>
    <row r="3" spans="1:6" x14ac:dyDescent="0.35">
      <c r="A3" s="36" t="s">
        <v>91</v>
      </c>
      <c r="B3" s="14">
        <f>' RATES SHOCK UP'!N4</f>
        <v>100000</v>
      </c>
      <c r="C3" s="14">
        <f>SUM(' RATES SHOCK UP'!AC56:AF56)</f>
        <v>96504.133242761047</v>
      </c>
      <c r="D3" s="14">
        <f>' RATES SHOCK UP'!AL2</f>
        <v>3495.8667572389531</v>
      </c>
      <c r="E3" s="14">
        <f>' RATES SHOCK UP'!AL3</f>
        <v>0</v>
      </c>
      <c r="F3" s="37">
        <f>' RATES SHOCK UP'!AI3</f>
        <v>4.6813088004969092</v>
      </c>
    </row>
    <row r="4" spans="1:6" x14ac:dyDescent="0.35">
      <c r="A4" s="36" t="s">
        <v>92</v>
      </c>
      <c r="B4" s="14">
        <f>'RATES SHOCK DOWN'!N4</f>
        <v>100000</v>
      </c>
      <c r="C4" s="14">
        <f>SUM('RATES SHOCK DOWN'!AC56:AF56)</f>
        <v>96849.996574265999</v>
      </c>
      <c r="D4" s="14">
        <f>'RATES SHOCK DOWN'!AL2</f>
        <v>3150.0034257340012</v>
      </c>
      <c r="E4" s="14">
        <f>'RATES SHOCK DOWN'!AL3</f>
        <v>329.67446069493599</v>
      </c>
      <c r="F4" s="37">
        <f>'RATES SHOCK DOWN'!AI3</f>
        <v>4.7084656002908503</v>
      </c>
    </row>
    <row r="5" spans="1:6" x14ac:dyDescent="0.35">
      <c r="A5" s="36" t="s">
        <v>46</v>
      </c>
      <c r="B5" s="14">
        <f>'EQUITY SHOCK'!N14</f>
        <v>64600</v>
      </c>
      <c r="C5" s="14">
        <f>SUM('EQUITY SHOCK'!AC56:AF56)</f>
        <v>64650.346771363467</v>
      </c>
      <c r="D5" s="14">
        <f>'EQUITY SHOCK'!AL2</f>
        <v>-50.346771363467269</v>
      </c>
      <c r="E5" s="14">
        <f>'EQUITY SHOCK'!AL3</f>
        <v>3530.0246577924045</v>
      </c>
      <c r="F5" s="37">
        <f>'EQUITY SHOCK'!AI3</f>
        <v>4.784324569093064</v>
      </c>
    </row>
    <row r="6" spans="1:6" x14ac:dyDescent="0.35">
      <c r="A6" s="36" t="s">
        <v>51</v>
      </c>
      <c r="B6" s="14">
        <f>'PROPERTY SHOCK'!N13</f>
        <v>95000</v>
      </c>
      <c r="C6" s="14">
        <f>SUM('PROPERTY SHOCK'!AC56:AF56)</f>
        <v>91910.054740330001</v>
      </c>
      <c r="D6" s="14">
        <f>'PROPERTY SHOCK'!AL2</f>
        <v>3089.9452596699994</v>
      </c>
      <c r="E6" s="14">
        <f>'PROPERTY SHOCK'!AL3</f>
        <v>389.73262675893784</v>
      </c>
      <c r="F6" s="37">
        <f>'PROPERTY SHOCK'!AI3</f>
        <v>4.6838122216354883</v>
      </c>
    </row>
    <row r="7" spans="1:6" x14ac:dyDescent="0.35">
      <c r="A7" s="36" t="s">
        <v>93</v>
      </c>
      <c r="B7" s="14">
        <f>'MORTALITY SHOCK'!N4</f>
        <v>100000</v>
      </c>
      <c r="C7" s="14">
        <f>SUM('MORTALITY SHOCK'!AC56:AF56)</f>
        <v>96551.621796584834</v>
      </c>
      <c r="D7" s="14">
        <f>'MORTALITY SHOCK'!AL2</f>
        <v>3448.3782034151664</v>
      </c>
      <c r="E7" s="14">
        <f>'MORTALITY SHOCK'!AL3</f>
        <v>31.299683013770846</v>
      </c>
      <c r="F7" s="37">
        <f>'MORTALITY SHOCK'!AI3</f>
        <v>4.6406149177161078</v>
      </c>
    </row>
    <row r="8" spans="1:6" x14ac:dyDescent="0.35">
      <c r="A8" s="36" t="s">
        <v>53</v>
      </c>
      <c r="B8" s="14">
        <f>'LAPSE SHOCK UP'!N4</f>
        <v>100000</v>
      </c>
      <c r="C8" s="14">
        <f>SUM('LAPSE SHOCK UP'!AC56:AF56)</f>
        <v>97727.623672409944</v>
      </c>
      <c r="D8" s="14">
        <f>'LAPSE SHOCK UP'!AL2</f>
        <v>2272.3763275900565</v>
      </c>
      <c r="E8" s="14">
        <f>'LAPSE SHOCK UP'!AL3</f>
        <v>1207.3015588388807</v>
      </c>
      <c r="F8" s="37">
        <f>'LAPSE SHOCK UP'!AI3</f>
        <v>3.0601507222044124</v>
      </c>
    </row>
    <row r="9" spans="1:6" x14ac:dyDescent="0.35">
      <c r="A9" s="36" t="s">
        <v>67</v>
      </c>
      <c r="B9" s="14">
        <f>'LAPSE SHOCK DOWN'!N4</f>
        <v>100000</v>
      </c>
      <c r="C9" s="14">
        <f>SUM('LAPSE SHOCK DOWN'!AC55:AF56)</f>
        <v>93984.565330427649</v>
      </c>
      <c r="D9" s="14">
        <f>'LAPSE SHOCK DOWN'!AL2</f>
        <v>6015.4346695723507</v>
      </c>
      <c r="E9" s="14">
        <f>'LAPSE SHOCK DOWN'!AL3</f>
        <v>0</v>
      </c>
      <c r="F9" s="37">
        <f>'LAPSE SHOCK DOWN'!AI3</f>
        <v>8.1572020666558238</v>
      </c>
    </row>
    <row r="10" spans="1:6" x14ac:dyDescent="0.35">
      <c r="A10" s="36" t="s">
        <v>94</v>
      </c>
      <c r="B10" s="14">
        <f>'LAPSE MASS'!N4</f>
        <v>100000</v>
      </c>
      <c r="C10" s="14">
        <f>SUM('LAPSE MASS'!AC56:AF56)</f>
        <v>98171.996110667053</v>
      </c>
      <c r="D10" s="14">
        <f>'LAPSE MASS'!AL2</f>
        <v>1828.0038893329474</v>
      </c>
      <c r="E10" s="14">
        <f>'LAPSE MASS'!AL3</f>
        <v>1651.6739970959898</v>
      </c>
      <c r="F10" s="37">
        <f>'LAPSE MASS'!AI3</f>
        <v>2.4369795530308775</v>
      </c>
    </row>
    <row r="11" spans="1:6" x14ac:dyDescent="0.35">
      <c r="A11" s="36" t="s">
        <v>95</v>
      </c>
      <c r="B11" s="14">
        <f>CATASTROPHE!N4</f>
        <v>100000</v>
      </c>
      <c r="C11" s="14">
        <f>SUM(CATASTROPHE!AC56:AF56)</f>
        <v>96525.651097576541</v>
      </c>
      <c r="D11" s="14">
        <f>CATASTROPHE!AL2</f>
        <v>3474.3489024234586</v>
      </c>
      <c r="E11" s="14">
        <f>CATASTROPHE!AL3</f>
        <v>5.32898400547856</v>
      </c>
      <c r="F11" s="37">
        <f>CATASTROPHE!AI3</f>
        <v>4.6746274068567075</v>
      </c>
    </row>
    <row r="12" spans="1:6" x14ac:dyDescent="0.35">
      <c r="A12" s="36" t="s">
        <v>35</v>
      </c>
      <c r="B12" s="14">
        <f>EXPENSES!N4</f>
        <v>100000</v>
      </c>
      <c r="C12" s="14">
        <f>SUM(EXPENSES!AC56:AF56)</f>
        <v>96567.047909633475</v>
      </c>
      <c r="D12" s="14">
        <f>EXPENSES!AL2</f>
        <v>3432.9520903665252</v>
      </c>
      <c r="E12" s="14">
        <f>EXPENSES!AL3</f>
        <v>46.725796062411973</v>
      </c>
      <c r="F12" s="37">
        <f>EXPENSES!AI3</f>
        <v>4.6829257557684203</v>
      </c>
    </row>
    <row r="14" spans="1:6" x14ac:dyDescent="0.35">
      <c r="A14" s="36" t="s">
        <v>81</v>
      </c>
      <c r="B14" s="3">
        <f>BSCR!I14</f>
        <v>4717.1356047373611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zoomScaleNormal="100" workbookViewId="0">
      <selection activeCell="A4" sqref="A4"/>
    </sheetView>
  </sheetViews>
  <sheetFormatPr defaultColWidth="8.81640625" defaultRowHeight="14.5" x14ac:dyDescent="0.35"/>
  <cols>
    <col min="1" max="1" width="5.08984375" style="40" bestFit="1" customWidth="1"/>
    <col min="2" max="2" width="6.81640625" style="40" bestFit="1" customWidth="1"/>
    <col min="3" max="3" width="10.81640625" style="40" bestFit="1" customWidth="1"/>
    <col min="4" max="4" width="10.453125" style="40" bestFit="1" customWidth="1"/>
    <col min="5" max="5" width="9.54296875" style="40" bestFit="1" customWidth="1"/>
    <col min="6" max="6" width="8.81640625" style="40"/>
    <col min="7" max="7" width="4.1796875" style="40" bestFit="1" customWidth="1"/>
    <col min="8" max="8" width="38.36328125" style="40" bestFit="1" customWidth="1"/>
    <col min="9" max="10" width="7.1796875" style="40" bestFit="1" customWidth="1"/>
    <col min="11" max="11" width="14.54296875" style="40" bestFit="1" customWidth="1"/>
    <col min="12" max="12" width="8.81640625" style="40"/>
    <col min="13" max="13" width="9.81640625" style="40" bestFit="1" customWidth="1"/>
    <col min="14" max="14" width="11.90625" style="40" bestFit="1" customWidth="1"/>
    <col min="15" max="15" width="8.81640625" style="40"/>
    <col min="16" max="17" width="11.26953125" style="40" bestFit="1" customWidth="1"/>
    <col min="18" max="18" width="11.90625" style="40" bestFit="1" customWidth="1"/>
    <col min="19" max="19" width="8.81640625" style="40"/>
    <col min="20" max="20" width="11.6328125" style="40" bestFit="1" customWidth="1"/>
    <col min="21" max="21" width="11.453125" style="40" bestFit="1" customWidth="1"/>
    <col min="22" max="23" width="11.453125" style="40" customWidth="1"/>
    <col min="24" max="25" width="11.7265625" style="40" bestFit="1" customWidth="1"/>
    <col min="26" max="26" width="11.453125" style="40" customWidth="1"/>
    <col min="27" max="27" width="9.453125" style="40" bestFit="1" customWidth="1"/>
    <col min="28" max="28" width="8.81640625" style="40"/>
    <col min="29" max="29" width="11.1796875" style="40" customWidth="1"/>
    <col min="30" max="30" width="11.54296875" style="40" bestFit="1" customWidth="1"/>
    <col min="31" max="31" width="12.26953125" style="40" bestFit="1" customWidth="1"/>
    <col min="32" max="32" width="11.54296875" style="40" bestFit="1" customWidth="1"/>
    <col min="33" max="35" width="11.6328125" style="40" bestFit="1" customWidth="1"/>
    <col min="36" max="36" width="8.81640625" style="40"/>
    <col min="37" max="37" width="11.1796875" style="40" bestFit="1" customWidth="1"/>
    <col min="38" max="38" width="12.36328125" style="40" bestFit="1" customWidth="1"/>
    <col min="39" max="16384" width="8.81640625" style="40"/>
  </cols>
  <sheetData>
    <row r="1" spans="1:38" x14ac:dyDescent="0.35">
      <c r="A1" s="50" t="s">
        <v>0</v>
      </c>
      <c r="B1" s="50"/>
      <c r="C1" s="50"/>
      <c r="D1" s="50"/>
      <c r="E1" s="50"/>
      <c r="G1" s="50" t="s">
        <v>18</v>
      </c>
      <c r="H1" s="50"/>
      <c r="I1" s="50"/>
      <c r="J1" s="50"/>
      <c r="K1" s="50"/>
      <c r="M1" s="50" t="s">
        <v>31</v>
      </c>
      <c r="N1" s="50"/>
      <c r="P1" s="50" t="s">
        <v>37</v>
      </c>
      <c r="Q1" s="50"/>
      <c r="R1" s="50"/>
      <c r="T1" s="50" t="s">
        <v>39</v>
      </c>
      <c r="U1" s="50"/>
      <c r="V1" s="50"/>
      <c r="W1" s="39"/>
      <c r="X1" s="50" t="s">
        <v>42</v>
      </c>
      <c r="Y1" s="50"/>
      <c r="Z1" s="39"/>
      <c r="AA1" s="39" t="s">
        <v>43</v>
      </c>
      <c r="AC1" s="50" t="s">
        <v>41</v>
      </c>
      <c r="AD1" s="50"/>
      <c r="AE1" s="50"/>
      <c r="AF1" s="50"/>
      <c r="AG1" s="19"/>
      <c r="AK1" s="50" t="s">
        <v>69</v>
      </c>
      <c r="AL1" s="50"/>
    </row>
    <row r="2" spans="1:38" x14ac:dyDescent="0.35">
      <c r="A2" s="39" t="s">
        <v>17</v>
      </c>
      <c r="B2" s="39" t="s">
        <v>2</v>
      </c>
      <c r="C2" s="39" t="s">
        <v>3</v>
      </c>
      <c r="D2" s="39" t="s">
        <v>4</v>
      </c>
      <c r="E2" s="39" t="s">
        <v>38</v>
      </c>
      <c r="F2" s="39"/>
      <c r="G2" s="7" t="s">
        <v>13</v>
      </c>
      <c r="H2" s="8" t="s">
        <v>97</v>
      </c>
      <c r="I2" s="7" t="s">
        <v>14</v>
      </c>
      <c r="J2" s="39" t="s">
        <v>15</v>
      </c>
      <c r="K2" s="39" t="s">
        <v>16</v>
      </c>
      <c r="M2" s="8" t="s">
        <v>32</v>
      </c>
      <c r="N2" s="14">
        <f>'ASSIGNEMENT DATA'!B3</f>
        <v>80000</v>
      </c>
      <c r="P2" s="39" t="s">
        <v>32</v>
      </c>
      <c r="Q2" s="39" t="s">
        <v>20</v>
      </c>
      <c r="R2" s="39" t="s">
        <v>36</v>
      </c>
      <c r="T2" s="39" t="s">
        <v>34</v>
      </c>
      <c r="U2" s="39" t="s">
        <v>40</v>
      </c>
      <c r="V2" s="39" t="s">
        <v>88</v>
      </c>
      <c r="W2" s="39"/>
      <c r="X2" s="39" t="s">
        <v>34</v>
      </c>
      <c r="Y2" s="39" t="s">
        <v>40</v>
      </c>
      <c r="Z2" s="39"/>
      <c r="AA2" s="39" t="s">
        <v>35</v>
      </c>
      <c r="AC2" s="39" t="s">
        <v>34</v>
      </c>
      <c r="AD2" s="39" t="s">
        <v>40</v>
      </c>
      <c r="AE2" s="39" t="s">
        <v>87</v>
      </c>
      <c r="AF2" s="41" t="s">
        <v>35</v>
      </c>
      <c r="AG2" s="39" t="s">
        <v>62</v>
      </c>
      <c r="AH2" s="39" t="s">
        <v>64</v>
      </c>
      <c r="AI2" s="39" t="s">
        <v>63</v>
      </c>
      <c r="AK2" s="39" t="s">
        <v>65</v>
      </c>
      <c r="AL2" s="18">
        <f>N4-AC59</f>
        <v>3492.1362499382376</v>
      </c>
    </row>
    <row r="3" spans="1:38" x14ac:dyDescent="0.35">
      <c r="A3" s="40">
        <v>0</v>
      </c>
      <c r="B3" s="4">
        <f>RATES!T4</f>
        <v>0.01</v>
      </c>
      <c r="C3" s="4">
        <f>RATES!U4</f>
        <v>9.950330853168092E-3</v>
      </c>
      <c r="D3" s="3">
        <f>RATES!V4</f>
        <v>1</v>
      </c>
      <c r="E3" s="3">
        <f>RATES!W4</f>
        <v>1</v>
      </c>
      <c r="G3" s="6">
        <f>'LIFE TABLES'!A3</f>
        <v>60</v>
      </c>
      <c r="H3" s="3">
        <f>'LIFE TABLES'!B3</f>
        <v>6.4678699999999996</v>
      </c>
      <c r="I3" s="3">
        <f>'LIFE TABLES'!C3</f>
        <v>6.4678699999999997E-3</v>
      </c>
      <c r="J3" s="3">
        <f>'LIFE TABLES'!D3</f>
        <v>0.99353212999999996</v>
      </c>
      <c r="K3" s="10">
        <f>'LIFE TABLES'!E3</f>
        <v>0.99353212999999996</v>
      </c>
      <c r="M3" s="8" t="s">
        <v>20</v>
      </c>
      <c r="N3" s="14">
        <f>'ASSIGNEMENT DATA'!D3</f>
        <v>20000</v>
      </c>
      <c r="P3" s="14">
        <f>E3*$N$2</f>
        <v>80000</v>
      </c>
      <c r="Q3" s="14">
        <f>E3*$N$3</f>
        <v>20000</v>
      </c>
      <c r="R3" s="14">
        <f>P3+Q3</f>
        <v>100000</v>
      </c>
      <c r="T3" s="10">
        <f>1*J3*N8</f>
        <v>0.14902981949999999</v>
      </c>
      <c r="U3" s="10">
        <f>1*I3</f>
        <v>6.4678699999999997E-3</v>
      </c>
      <c r="V3" s="10">
        <f>(1-I3)*(1-$N$8)</f>
        <v>0.84450231049999991</v>
      </c>
      <c r="W3" s="10"/>
      <c r="X3" s="10">
        <f>T3*(R3-$N$5)*D3</f>
        <v>14900.00135361</v>
      </c>
      <c r="Y3" s="10">
        <f>MAX($N$4,R3)*D3*U3</f>
        <v>646.78699999999992</v>
      </c>
      <c r="Z3" s="10"/>
      <c r="AA3" s="14">
        <f>N9</f>
        <v>50</v>
      </c>
      <c r="AC3" s="10">
        <f>X3</f>
        <v>14900.00135361</v>
      </c>
      <c r="AD3" s="10">
        <f>Y3</f>
        <v>646.78699999999992</v>
      </c>
      <c r="AE3" s="10">
        <v>0</v>
      </c>
      <c r="AF3" s="10">
        <f>AA3*D3</f>
        <v>50</v>
      </c>
      <c r="AG3" s="10">
        <f t="shared" ref="AG3:AG34" si="0">SUM(AC3:AF3)</f>
        <v>15596.78835361</v>
      </c>
      <c r="AH3" s="10">
        <f t="shared" ref="AH3:AH53" si="1">A3*AG3</f>
        <v>0</v>
      </c>
      <c r="AI3" s="10">
        <f>SUM(AH3:AH53)/AC59</f>
        <v>4.6812914925156841</v>
      </c>
      <c r="AK3" s="39" t="s">
        <v>72</v>
      </c>
      <c r="AL3" s="18">
        <f>MAX('BASE CASE'!AL2 - AL2, 0)</f>
        <v>0</v>
      </c>
    </row>
    <row r="4" spans="1:38" x14ac:dyDescent="0.35">
      <c r="A4" s="40">
        <v>1</v>
      </c>
      <c r="B4" s="4">
        <f>RATES!T5</f>
        <v>4.4536683270235473E-2</v>
      </c>
      <c r="C4" s="4">
        <f>RATES!U5</f>
        <v>4.3573421809681809E-2</v>
      </c>
      <c r="D4" s="3">
        <f>RATES!V5</f>
        <v>0.95736226024077975</v>
      </c>
      <c r="E4" s="3">
        <f>RATES!W5</f>
        <v>1.0445366832702354</v>
      </c>
      <c r="G4" s="6">
        <f>'LIFE TABLES'!A4</f>
        <v>61</v>
      </c>
      <c r="H4" s="3">
        <f>'LIFE TABLES'!B4</f>
        <v>7.1002599999999996</v>
      </c>
      <c r="I4" s="3">
        <f>'LIFE TABLES'!C4</f>
        <v>7.1002599999999997E-3</v>
      </c>
      <c r="J4" s="3">
        <f>'LIFE TABLES'!D4</f>
        <v>0.99289974000000003</v>
      </c>
      <c r="K4" s="10">
        <f>'LIFE TABLES'!E4</f>
        <v>0.98647779355864618</v>
      </c>
      <c r="M4" s="8" t="s">
        <v>36</v>
      </c>
      <c r="N4" s="14">
        <f>'ASSIGNEMENT DATA'!E3</f>
        <v>100000</v>
      </c>
      <c r="P4" s="14">
        <f>P3*E4*(1-$N$6)</f>
        <v>81724.550099063214</v>
      </c>
      <c r="Q4" s="14">
        <f>Q3*E4*(1-$N$6)</f>
        <v>20431.137524765803</v>
      </c>
      <c r="R4" s="14">
        <f t="shared" ref="R4:R53" si="2">P4+Q4</f>
        <v>102155.68762382901</v>
      </c>
      <c r="T4" s="10">
        <f>K3*J4*(1-$N$8)^A4*$N$8</f>
        <v>0.12577591867872737</v>
      </c>
      <c r="U4" s="10">
        <f>K3*I4*(1-$N$8)^A4</f>
        <v>5.9961859751507295E-3</v>
      </c>
      <c r="V4" s="10">
        <f>V3*(1-I4)*(1-$N$8)</f>
        <v>0.71273020584612179</v>
      </c>
      <c r="W4" s="10"/>
      <c r="X4" s="10">
        <f t="shared" ref="X4:X53" si="3">T4*(R4-$N$5)*D4</f>
        <v>12298.476584423734</v>
      </c>
      <c r="Y4" s="10">
        <f>MAX($N$4,R4)*D4*U4</f>
        <v>586.42698836974137</v>
      </c>
      <c r="Z4" s="10"/>
      <c r="AA4" s="14">
        <f>AA3*(1+$N$10)</f>
        <v>51</v>
      </c>
      <c r="AC4" s="10">
        <f t="shared" ref="AC4:AD53" si="4">X4</f>
        <v>12298.476584423734</v>
      </c>
      <c r="AD4" s="10">
        <f t="shared" si="4"/>
        <v>586.42698836974137</v>
      </c>
      <c r="AE4" s="10">
        <f>R4/(1-$N$6)*$N$7*D4*V3</f>
        <v>1182.3032346999998</v>
      </c>
      <c r="AF4" s="10">
        <f>AA4*V3*D4</f>
        <v>41.233226678700881</v>
      </c>
      <c r="AG4" s="10">
        <f t="shared" si="0"/>
        <v>14108.440034172178</v>
      </c>
      <c r="AH4" s="10">
        <f t="shared" si="1"/>
        <v>14108.440034172178</v>
      </c>
    </row>
    <row r="5" spans="1:38" x14ac:dyDescent="0.35">
      <c r="A5" s="40">
        <v>2</v>
      </c>
      <c r="B5" s="4">
        <f>RATES!T6</f>
        <v>3.989855034586335E-2</v>
      </c>
      <c r="C5" s="4">
        <f>RATES!U6</f>
        <v>3.9123160650828458E-2</v>
      </c>
      <c r="D5" s="3">
        <f>RATES!V6</f>
        <v>0.92473661616043368</v>
      </c>
      <c r="E5" s="3">
        <f>RATES!W6</f>
        <v>1.035281012463646</v>
      </c>
      <c r="G5" s="6">
        <f>'LIFE TABLES'!A5</f>
        <v>62</v>
      </c>
      <c r="H5" s="3">
        <f>'LIFE TABLES'!B5</f>
        <v>7.8151000000000002</v>
      </c>
      <c r="I5" s="3">
        <f>'LIFE TABLES'!C5</f>
        <v>7.8151000000000002E-3</v>
      </c>
      <c r="J5" s="3">
        <f>'LIFE TABLES'!D5</f>
        <v>0.99218490000000004</v>
      </c>
      <c r="K5" s="10">
        <f>'LIFE TABLES'!E5</f>
        <v>0.97876837095420599</v>
      </c>
      <c r="M5" s="8" t="s">
        <v>33</v>
      </c>
      <c r="N5" s="14">
        <f>'ASSIGNEMENT DATA'!F3</f>
        <v>20</v>
      </c>
      <c r="P5" s="14">
        <f t="shared" ref="P5:P53" si="5">P4*E5*(1-$N$6)</f>
        <v>82746.501720360844</v>
      </c>
      <c r="Q5" s="14">
        <f t="shared" ref="Q5:Q53" si="6">Q4*E5*(1-$N$6)</f>
        <v>20686.625430090211</v>
      </c>
      <c r="R5" s="14">
        <f t="shared" si="2"/>
        <v>103433.12715045105</v>
      </c>
      <c r="T5" s="10">
        <f t="shared" ref="T5:T53" si="7">K4*J5*(1-$N$8)^A5*$N$8</f>
        <v>0.10607402220216205</v>
      </c>
      <c r="U5" s="10">
        <f t="shared" ref="U5:U53" si="8">K4*I5*(1-$N$8)^A5</f>
        <v>5.570057831708026E-3</v>
      </c>
      <c r="V5" s="10">
        <f t="shared" ref="V5:V53" si="9">V4*(1-I5)*(1-$N$8)</f>
        <v>0.60108612581225163</v>
      </c>
      <c r="W5" s="10"/>
      <c r="X5" s="10">
        <f t="shared" si="3"/>
        <v>10143.848694554201</v>
      </c>
      <c r="Y5" s="10">
        <f t="shared" ref="Y5:Y53" si="10">MAX($N$4,R5)*D5*U5</f>
        <v>532.76711951034179</v>
      </c>
      <c r="Z5" s="10"/>
      <c r="AA5" s="14">
        <f>AA4*(1+$N$10)</f>
        <v>52.02</v>
      </c>
      <c r="AC5" s="10">
        <f t="shared" si="4"/>
        <v>10143.848694554201</v>
      </c>
      <c r="AD5" s="10">
        <f t="shared" si="4"/>
        <v>532.76711951034179</v>
      </c>
      <c r="AE5" s="10">
        <f t="shared" ref="AE5:AE53" si="11">R5/(1-$N$6)*$N$7*D5*V4</f>
        <v>975.87019784450979</v>
      </c>
      <c r="AF5" s="10">
        <f t="shared" ref="AF5:AF53" si="12">AA5*V4*D5</f>
        <v>34.285743131428333</v>
      </c>
      <c r="AG5" s="10">
        <f t="shared" si="0"/>
        <v>11686.77175504048</v>
      </c>
      <c r="AH5" s="10">
        <f t="shared" si="1"/>
        <v>23373.543510080959</v>
      </c>
    </row>
    <row r="6" spans="1:38" x14ac:dyDescent="0.35">
      <c r="A6" s="40">
        <v>3</v>
      </c>
      <c r="B6" s="4">
        <f>RATES!T7</f>
        <v>3.7449783708099753E-2</v>
      </c>
      <c r="C6" s="4">
        <f>RATES!U7</f>
        <v>3.6765570706133247E-2</v>
      </c>
      <c r="D6" s="3">
        <f>RATES!V7</f>
        <v>0.89556836988236888</v>
      </c>
      <c r="E6" s="3">
        <f>RATES!W7</f>
        <v>1.0325695360164362</v>
      </c>
      <c r="G6" s="6">
        <f>'LIFE TABLES'!A6</f>
        <v>63</v>
      </c>
      <c r="H6" s="3">
        <f>'LIFE TABLES'!B6</f>
        <v>8.6648700000000005</v>
      </c>
      <c r="I6" s="3">
        <f>'LIFE TABLES'!C6</f>
        <v>8.6648699999999999E-3</v>
      </c>
      <c r="J6" s="3">
        <f>'LIFE TABLES'!D6</f>
        <v>0.99133512999999995</v>
      </c>
      <c r="K6" s="10">
        <f>'LIFE TABLES'!E6</f>
        <v>0.97028747025977602</v>
      </c>
      <c r="M6" s="8" t="s">
        <v>24</v>
      </c>
      <c r="N6" s="15">
        <f>'ASSIGNEMENT DATA'!G3</f>
        <v>2.1999999999999999E-2</v>
      </c>
      <c r="P6" s="14">
        <f t="shared" si="5"/>
        <v>83561.803516831962</v>
      </c>
      <c r="Q6" s="14">
        <f t="shared" si="6"/>
        <v>20890.450879207991</v>
      </c>
      <c r="R6" s="14">
        <f t="shared" si="2"/>
        <v>104452.25439603995</v>
      </c>
      <c r="T6" s="10">
        <f t="shared" si="7"/>
        <v>8.9381668900992736E-2</v>
      </c>
      <c r="U6" s="10">
        <f t="shared" si="8"/>
        <v>5.2083331389668058E-3</v>
      </c>
      <c r="V6" s="10">
        <f t="shared" si="9"/>
        <v>0.50649612377229203</v>
      </c>
      <c r="W6" s="10"/>
      <c r="X6" s="10">
        <f t="shared" si="3"/>
        <v>8359.5299721657993</v>
      </c>
      <c r="Y6" s="10">
        <f t="shared" si="10"/>
        <v>487.20901931815121</v>
      </c>
      <c r="Z6" s="10"/>
      <c r="AA6" s="14">
        <f t="shared" ref="AA6:AA53" si="13">AA5*(1+$N$10)</f>
        <v>53.060400000000001</v>
      </c>
      <c r="AC6" s="10">
        <f t="shared" si="4"/>
        <v>8359.5299721657993</v>
      </c>
      <c r="AD6" s="10">
        <f t="shared" si="4"/>
        <v>487.20901931815121</v>
      </c>
      <c r="AE6" s="10">
        <f t="shared" si="11"/>
        <v>804.90096674596782</v>
      </c>
      <c r="AF6" s="10">
        <f t="shared" si="12"/>
        <v>28.56314140698699</v>
      </c>
      <c r="AG6" s="10">
        <f t="shared" si="0"/>
        <v>9680.2030996369067</v>
      </c>
      <c r="AH6" s="10">
        <f t="shared" si="1"/>
        <v>29040.60929891072</v>
      </c>
    </row>
    <row r="7" spans="1:38" x14ac:dyDescent="0.35">
      <c r="A7" s="40">
        <v>4</v>
      </c>
      <c r="B7" s="4">
        <f>RATES!T8</f>
        <v>3.6028305521127006E-2</v>
      </c>
      <c r="C7" s="4">
        <f>RATES!U8</f>
        <v>3.539446539564392E-2</v>
      </c>
      <c r="D7" s="3">
        <f>RATES!V8</f>
        <v>0.86798759006634951</v>
      </c>
      <c r="E7" s="3">
        <f>RATES!W8</f>
        <v>1.0317755462539633</v>
      </c>
      <c r="G7" s="6">
        <f>'LIFE TABLES'!A7</f>
        <v>64</v>
      </c>
      <c r="H7" s="3">
        <f>'LIFE TABLES'!B7</f>
        <v>9.6526999999999994</v>
      </c>
      <c r="I7" s="3">
        <f>'LIFE TABLES'!C7</f>
        <v>9.6527000000000002E-3</v>
      </c>
      <c r="J7" s="3">
        <f>'LIFE TABLES'!D7</f>
        <v>0.99034730000000004</v>
      </c>
      <c r="K7" s="10">
        <f>'LIFE TABLES'!E7</f>
        <v>0.9609215763955995</v>
      </c>
      <c r="M7" s="8" t="s">
        <v>25</v>
      </c>
      <c r="N7" s="15">
        <f>'ASSIGNEMENT DATA'!H3</f>
        <v>1.4E-2</v>
      </c>
      <c r="P7" s="14">
        <f t="shared" si="5"/>
        <v>84320.250909215654</v>
      </c>
      <c r="Q7" s="14">
        <f t="shared" si="6"/>
        <v>21080.062727303914</v>
      </c>
      <c r="R7" s="14">
        <f t="shared" si="2"/>
        <v>105400.31363651957</v>
      </c>
      <c r="T7" s="10">
        <f t="shared" si="7"/>
        <v>7.5241060295753295E-2</v>
      </c>
      <c r="U7" s="10">
        <f t="shared" si="8"/>
        <v>4.8890551339368041E-3</v>
      </c>
      <c r="V7" s="10">
        <f t="shared" si="9"/>
        <v>0.42636600834260197</v>
      </c>
      <c r="W7" s="10"/>
      <c r="X7" s="10">
        <f t="shared" si="3"/>
        <v>6882.2098325935558</v>
      </c>
      <c r="Y7" s="10">
        <f t="shared" si="10"/>
        <v>447.28090089135537</v>
      </c>
      <c r="Z7" s="10"/>
      <c r="AA7" s="14">
        <f t="shared" si="13"/>
        <v>54.121608000000002</v>
      </c>
      <c r="AC7" s="10">
        <f t="shared" si="4"/>
        <v>6882.2098325935558</v>
      </c>
      <c r="AD7" s="10">
        <f t="shared" si="4"/>
        <v>447.28090089135537</v>
      </c>
      <c r="AE7" s="10">
        <f t="shared" si="11"/>
        <v>663.3163863260371</v>
      </c>
      <c r="AF7" s="10">
        <f t="shared" si="12"/>
        <v>23.793609702757887</v>
      </c>
      <c r="AG7" s="10">
        <f t="shared" si="0"/>
        <v>8016.600729513706</v>
      </c>
      <c r="AH7" s="10">
        <f t="shared" si="1"/>
        <v>32066.402918054824</v>
      </c>
    </row>
    <row r="8" spans="1:38" x14ac:dyDescent="0.35">
      <c r="A8" s="40">
        <v>5</v>
      </c>
      <c r="B8" s="4">
        <f>RATES!T9</f>
        <v>3.5170547141944265E-2</v>
      </c>
      <c r="C8" s="4">
        <f>RATES!U9</f>
        <v>3.4566192989913785E-2</v>
      </c>
      <c r="D8" s="3">
        <f>RATES!V9</f>
        <v>0.84127980860129381</v>
      </c>
      <c r="E8" s="3">
        <f>RATES!W9</f>
        <v>1.0317466093825072</v>
      </c>
      <c r="G8" s="6">
        <f>'LIFE TABLES'!A8</f>
        <v>65</v>
      </c>
      <c r="H8" s="3">
        <f>'LIFE TABLES'!B8</f>
        <v>10.79527</v>
      </c>
      <c r="I8" s="3">
        <f>'LIFE TABLES'!C8</f>
        <v>1.0795270000000001E-2</v>
      </c>
      <c r="J8" s="3">
        <f>'LIFE TABLES'!D8</f>
        <v>0.98920472999999998</v>
      </c>
      <c r="K8" s="10">
        <f>'LIFE TABLES'!E8</f>
        <v>0.95054816852958335</v>
      </c>
      <c r="M8" s="8" t="s">
        <v>34</v>
      </c>
      <c r="N8" s="16">
        <f>'ASSIGNEMENT DATA'!I3</f>
        <v>0.15</v>
      </c>
      <c r="P8" s="14">
        <f t="shared" si="5"/>
        <v>85083.196052352476</v>
      </c>
      <c r="Q8" s="14">
        <f t="shared" si="6"/>
        <v>21270.799013088119</v>
      </c>
      <c r="R8" s="14">
        <f t="shared" si="2"/>
        <v>106353.9950654406</v>
      </c>
      <c r="T8" s="10">
        <f t="shared" si="7"/>
        <v>6.3264490824558192E-2</v>
      </c>
      <c r="U8" s="10">
        <f t="shared" si="8"/>
        <v>4.6027361788806417E-3</v>
      </c>
      <c r="V8" s="10">
        <f t="shared" si="9"/>
        <v>0.35849878133916313</v>
      </c>
      <c r="W8" s="10"/>
      <c r="X8" s="10">
        <f t="shared" si="3"/>
        <v>5659.4289713109138</v>
      </c>
      <c r="Y8" s="10">
        <f t="shared" si="10"/>
        <v>411.82277103332501</v>
      </c>
      <c r="Z8" s="10"/>
      <c r="AA8" s="14">
        <f t="shared" si="13"/>
        <v>55.204040160000005</v>
      </c>
      <c r="AC8" s="10">
        <f t="shared" si="4"/>
        <v>5659.4289713109138</v>
      </c>
      <c r="AD8" s="10">
        <f t="shared" si="4"/>
        <v>411.82277103332501</v>
      </c>
      <c r="AE8" s="10">
        <f t="shared" si="11"/>
        <v>546.09226923222764</v>
      </c>
      <c r="AF8" s="10">
        <f t="shared" si="12"/>
        <v>19.801309064440439</v>
      </c>
      <c r="AG8" s="10">
        <f t="shared" si="0"/>
        <v>6637.1453206409069</v>
      </c>
      <c r="AH8" s="10">
        <f t="shared" si="1"/>
        <v>33185.726603204537</v>
      </c>
    </row>
    <row r="9" spans="1:38" x14ac:dyDescent="0.35">
      <c r="A9" s="40">
        <v>6</v>
      </c>
      <c r="B9" s="4">
        <f>RATES!T10</f>
        <v>3.4712124595133093E-2</v>
      </c>
      <c r="C9" s="4">
        <f>RATES!U10</f>
        <v>3.4123247541298876E-2</v>
      </c>
      <c r="D9" s="3">
        <f>RATES!V10</f>
        <v>0.81485957170180212</v>
      </c>
      <c r="E9" s="3">
        <f>RATES!W10</f>
        <v>1.0324230552318532</v>
      </c>
      <c r="G9" s="6">
        <f>'LIFE TABLES'!A9</f>
        <v>66</v>
      </c>
      <c r="H9" s="3">
        <f>'LIFE TABLES'!B9</f>
        <v>11.728260000000001</v>
      </c>
      <c r="I9" s="3">
        <f>'LIFE TABLES'!C9</f>
        <v>1.1728260000000001E-2</v>
      </c>
      <c r="J9" s="3">
        <f>'LIFE TABLES'!D9</f>
        <v>0.98827173999999995</v>
      </c>
      <c r="K9" s="10">
        <f>'LIFE TABLES'!E9</f>
        <v>0.93939989246654454</v>
      </c>
      <c r="M9" s="8" t="s">
        <v>35</v>
      </c>
      <c r="N9" s="14">
        <f>'ASSIGNEMENT DATA'!J3</f>
        <v>50</v>
      </c>
      <c r="P9" s="14">
        <f t="shared" si="5"/>
        <v>85909.332446480752</v>
      </c>
      <c r="Q9" s="14">
        <f t="shared" si="6"/>
        <v>21477.333111620188</v>
      </c>
      <c r="R9" s="14">
        <f t="shared" si="2"/>
        <v>107386.66555810094</v>
      </c>
      <c r="T9" s="10">
        <f t="shared" si="7"/>
        <v>5.3144132163290135E-2</v>
      </c>
      <c r="U9" s="10">
        <f t="shared" si="8"/>
        <v>4.2045669172288535E-3</v>
      </c>
      <c r="V9" s="10">
        <f t="shared" si="9"/>
        <v>0.30115008225864409</v>
      </c>
      <c r="W9" s="10"/>
      <c r="X9" s="10">
        <f t="shared" si="3"/>
        <v>4649.5139644592264</v>
      </c>
      <c r="Y9" s="10">
        <f t="shared" si="10"/>
        <v>367.92084800424198</v>
      </c>
      <c r="Z9" s="10"/>
      <c r="AA9" s="14">
        <f t="shared" si="13"/>
        <v>56.308120963200004</v>
      </c>
      <c r="AC9" s="10">
        <f t="shared" si="4"/>
        <v>4649.5139644592264</v>
      </c>
      <c r="AD9" s="10">
        <f t="shared" si="4"/>
        <v>367.92084800424198</v>
      </c>
      <c r="AE9" s="10">
        <f t="shared" si="11"/>
        <v>449.06581243745421</v>
      </c>
      <c r="AF9" s="10">
        <f t="shared" si="12"/>
        <v>16.44907534623648</v>
      </c>
      <c r="AG9" s="10">
        <f t="shared" si="0"/>
        <v>5482.9497002471589</v>
      </c>
      <c r="AH9" s="10">
        <f t="shared" si="1"/>
        <v>32897.698201482955</v>
      </c>
    </row>
    <row r="10" spans="1:38" x14ac:dyDescent="0.35">
      <c r="A10" s="40">
        <v>7</v>
      </c>
      <c r="B10" s="4">
        <f>RATES!T11</f>
        <v>3.4468197167211521E-2</v>
      </c>
      <c r="C10" s="4">
        <f>RATES!U11</f>
        <v>3.3887475504917081E-2</v>
      </c>
      <c r="D10" s="3">
        <f>RATES!V11</f>
        <v>0.78882378043770396</v>
      </c>
      <c r="E10" s="3">
        <f>RATES!W11</f>
        <v>1.0330058397195523</v>
      </c>
      <c r="G10" s="6">
        <f>'LIFE TABLES'!A10</f>
        <v>67</v>
      </c>
      <c r="H10" s="3">
        <f>'LIFE TABLES'!B10</f>
        <v>12.797940000000001</v>
      </c>
      <c r="I10" s="3">
        <f>'LIFE TABLES'!C10</f>
        <v>1.2797940000000001E-2</v>
      </c>
      <c r="J10" s="3">
        <f>'LIFE TABLES'!D10</f>
        <v>0.98720205999999999</v>
      </c>
      <c r="K10" s="10">
        <f>'LIFE TABLES'!E10</f>
        <v>0.9273775090067512</v>
      </c>
      <c r="M10" s="8" t="s">
        <v>30</v>
      </c>
      <c r="N10" s="16">
        <f>'ASSIGNEMENT DATA'!K3</f>
        <v>0.02</v>
      </c>
      <c r="P10" s="14">
        <f t="shared" si="5"/>
        <v>86792.455577343324</v>
      </c>
      <c r="Q10" s="14">
        <f t="shared" si="6"/>
        <v>21698.113894335831</v>
      </c>
      <c r="R10" s="14">
        <f t="shared" si="2"/>
        <v>108490.56947167916</v>
      </c>
      <c r="T10" s="10">
        <f t="shared" si="7"/>
        <v>4.4594397236235435E-2</v>
      </c>
      <c r="U10" s="10">
        <f t="shared" si="8"/>
        <v>3.8541006837411918E-3</v>
      </c>
      <c r="V10" s="10">
        <f t="shared" si="9"/>
        <v>0.25270158433866746</v>
      </c>
      <c r="W10" s="10"/>
      <c r="X10" s="10">
        <f t="shared" si="3"/>
        <v>3815.6823487874758</v>
      </c>
      <c r="Y10" s="10">
        <f t="shared" si="10"/>
        <v>329.83370971033997</v>
      </c>
      <c r="Z10" s="10"/>
      <c r="AA10" s="14">
        <f t="shared" si="13"/>
        <v>57.434283382464002</v>
      </c>
      <c r="AC10" s="10">
        <f t="shared" si="4"/>
        <v>3815.6823487874758</v>
      </c>
      <c r="AD10" s="10">
        <f t="shared" si="4"/>
        <v>329.83370971033997</v>
      </c>
      <c r="AE10" s="10">
        <f t="shared" si="11"/>
        <v>368.93015178800522</v>
      </c>
      <c r="AF10" s="10">
        <f t="shared" si="12"/>
        <v>13.643763647943203</v>
      </c>
      <c r="AG10" s="10">
        <f t="shared" si="0"/>
        <v>4528.0899739337638</v>
      </c>
      <c r="AH10" s="10">
        <f t="shared" si="1"/>
        <v>31696.629817536348</v>
      </c>
    </row>
    <row r="11" spans="1:38" x14ac:dyDescent="0.35">
      <c r="A11" s="40">
        <v>8</v>
      </c>
      <c r="B11" s="4">
        <f>RATES!T12</f>
        <v>3.4360850246257221E-2</v>
      </c>
      <c r="C11" s="4">
        <f>RATES!U12</f>
        <v>3.3783699969490377E-2</v>
      </c>
      <c r="D11" s="3">
        <f>RATES!V12</f>
        <v>0.7631737151517588</v>
      </c>
      <c r="E11" s="3">
        <f>RATES!W12</f>
        <v>1.0336097336382248</v>
      </c>
      <c r="G11" s="6">
        <f>'LIFE TABLES'!A11</f>
        <v>68</v>
      </c>
      <c r="H11" s="3">
        <f>'LIFE TABLES'!B11</f>
        <v>13.97499</v>
      </c>
      <c r="I11" s="3">
        <f>'LIFE TABLES'!C11</f>
        <v>1.397499E-2</v>
      </c>
      <c r="J11" s="3">
        <f>'LIFE TABLES'!D11</f>
        <v>0.98602500999999998</v>
      </c>
      <c r="K11" s="10">
        <f>'LIFE TABLES'!E11</f>
        <v>0.91441741759215689</v>
      </c>
      <c r="P11" s="14">
        <f t="shared" si="5"/>
        <v>87735.917299500987</v>
      </c>
      <c r="Q11" s="14">
        <f t="shared" si="6"/>
        <v>21933.979324875247</v>
      </c>
      <c r="R11" s="14">
        <f t="shared" si="2"/>
        <v>109669.89662437624</v>
      </c>
      <c r="T11" s="10">
        <f t="shared" si="7"/>
        <v>3.737551233368256E-2</v>
      </c>
      <c r="U11" s="10">
        <f t="shared" si="8"/>
        <v>3.5315021141170346E-3</v>
      </c>
      <c r="V11" s="10">
        <f t="shared" si="9"/>
        <v>0.21179456989086784</v>
      </c>
      <c r="W11" s="10"/>
      <c r="X11" s="10">
        <f t="shared" si="3"/>
        <v>3127.6545946752885</v>
      </c>
      <c r="Y11" s="10">
        <f t="shared" si="10"/>
        <v>295.5767767576948</v>
      </c>
      <c r="Z11" s="10"/>
      <c r="AA11" s="14">
        <f t="shared" si="13"/>
        <v>58.582969050113284</v>
      </c>
      <c r="AC11" s="10">
        <f t="shared" si="4"/>
        <v>3127.6545946752885</v>
      </c>
      <c r="AD11" s="10">
        <f t="shared" si="4"/>
        <v>295.5767767576948</v>
      </c>
      <c r="AE11" s="10">
        <f t="shared" si="11"/>
        <v>302.76661403581568</v>
      </c>
      <c r="AF11" s="10">
        <f t="shared" si="12"/>
        <v>11.298030619581452</v>
      </c>
      <c r="AG11" s="10">
        <f t="shared" si="0"/>
        <v>3737.2960160883804</v>
      </c>
      <c r="AH11" s="10">
        <f t="shared" si="1"/>
        <v>29898.368128707043</v>
      </c>
    </row>
    <row r="12" spans="1:38" x14ac:dyDescent="0.35">
      <c r="A12" s="40">
        <v>9</v>
      </c>
      <c r="B12" s="4">
        <f>RATES!T13</f>
        <v>3.4341331386158115E-2</v>
      </c>
      <c r="C12" s="4">
        <f>RATES!U13</f>
        <v>3.376482933622766E-2</v>
      </c>
      <c r="D12" s="3">
        <f>RATES!V13</f>
        <v>0.7379468587958069</v>
      </c>
      <c r="E12" s="3">
        <f>RATES!W13</f>
        <v>1.0341851937646533</v>
      </c>
      <c r="G12" s="6">
        <f>'LIFE TABLES'!A12</f>
        <v>69</v>
      </c>
      <c r="H12" s="3">
        <f>'LIFE TABLES'!B12</f>
        <v>15.66005</v>
      </c>
      <c r="I12" s="3">
        <f>'LIFE TABLES'!C12</f>
        <v>1.5660050000000002E-2</v>
      </c>
      <c r="J12" s="3">
        <f>'LIFE TABLES'!D12</f>
        <v>0.98433994999999996</v>
      </c>
      <c r="K12" s="10">
        <f>'LIFE TABLES'!E12</f>
        <v>0.90009759511179277</v>
      </c>
      <c r="P12" s="14">
        <f t="shared" si="5"/>
        <v>88739.012526588936</v>
      </c>
      <c r="Q12" s="14">
        <f t="shared" si="6"/>
        <v>22184.753131647234</v>
      </c>
      <c r="R12" s="14">
        <f t="shared" si="2"/>
        <v>110923.76565823617</v>
      </c>
      <c r="T12" s="10">
        <f t="shared" si="7"/>
        <v>3.1271678450497248E-2</v>
      </c>
      <c r="U12" s="10">
        <f t="shared" si="8"/>
        <v>3.3167135542194856E-3</v>
      </c>
      <c r="V12" s="10">
        <f t="shared" si="9"/>
        <v>0.17720617788615109</v>
      </c>
      <c r="W12" s="10"/>
      <c r="X12" s="10">
        <f t="shared" si="3"/>
        <v>2559.3081096743708</v>
      </c>
      <c r="Y12" s="10">
        <f t="shared" si="10"/>
        <v>271.49238872399968</v>
      </c>
      <c r="Z12" s="10"/>
      <c r="AA12" s="14">
        <f t="shared" si="13"/>
        <v>59.754628431115549</v>
      </c>
      <c r="AC12" s="10">
        <f t="shared" si="4"/>
        <v>2559.3081096743708</v>
      </c>
      <c r="AD12" s="10">
        <f t="shared" si="4"/>
        <v>271.49238872399968</v>
      </c>
      <c r="AE12" s="10">
        <f t="shared" si="11"/>
        <v>248.17252260455695</v>
      </c>
      <c r="AF12" s="10">
        <f t="shared" si="12"/>
        <v>9.3392383612892846</v>
      </c>
      <c r="AG12" s="10">
        <f t="shared" si="0"/>
        <v>3088.3122593642165</v>
      </c>
      <c r="AH12" s="10">
        <f t="shared" si="1"/>
        <v>27794.81033427795</v>
      </c>
    </row>
    <row r="13" spans="1:38" x14ac:dyDescent="0.35">
      <c r="A13" s="40">
        <v>10</v>
      </c>
      <c r="B13" s="4">
        <f>RATES!T14</f>
        <v>3.439988682353512E-2</v>
      </c>
      <c r="C13" s="4">
        <f>RATES!U14</f>
        <v>3.382143906283562E-2</v>
      </c>
      <c r="D13" s="3">
        <f>RATES!V14</f>
        <v>0.71304240190161705</v>
      </c>
      <c r="E13" s="3">
        <f>RATES!W14</f>
        <v>1.0349270349530013</v>
      </c>
      <c r="G13" s="6">
        <f>'LIFE TABLES'!A13</f>
        <v>70</v>
      </c>
      <c r="H13" s="3">
        <f>'LIFE TABLES'!B13</f>
        <v>17.473579999999998</v>
      </c>
      <c r="I13" s="3">
        <f>'LIFE TABLES'!C13</f>
        <v>1.7473579999999999E-2</v>
      </c>
      <c r="J13" s="3">
        <f>'LIFE TABLES'!D13</f>
        <v>0.98252642000000001</v>
      </c>
      <c r="K13" s="10">
        <f>'LIFE TABLES'!E13</f>
        <v>0.88436966777579928</v>
      </c>
      <c r="P13" s="14">
        <f t="shared" si="5"/>
        <v>89817.958250186333</v>
      </c>
      <c r="Q13" s="14">
        <f t="shared" si="6"/>
        <v>22454.489562546583</v>
      </c>
      <c r="R13" s="14">
        <f t="shared" si="2"/>
        <v>112272.44781273292</v>
      </c>
      <c r="T13" s="10">
        <f t="shared" si="7"/>
        <v>2.6116462734054477E-2</v>
      </c>
      <c r="U13" s="10">
        <f t="shared" si="8"/>
        <v>3.0964263257878917E-3</v>
      </c>
      <c r="V13" s="10">
        <f t="shared" si="9"/>
        <v>0.14799328882630872</v>
      </c>
      <c r="W13" s="10"/>
      <c r="X13" s="10">
        <f t="shared" si="3"/>
        <v>2090.3813953648864</v>
      </c>
      <c r="Y13" s="10">
        <f t="shared" si="10"/>
        <v>247.88445860715791</v>
      </c>
      <c r="Z13" s="10"/>
      <c r="AA13" s="14">
        <f t="shared" si="13"/>
        <v>60.949720999737863</v>
      </c>
      <c r="AC13" s="10">
        <f t="shared" si="4"/>
        <v>2090.3813953648864</v>
      </c>
      <c r="AD13" s="10">
        <f t="shared" si="4"/>
        <v>247.88445860715791</v>
      </c>
      <c r="AE13" s="10">
        <f t="shared" si="11"/>
        <v>203.07505861535259</v>
      </c>
      <c r="AF13" s="10">
        <f t="shared" si="12"/>
        <v>7.7013336122581002</v>
      </c>
      <c r="AG13" s="10">
        <f t="shared" si="0"/>
        <v>2549.042246199655</v>
      </c>
      <c r="AH13" s="10">
        <f t="shared" si="1"/>
        <v>25490.42246199655</v>
      </c>
    </row>
    <row r="14" spans="1:38" x14ac:dyDescent="0.35">
      <c r="A14" s="40">
        <v>11</v>
      </c>
      <c r="B14" s="4">
        <f>RATES!T15</f>
        <v>3.456577527856701E-2</v>
      </c>
      <c r="C14" s="4">
        <f>RATES!U15</f>
        <v>3.3981797891815796E-2</v>
      </c>
      <c r="D14" s="3">
        <f>RATES!V15</f>
        <v>0.68811467455211595</v>
      </c>
      <c r="E14" s="3">
        <f>RATES!W15</f>
        <v>1.0362261237427122</v>
      </c>
      <c r="G14" s="6">
        <f>'LIFE TABLES'!A14</f>
        <v>71</v>
      </c>
      <c r="H14" s="3">
        <f>'LIFE TABLES'!B14</f>
        <v>19.737480000000001</v>
      </c>
      <c r="I14" s="3">
        <f>'LIFE TABLES'!C14</f>
        <v>1.9737480000000002E-2</v>
      </c>
      <c r="J14" s="3">
        <f>'LIFE TABLES'!D14</f>
        <v>0.98026252000000003</v>
      </c>
      <c r="K14" s="10">
        <f>'LIFE TABLES'!E14</f>
        <v>0.86691443914546784</v>
      </c>
      <c r="P14" s="14">
        <f t="shared" si="5"/>
        <v>91024.136996233676</v>
      </c>
      <c r="Q14" s="14">
        <f t="shared" si="6"/>
        <v>22756.034249058419</v>
      </c>
      <c r="R14" s="14">
        <f t="shared" si="2"/>
        <v>113780.17124529209</v>
      </c>
      <c r="T14" s="10">
        <f t="shared" si="7"/>
        <v>2.1760841137194783E-2</v>
      </c>
      <c r="U14" s="10">
        <f t="shared" si="8"/>
        <v>2.921014578343492E-3</v>
      </c>
      <c r="V14" s="10">
        <f t="shared" si="9"/>
        <v>0.12331143311077045</v>
      </c>
      <c r="W14" s="10"/>
      <c r="X14" s="10">
        <f t="shared" si="3"/>
        <v>1703.4395845805659</v>
      </c>
      <c r="Y14" s="10">
        <f t="shared" si="10"/>
        <v>228.69734727975646</v>
      </c>
      <c r="Z14" s="10"/>
      <c r="AA14" s="14">
        <f t="shared" si="13"/>
        <v>62.168715419732621</v>
      </c>
      <c r="AC14" s="10">
        <f t="shared" si="4"/>
        <v>1703.4395845805659</v>
      </c>
      <c r="AD14" s="10">
        <f t="shared" si="4"/>
        <v>228.69734727975646</v>
      </c>
      <c r="AE14" s="10">
        <f t="shared" si="11"/>
        <v>165.86647116951738</v>
      </c>
      <c r="AF14" s="10">
        <f t="shared" si="12"/>
        <v>6.3310352973214492</v>
      </c>
      <c r="AG14" s="10">
        <f t="shared" si="0"/>
        <v>2104.334438327161</v>
      </c>
      <c r="AH14" s="10">
        <f t="shared" si="1"/>
        <v>23147.678821598773</v>
      </c>
    </row>
    <row r="15" spans="1:38" x14ac:dyDescent="0.35">
      <c r="A15" s="40">
        <v>12</v>
      </c>
      <c r="B15" s="4">
        <f>RATES!T16</f>
        <v>3.456577527856701E-2</v>
      </c>
      <c r="C15" s="4">
        <f>RATES!U16</f>
        <v>3.3981797891815796E-2</v>
      </c>
      <c r="D15" s="3">
        <f>RATES!V16</f>
        <v>0.66512414289640909</v>
      </c>
      <c r="E15" s="3">
        <f>RATES!W16</f>
        <v>1.0345657752785671</v>
      </c>
      <c r="G15" s="6">
        <f>'LIFE TABLES'!A15</f>
        <v>72</v>
      </c>
      <c r="H15" s="3">
        <f>'LIFE TABLES'!B15</f>
        <v>21.721769999999999</v>
      </c>
      <c r="I15" s="3">
        <f>'LIFE TABLES'!C15</f>
        <v>2.1721769999999998E-2</v>
      </c>
      <c r="J15" s="3">
        <f>'LIFE TABLES'!D15</f>
        <v>0.97827823000000003</v>
      </c>
      <c r="K15" s="10">
        <f>'LIFE TABLES'!E15</f>
        <v>0.84808352308867097</v>
      </c>
      <c r="P15" s="14">
        <f t="shared" si="5"/>
        <v>92098.706809638432</v>
      </c>
      <c r="Q15" s="14">
        <f t="shared" si="6"/>
        <v>23024.676702409608</v>
      </c>
      <c r="R15" s="14">
        <f t="shared" si="2"/>
        <v>115123.38351204804</v>
      </c>
      <c r="T15" s="10">
        <f t="shared" si="7"/>
        <v>1.8094933578355184E-2</v>
      </c>
      <c r="U15" s="10">
        <f t="shared" si="8"/>
        <v>2.6785425884025397E-3</v>
      </c>
      <c r="V15" s="10">
        <f t="shared" si="9"/>
        <v>0.10253795694401271</v>
      </c>
      <c r="W15" s="10"/>
      <c r="X15" s="10">
        <f t="shared" si="3"/>
        <v>1385.3126360755809</v>
      </c>
      <c r="Y15" s="10">
        <f t="shared" si="10"/>
        <v>205.09960002435355</v>
      </c>
      <c r="Z15" s="10"/>
      <c r="AA15" s="14">
        <f t="shared" si="13"/>
        <v>63.412089728127278</v>
      </c>
      <c r="AC15" s="10">
        <f t="shared" si="4"/>
        <v>1385.3126360755809</v>
      </c>
      <c r="AD15" s="10">
        <f t="shared" si="4"/>
        <v>205.09960002435355</v>
      </c>
      <c r="AE15" s="10">
        <f t="shared" si="11"/>
        <v>135.16329905059072</v>
      </c>
      <c r="AF15" s="10">
        <f t="shared" si="12"/>
        <v>5.2008954419057849</v>
      </c>
      <c r="AG15" s="10">
        <f t="shared" si="0"/>
        <v>1730.7764305924309</v>
      </c>
      <c r="AH15" s="10">
        <f t="shared" si="1"/>
        <v>20769.31716710917</v>
      </c>
    </row>
    <row r="16" spans="1:38" x14ac:dyDescent="0.35">
      <c r="A16" s="40">
        <v>13</v>
      </c>
      <c r="B16" s="4">
        <f>RATES!T17</f>
        <v>3.4614560763919187E-2</v>
      </c>
      <c r="C16" s="4">
        <f>RATES!U17</f>
        <v>3.4028952298332624E-2</v>
      </c>
      <c r="D16" s="3">
        <f>RATES!V17</f>
        <v>0.64250776294677359</v>
      </c>
      <c r="E16" s="3">
        <f>RATES!W17</f>
        <v>1.0352001660585526</v>
      </c>
      <c r="G16" s="6">
        <f>'LIFE TABLES'!A16</f>
        <v>73</v>
      </c>
      <c r="H16" s="3">
        <f>'LIFE TABLES'!B16</f>
        <v>23.921029999999998</v>
      </c>
      <c r="I16" s="3">
        <f>'LIFE TABLES'!C16</f>
        <v>2.3921029999999999E-2</v>
      </c>
      <c r="J16" s="3">
        <f>'LIFE TABLES'!D16</f>
        <v>0.97607896999999999</v>
      </c>
      <c r="K16" s="10">
        <f>'LIFE TABLES'!E16</f>
        <v>0.82779649169036118</v>
      </c>
      <c r="P16" s="14">
        <f t="shared" si="5"/>
        <v>93243.103458287107</v>
      </c>
      <c r="Q16" s="14">
        <f t="shared" si="6"/>
        <v>23310.775864571777</v>
      </c>
      <c r="R16" s="14">
        <f t="shared" si="2"/>
        <v>116553.87932285888</v>
      </c>
      <c r="T16" s="10">
        <f t="shared" si="7"/>
        <v>1.5012771509972439E-2</v>
      </c>
      <c r="U16" s="10">
        <f t="shared" si="8"/>
        <v>2.4528135441964365E-3</v>
      </c>
      <c r="V16" s="10">
        <f t="shared" si="9"/>
        <v>8.5072371889843831E-2</v>
      </c>
      <c r="W16" s="10"/>
      <c r="X16" s="10">
        <f t="shared" si="3"/>
        <v>1124.0650847115094</v>
      </c>
      <c r="Y16" s="10">
        <f t="shared" si="10"/>
        <v>183.68328929642104</v>
      </c>
      <c r="Z16" s="10"/>
      <c r="AA16" s="14">
        <f t="shared" si="13"/>
        <v>64.680331522689826</v>
      </c>
      <c r="AC16" s="10">
        <f t="shared" si="4"/>
        <v>1124.0650847115094</v>
      </c>
      <c r="AD16" s="10">
        <f t="shared" si="4"/>
        <v>183.68328929642104</v>
      </c>
      <c r="AE16" s="10">
        <f t="shared" si="11"/>
        <v>109.92056526046625</v>
      </c>
      <c r="AF16" s="10">
        <f t="shared" si="12"/>
        <v>4.2612329491833174</v>
      </c>
      <c r="AG16" s="10">
        <f t="shared" si="0"/>
        <v>1421.9301722175799</v>
      </c>
      <c r="AH16" s="10">
        <f t="shared" si="1"/>
        <v>18485.09223882854</v>
      </c>
    </row>
    <row r="17" spans="1:34" x14ac:dyDescent="0.35">
      <c r="A17" s="40">
        <v>14</v>
      </c>
      <c r="B17" s="4">
        <f>RATES!T18</f>
        <v>3.4682856445219561E-2</v>
      </c>
      <c r="C17" s="4">
        <f>RATES!U18</f>
        <v>3.4094960867963174E-2</v>
      </c>
      <c r="D17" s="3">
        <f>RATES!V18</f>
        <v>0.62043809095503322</v>
      </c>
      <c r="E17" s="3">
        <f>RATES!W18</f>
        <v>1.0355711106611278</v>
      </c>
      <c r="G17" s="6">
        <f>'LIFE TABLES'!A17</f>
        <v>74</v>
      </c>
      <c r="H17" s="3">
        <f>'LIFE TABLES'!B17</f>
        <v>25.97889</v>
      </c>
      <c r="I17" s="3">
        <f>'LIFE TABLES'!C17</f>
        <v>2.5978890000000001E-2</v>
      </c>
      <c r="J17" s="3">
        <f>'LIFE TABLES'!D17</f>
        <v>0.97402111000000002</v>
      </c>
      <c r="K17" s="10">
        <f>'LIFE TABLES'!E17</f>
        <v>0.80629125769035137</v>
      </c>
      <c r="P17" s="14">
        <f t="shared" si="5"/>
        <v>94435.547197173466</v>
      </c>
      <c r="Q17" s="14">
        <f t="shared" si="6"/>
        <v>23608.886799293366</v>
      </c>
      <c r="R17" s="14">
        <f t="shared" si="2"/>
        <v>118044.43399646683</v>
      </c>
      <c r="T17" s="10">
        <f t="shared" si="7"/>
        <v>1.2429342914771772E-2</v>
      </c>
      <c r="U17" s="10">
        <f t="shared" si="8"/>
        <v>2.2100857913653449E-3</v>
      </c>
      <c r="V17" s="10">
        <f t="shared" si="9"/>
        <v>7.0432943183706714E-2</v>
      </c>
      <c r="W17" s="10"/>
      <c r="X17" s="10">
        <f t="shared" si="3"/>
        <v>910.16168533475411</v>
      </c>
      <c r="Y17" s="10">
        <f t="shared" si="10"/>
        <v>161.86505513775737</v>
      </c>
      <c r="Z17" s="10"/>
      <c r="AA17" s="14">
        <f t="shared" si="13"/>
        <v>65.973938153143621</v>
      </c>
      <c r="AC17" s="10">
        <f t="shared" si="4"/>
        <v>910.16168533475411</v>
      </c>
      <c r="AD17" s="10">
        <f t="shared" si="4"/>
        <v>161.86505513775737</v>
      </c>
      <c r="AE17" s="10">
        <f t="shared" si="11"/>
        <v>89.191134758398178</v>
      </c>
      <c r="AF17" s="10">
        <f t="shared" si="12"/>
        <v>3.4822456405015387</v>
      </c>
      <c r="AG17" s="10">
        <f t="shared" si="0"/>
        <v>1164.7001208714112</v>
      </c>
      <c r="AH17" s="10">
        <f t="shared" si="1"/>
        <v>16305.801692199757</v>
      </c>
    </row>
    <row r="18" spans="1:34" x14ac:dyDescent="0.35">
      <c r="A18" s="40">
        <v>15</v>
      </c>
      <c r="B18" s="4">
        <f>RATES!T19</f>
        <v>3.4673100204884198E-2</v>
      </c>
      <c r="C18" s="4">
        <f>RATES!U19</f>
        <v>3.4085531615055661E-2</v>
      </c>
      <c r="D18" s="3">
        <f>RATES!V19</f>
        <v>0.59972565246536114</v>
      </c>
      <c r="E18" s="3">
        <f>RATES!W19</f>
        <v>1.0345365224991245</v>
      </c>
      <c r="G18" s="6">
        <f>'LIFE TABLES'!A18</f>
        <v>75</v>
      </c>
      <c r="H18" s="3">
        <f>'LIFE TABLES'!B18</f>
        <v>29.22232</v>
      </c>
      <c r="I18" s="3">
        <f>'LIFE TABLES'!C18</f>
        <v>2.922232E-2</v>
      </c>
      <c r="J18" s="3">
        <f>'LIFE TABLES'!D18</f>
        <v>0.97077767999999998</v>
      </c>
      <c r="K18" s="10">
        <f>'LIFE TABLES'!E18</f>
        <v>0.78272955654492149</v>
      </c>
      <c r="P18" s="14">
        <f t="shared" si="5"/>
        <v>95547.688100517131</v>
      </c>
      <c r="Q18" s="14">
        <f t="shared" si="6"/>
        <v>23886.922025129283</v>
      </c>
      <c r="R18" s="14">
        <f t="shared" si="2"/>
        <v>119434.61012564642</v>
      </c>
      <c r="T18" s="10">
        <f t="shared" si="7"/>
        <v>1.025620937691759E-2</v>
      </c>
      <c r="U18" s="10">
        <f t="shared" si="8"/>
        <v>2.0582140042560955E-3</v>
      </c>
      <c r="V18" s="10">
        <f t="shared" si="9"/>
        <v>5.811851980253302E-2</v>
      </c>
      <c r="W18" s="10"/>
      <c r="X18" s="10">
        <f t="shared" si="3"/>
        <v>734.5087417260753</v>
      </c>
      <c r="Y18" s="10">
        <f t="shared" si="10"/>
        <v>147.42575163594779</v>
      </c>
      <c r="Z18" s="10"/>
      <c r="AA18" s="14">
        <f t="shared" si="13"/>
        <v>67.293416916206496</v>
      </c>
      <c r="AC18" s="10">
        <f t="shared" si="4"/>
        <v>734.5087417260753</v>
      </c>
      <c r="AD18" s="10">
        <f t="shared" si="4"/>
        <v>147.42575163594779</v>
      </c>
      <c r="AE18" s="10">
        <f t="shared" si="11"/>
        <v>72.218396168517089</v>
      </c>
      <c r="AF18" s="10">
        <f t="shared" si="12"/>
        <v>2.842503728462888</v>
      </c>
      <c r="AG18" s="10">
        <f t="shared" si="0"/>
        <v>956.99539325900309</v>
      </c>
      <c r="AH18" s="10">
        <f t="shared" si="1"/>
        <v>14354.930898885046</v>
      </c>
    </row>
    <row r="19" spans="1:34" x14ac:dyDescent="0.35">
      <c r="A19" s="40">
        <v>16</v>
      </c>
      <c r="B19" s="4">
        <f>RATES!T20</f>
        <v>3.4556017895887414E-2</v>
      </c>
      <c r="C19" s="4">
        <f>RATES!U20</f>
        <v>3.3972366467612668E-2</v>
      </c>
      <c r="D19" s="3">
        <f>RATES!V20</f>
        <v>0.58067859760555229</v>
      </c>
      <c r="E19" s="3">
        <f>RATES!W20</f>
        <v>1.0328013722881297</v>
      </c>
      <c r="G19" s="6">
        <f>'LIFE TABLES'!A19</f>
        <v>76</v>
      </c>
      <c r="H19" s="3">
        <f>'LIFE TABLES'!B19</f>
        <v>32.869430000000001</v>
      </c>
      <c r="I19" s="3">
        <f>'LIFE TABLES'!C19</f>
        <v>3.2869429999999998E-2</v>
      </c>
      <c r="J19" s="3">
        <f>'LIFE TABLES'!D19</f>
        <v>0.96713057000000002</v>
      </c>
      <c r="K19" s="10">
        <f>'LIFE TABLES'!E19</f>
        <v>0.75700168217713715</v>
      </c>
      <c r="P19" s="14">
        <f t="shared" si="5"/>
        <v>96510.784154610505</v>
      </c>
      <c r="Q19" s="14">
        <f t="shared" si="6"/>
        <v>24127.696038652626</v>
      </c>
      <c r="R19" s="14">
        <f t="shared" si="2"/>
        <v>120638.48019326312</v>
      </c>
      <c r="T19" s="10">
        <f t="shared" si="7"/>
        <v>8.4312295776270071E-3</v>
      </c>
      <c r="U19" s="10">
        <f t="shared" si="8"/>
        <v>1.9103226183529729E-3</v>
      </c>
      <c r="V19" s="10">
        <f t="shared" si="9"/>
        <v>4.777696760655304E-2</v>
      </c>
      <c r="W19" s="10"/>
      <c r="X19" s="10">
        <f t="shared" si="3"/>
        <v>590.52812477655118</v>
      </c>
      <c r="Y19" s="10">
        <f t="shared" si="10"/>
        <v>133.82227059721004</v>
      </c>
      <c r="Z19" s="10"/>
      <c r="AA19" s="14">
        <f t="shared" si="13"/>
        <v>68.639285254530634</v>
      </c>
      <c r="AC19" s="10">
        <f t="shared" si="4"/>
        <v>590.52812477655118</v>
      </c>
      <c r="AD19" s="10">
        <f t="shared" si="4"/>
        <v>133.82227059721004</v>
      </c>
      <c r="AE19" s="10">
        <f t="shared" si="11"/>
        <v>58.280786290420465</v>
      </c>
      <c r="AF19" s="10">
        <f t="shared" si="12"/>
        <v>2.3164509932295836</v>
      </c>
      <c r="AG19" s="10">
        <f t="shared" si="0"/>
        <v>784.9476326574113</v>
      </c>
      <c r="AH19" s="10">
        <f t="shared" si="1"/>
        <v>12559.162122518581</v>
      </c>
    </row>
    <row r="20" spans="1:34" x14ac:dyDescent="0.35">
      <c r="A20" s="40">
        <v>17</v>
      </c>
      <c r="B20" s="4">
        <f>RATES!T21</f>
        <v>3.4360850246257221E-2</v>
      </c>
      <c r="C20" s="4">
        <f>RATES!U21</f>
        <v>3.3783699969490377E-2</v>
      </c>
      <c r="D20" s="3">
        <f>RATES!V21</f>
        <v>0.56308600558487287</v>
      </c>
      <c r="E20" s="3">
        <f>RATES!W21</f>
        <v>1.0312431703970446</v>
      </c>
      <c r="G20" s="6">
        <f>'LIFE TABLES'!A20</f>
        <v>77</v>
      </c>
      <c r="H20" s="3">
        <f>'LIFE TABLES'!B20</f>
        <v>37.547710000000002</v>
      </c>
      <c r="I20" s="3">
        <f>'LIFE TABLES'!C20</f>
        <v>3.7547710000000005E-2</v>
      </c>
      <c r="J20" s="3">
        <f>'LIFE TABLES'!D20</f>
        <v>0.96245228999999999</v>
      </c>
      <c r="K20" s="10">
        <f>'LIFE TABLES'!E20</f>
        <v>0.72857800254523786</v>
      </c>
      <c r="P20" s="14">
        <f t="shared" si="5"/>
        <v>97336.513114465066</v>
      </c>
      <c r="Q20" s="14">
        <f t="shared" si="6"/>
        <v>24334.128278616266</v>
      </c>
      <c r="R20" s="14">
        <f t="shared" si="2"/>
        <v>121670.64139308133</v>
      </c>
      <c r="T20" s="10">
        <f t="shared" si="7"/>
        <v>6.8974577823274182E-3</v>
      </c>
      <c r="U20" s="10">
        <f t="shared" si="8"/>
        <v>1.7939157243702477E-3</v>
      </c>
      <c r="V20" s="10">
        <f t="shared" si="9"/>
        <v>3.9085594099855368E-2</v>
      </c>
      <c r="W20" s="10"/>
      <c r="X20" s="10">
        <f t="shared" si="3"/>
        <v>472.47429746282211</v>
      </c>
      <c r="Y20" s="10">
        <f t="shared" si="10"/>
        <v>122.90302380275122</v>
      </c>
      <c r="Z20" s="10"/>
      <c r="AA20" s="14">
        <f t="shared" si="13"/>
        <v>70.012070959621255</v>
      </c>
      <c r="AC20" s="10">
        <f t="shared" si="4"/>
        <v>472.47429746282211</v>
      </c>
      <c r="AD20" s="10">
        <f t="shared" si="4"/>
        <v>122.90302380275122</v>
      </c>
      <c r="AE20" s="10">
        <f t="shared" si="11"/>
        <v>46.856332623119719</v>
      </c>
      <c r="AF20" s="10">
        <f t="shared" si="12"/>
        <v>1.8835026688935899</v>
      </c>
      <c r="AG20" s="10">
        <f t="shared" si="0"/>
        <v>644.11715655758655</v>
      </c>
      <c r="AH20" s="10">
        <f t="shared" si="1"/>
        <v>10949.991661478971</v>
      </c>
    </row>
    <row r="21" spans="1:34" x14ac:dyDescent="0.35">
      <c r="A21" s="40">
        <v>18</v>
      </c>
      <c r="B21" s="4">
        <f>RATES!T22</f>
        <v>3.4165644498780186E-2</v>
      </c>
      <c r="C21" s="4">
        <f>RATES!U22</f>
        <v>3.3594961030393021E-2</v>
      </c>
      <c r="D21" s="3">
        <f>RATES!V22</f>
        <v>0.54623319434482231</v>
      </c>
      <c r="E21" s="3">
        <f>RATES!W22</f>
        <v>1.0308527775582452</v>
      </c>
      <c r="G21" s="6">
        <f>'LIFE TABLES'!A21</f>
        <v>78</v>
      </c>
      <c r="H21" s="3">
        <f>'LIFE TABLES'!B21</f>
        <v>41.500149999999998</v>
      </c>
      <c r="I21" s="3">
        <f>'LIFE TABLES'!C21</f>
        <v>4.150015E-2</v>
      </c>
      <c r="J21" s="3">
        <f>'LIFE TABLES'!D21</f>
        <v>0.95849985000000004</v>
      </c>
      <c r="K21" s="10">
        <f>'LIFE TABLES'!E21</f>
        <v>0.69834190615291014</v>
      </c>
      <c r="P21" s="14">
        <f t="shared" si="5"/>
        <v>98132.1433740395</v>
      </c>
      <c r="Q21" s="14">
        <f t="shared" si="6"/>
        <v>24533.035843509875</v>
      </c>
      <c r="R21" s="14">
        <f t="shared" si="2"/>
        <v>122665.17921754938</v>
      </c>
      <c r="T21" s="10">
        <f t="shared" si="7"/>
        <v>5.6195304122808381E-3</v>
      </c>
      <c r="U21" s="10">
        <f t="shared" si="8"/>
        <v>1.6220580179831128E-3</v>
      </c>
      <c r="V21" s="10">
        <f t="shared" si="9"/>
        <v>3.1844005669591419E-2</v>
      </c>
      <c r="W21" s="10"/>
      <c r="X21" s="10">
        <f t="shared" si="3"/>
        <v>376.46845921618177</v>
      </c>
      <c r="Y21" s="10">
        <f t="shared" si="10"/>
        <v>108.68403915005892</v>
      </c>
      <c r="Z21" s="10"/>
      <c r="AA21" s="14">
        <f t="shared" si="13"/>
        <v>71.412312378813681</v>
      </c>
      <c r="AC21" s="10">
        <f t="shared" si="4"/>
        <v>376.46845921618177</v>
      </c>
      <c r="AD21" s="10">
        <f t="shared" si="4"/>
        <v>108.68403915005892</v>
      </c>
      <c r="AE21" s="10">
        <f t="shared" si="11"/>
        <v>37.489123326346686</v>
      </c>
      <c r="AF21" s="10">
        <f t="shared" si="12"/>
        <v>1.524642080174774</v>
      </c>
      <c r="AG21" s="10">
        <f t="shared" si="0"/>
        <v>524.16626377276214</v>
      </c>
      <c r="AH21" s="10">
        <f t="shared" si="1"/>
        <v>9434.9927479097187</v>
      </c>
    </row>
    <row r="22" spans="1:34" x14ac:dyDescent="0.35">
      <c r="A22" s="40">
        <v>19</v>
      </c>
      <c r="B22" s="4">
        <f>RATES!T23</f>
        <v>3.3980163736996423E-2</v>
      </c>
      <c r="C22" s="4">
        <f>RATES!U23</f>
        <v>3.3415591895448793E-2</v>
      </c>
      <c r="D22" s="3">
        <f>RATES!V23</f>
        <v>0.52999047408950217</v>
      </c>
      <c r="E22" s="3">
        <f>RATES!W23</f>
        <v>1.0306471928259171</v>
      </c>
      <c r="G22" s="6">
        <f>'LIFE TABLES'!A22</f>
        <v>79</v>
      </c>
      <c r="H22" s="3">
        <f>'LIFE TABLES'!B22</f>
        <v>47.043030000000002</v>
      </c>
      <c r="I22" s="3">
        <f>'LIFE TABLES'!C22</f>
        <v>4.704303E-2</v>
      </c>
      <c r="J22" s="3">
        <f>'LIFE TABLES'!D22</f>
        <v>0.95295697000000001</v>
      </c>
      <c r="K22" s="10">
        <f>'LIFE TABLES'!E22</f>
        <v>0.66548978691150162</v>
      </c>
      <c r="P22" s="14">
        <f t="shared" si="5"/>
        <v>98914.546496366456</v>
      </c>
      <c r="Q22" s="14">
        <f t="shared" si="6"/>
        <v>24728.636624091614</v>
      </c>
      <c r="R22" s="14">
        <f t="shared" si="2"/>
        <v>123643.18312045807</v>
      </c>
      <c r="T22" s="10">
        <f t="shared" si="7"/>
        <v>4.5518950733334992E-3</v>
      </c>
      <c r="U22" s="10">
        <f t="shared" si="8"/>
        <v>1.4980385140347593E-3</v>
      </c>
      <c r="V22" s="10">
        <f t="shared" si="9"/>
        <v>2.579407208222316E-2</v>
      </c>
      <c r="W22" s="10"/>
      <c r="X22" s="10">
        <f t="shared" si="3"/>
        <v>298.23611142573162</v>
      </c>
      <c r="Y22" s="10">
        <f t="shared" si="10"/>
        <v>98.16602825493959</v>
      </c>
      <c r="Z22" s="10"/>
      <c r="AA22" s="14">
        <f t="shared" si="13"/>
        <v>72.840558626389949</v>
      </c>
      <c r="AC22" s="10">
        <f t="shared" si="4"/>
        <v>298.23611142573162</v>
      </c>
      <c r="AD22" s="10">
        <f t="shared" si="4"/>
        <v>98.16602825493959</v>
      </c>
      <c r="AE22" s="10">
        <f t="shared" si="11"/>
        <v>29.8713681553063</v>
      </c>
      <c r="AF22" s="10">
        <f t="shared" si="12"/>
        <v>1.2293315401093843</v>
      </c>
      <c r="AG22" s="10">
        <f t="shared" si="0"/>
        <v>427.50283937608691</v>
      </c>
      <c r="AH22" s="10">
        <f t="shared" si="1"/>
        <v>8122.5539481456517</v>
      </c>
    </row>
    <row r="23" spans="1:34" x14ac:dyDescent="0.35">
      <c r="A23" s="40">
        <v>20</v>
      </c>
      <c r="B23" s="4">
        <f>RATES!T24</f>
        <v>3.3863000264527501E-2</v>
      </c>
      <c r="C23" s="4">
        <f>RATES!U24</f>
        <v>3.3302272399430836E-2</v>
      </c>
      <c r="D23" s="3">
        <f>RATES!V24</f>
        <v>0.51373616242416242</v>
      </c>
      <c r="E23" s="3">
        <f>RATES!W24</f>
        <v>1.0316394150426178</v>
      </c>
      <c r="G23" s="6">
        <f>'LIFE TABLES'!A23</f>
        <v>80</v>
      </c>
      <c r="H23" s="3">
        <f>'LIFE TABLES'!B23</f>
        <v>52.770629999999997</v>
      </c>
      <c r="I23" s="3">
        <f>'LIFE TABLES'!C23</f>
        <v>5.2770629999999999E-2</v>
      </c>
      <c r="J23" s="3">
        <f>'LIFE TABLES'!D23</f>
        <v>0.94722936999999996</v>
      </c>
      <c r="K23" s="10">
        <f>'LIFE TABLES'!E23</f>
        <v>0.63037147159761586</v>
      </c>
      <c r="P23" s="14">
        <f t="shared" si="5"/>
        <v>99799.173699209539</v>
      </c>
      <c r="Q23" s="14">
        <f t="shared" si="6"/>
        <v>24949.793424802385</v>
      </c>
      <c r="R23" s="14">
        <f t="shared" si="2"/>
        <v>124748.96712401192</v>
      </c>
      <c r="T23" s="10">
        <f t="shared" si="7"/>
        <v>3.6649353972268246E-3</v>
      </c>
      <c r="U23" s="10">
        <f t="shared" si="8"/>
        <v>1.361169434044328E-3</v>
      </c>
      <c r="V23" s="10">
        <f t="shared" si="9"/>
        <v>2.0767967250952004E-2</v>
      </c>
      <c r="W23" s="10"/>
      <c r="X23" s="10">
        <f t="shared" si="3"/>
        <v>234.84092744533618</v>
      </c>
      <c r="Y23" s="10">
        <f t="shared" si="10"/>
        <v>87.234702419964634</v>
      </c>
      <c r="Z23" s="10"/>
      <c r="AA23" s="14">
        <f t="shared" si="13"/>
        <v>74.297369798917757</v>
      </c>
      <c r="AC23" s="10">
        <f t="shared" si="4"/>
        <v>234.84092744533618</v>
      </c>
      <c r="AD23" s="10">
        <f t="shared" si="4"/>
        <v>87.234702419964634</v>
      </c>
      <c r="AE23" s="10">
        <f t="shared" si="11"/>
        <v>23.663892611272345</v>
      </c>
      <c r="AF23" s="10">
        <f t="shared" si="12"/>
        <v>0.98454027332883542</v>
      </c>
      <c r="AG23" s="10">
        <f t="shared" si="0"/>
        <v>346.72406274990198</v>
      </c>
      <c r="AH23" s="10">
        <f t="shared" si="1"/>
        <v>6934.4812549980397</v>
      </c>
    </row>
    <row r="24" spans="1:34" x14ac:dyDescent="0.35">
      <c r="A24" s="40">
        <v>21</v>
      </c>
      <c r="B24" s="4">
        <f>RATES!T25</f>
        <v>3.3804413380161304E-2</v>
      </c>
      <c r="C24" s="4">
        <f>RATES!U25</f>
        <v>3.324560285577486E-2</v>
      </c>
      <c r="D24" s="3">
        <f>RATES!V25</f>
        <v>0.49750102605113627</v>
      </c>
      <c r="E24" s="3">
        <f>RATES!W25</f>
        <v>1.0326333726422454</v>
      </c>
      <c r="G24" s="6">
        <f>'LIFE TABLES'!A24</f>
        <v>81</v>
      </c>
      <c r="H24" s="3">
        <f>'LIFE TABLES'!B24</f>
        <v>58.951180000000001</v>
      </c>
      <c r="I24" s="3">
        <f>'LIFE TABLES'!C24</f>
        <v>5.8951179999999999E-2</v>
      </c>
      <c r="J24" s="3">
        <f>'LIFE TABLES'!D24</f>
        <v>0.94104882000000001</v>
      </c>
      <c r="K24" s="10">
        <f>'LIFE TABLES'!E24</f>
        <v>0.59321032950859998</v>
      </c>
      <c r="P24" s="14">
        <f t="shared" si="5"/>
        <v>100788.7262627977</v>
      </c>
      <c r="Q24" s="14">
        <f t="shared" si="6"/>
        <v>25197.181565699426</v>
      </c>
      <c r="R24" s="14">
        <f t="shared" si="2"/>
        <v>125985.90782849713</v>
      </c>
      <c r="T24" s="10">
        <f t="shared" si="7"/>
        <v>2.9315506612960546E-3</v>
      </c>
      <c r="U24" s="10">
        <f t="shared" si="8"/>
        <v>1.2242961756449768E-3</v>
      </c>
      <c r="V24" s="10">
        <f t="shared" si="9"/>
        <v>1.6612120414010972E-2</v>
      </c>
      <c r="W24" s="10"/>
      <c r="X24" s="10">
        <f t="shared" si="3"/>
        <v>183.71491049219105</v>
      </c>
      <c r="Y24" s="10">
        <f t="shared" si="10"/>
        <v>76.73658066924412</v>
      </c>
      <c r="Z24" s="10"/>
      <c r="AA24" s="14">
        <f t="shared" si="13"/>
        <v>75.783317194896114</v>
      </c>
      <c r="AC24" s="10">
        <f t="shared" si="4"/>
        <v>183.71491049219105</v>
      </c>
      <c r="AD24" s="10">
        <f t="shared" si="4"/>
        <v>76.73658066924412</v>
      </c>
      <c r="AE24" s="10">
        <f t="shared" si="11"/>
        <v>18.633700968953125</v>
      </c>
      <c r="AF24" s="10">
        <f t="shared" si="12"/>
        <v>0.78299967607830789</v>
      </c>
      <c r="AG24" s="10">
        <f t="shared" si="0"/>
        <v>279.8681918064666</v>
      </c>
      <c r="AH24" s="10">
        <f t="shared" si="1"/>
        <v>5877.2320279357982</v>
      </c>
    </row>
    <row r="25" spans="1:34" x14ac:dyDescent="0.35">
      <c r="A25" s="40">
        <v>22</v>
      </c>
      <c r="B25" s="4">
        <f>RATES!T26</f>
        <v>3.3804413380161304E-2</v>
      </c>
      <c r="C25" s="4">
        <f>RATES!U26</f>
        <v>3.324560285577486E-2</v>
      </c>
      <c r="D25" s="3">
        <f>RATES!V26</f>
        <v>0.48123321937124486</v>
      </c>
      <c r="E25" s="3">
        <f>RATES!W26</f>
        <v>1.0338044133801614</v>
      </c>
      <c r="G25" s="6">
        <f>'LIFE TABLES'!A25</f>
        <v>82</v>
      </c>
      <c r="H25" s="3">
        <f>'LIFE TABLES'!B25</f>
        <v>65.736419999999995</v>
      </c>
      <c r="I25" s="3">
        <f>'LIFE TABLES'!C25</f>
        <v>6.573641999999999E-2</v>
      </c>
      <c r="J25" s="3">
        <f>'LIFE TABLES'!D25</f>
        <v>0.93426357999999998</v>
      </c>
      <c r="K25" s="10">
        <f>'LIFE TABLES'!E25</f>
        <v>0.55421480613968421</v>
      </c>
      <c r="P25" s="14">
        <f t="shared" si="5"/>
        <v>101903.52176879745</v>
      </c>
      <c r="Q25" s="14">
        <f t="shared" si="6"/>
        <v>25475.880442199363</v>
      </c>
      <c r="R25" s="14">
        <f t="shared" si="2"/>
        <v>127379.40221099681</v>
      </c>
      <c r="T25" s="10">
        <f t="shared" si="7"/>
        <v>2.3280148634077457E-3</v>
      </c>
      <c r="U25" s="10">
        <f t="shared" si="8"/>
        <v>1.0920213246259989E-3</v>
      </c>
      <c r="V25" s="10">
        <f t="shared" si="9"/>
        <v>1.3192084225977226E-2</v>
      </c>
      <c r="W25" s="10"/>
      <c r="X25" s="10">
        <f t="shared" si="3"/>
        <v>142.68304190530441</v>
      </c>
      <c r="Y25" s="10">
        <f t="shared" si="10"/>
        <v>66.940033372390189</v>
      </c>
      <c r="Z25" s="10"/>
      <c r="AA25" s="14">
        <f t="shared" si="13"/>
        <v>77.298983538794033</v>
      </c>
      <c r="AC25" s="10">
        <f t="shared" si="4"/>
        <v>142.68304190530441</v>
      </c>
      <c r="AD25" s="10">
        <f t="shared" si="4"/>
        <v>66.940033372390189</v>
      </c>
      <c r="AE25" s="10">
        <f t="shared" si="11"/>
        <v>14.57703030552673</v>
      </c>
      <c r="AF25" s="10">
        <f t="shared" si="12"/>
        <v>0.61795158778728032</v>
      </c>
      <c r="AG25" s="10">
        <f t="shared" si="0"/>
        <v>224.8180571710086</v>
      </c>
      <c r="AH25" s="10">
        <f t="shared" si="1"/>
        <v>4945.9972577621893</v>
      </c>
    </row>
    <row r="26" spans="1:34" x14ac:dyDescent="0.35">
      <c r="A26" s="40">
        <v>23</v>
      </c>
      <c r="B26" s="4">
        <f>RATES!T27</f>
        <v>3.3843471684450024E-2</v>
      </c>
      <c r="C26" s="4">
        <f>RATES!U27</f>
        <v>3.3283383277262879E-2</v>
      </c>
      <c r="D26" s="3">
        <f>RATES!V27</f>
        <v>0.46509303628426357</v>
      </c>
      <c r="E26" s="3">
        <f>RATES!W27</f>
        <v>1.0347031278213257</v>
      </c>
      <c r="G26" s="6">
        <f>'LIFE TABLES'!A26</f>
        <v>83</v>
      </c>
      <c r="H26" s="3">
        <f>'LIFE TABLES'!B26</f>
        <v>72.184380000000004</v>
      </c>
      <c r="I26" s="3">
        <f>'LIFE TABLES'!C26</f>
        <v>7.2184380000000006E-2</v>
      </c>
      <c r="J26" s="3">
        <f>'LIFE TABLES'!D26</f>
        <v>0.92781561999999995</v>
      </c>
      <c r="K26" s="10">
        <f>'LIFE TABLES'!E26</f>
        <v>0.51420915397167088</v>
      </c>
      <c r="P26" s="14">
        <f t="shared" si="5"/>
        <v>103120.21507055924</v>
      </c>
      <c r="Q26" s="14">
        <f t="shared" si="6"/>
        <v>25780.053767639809</v>
      </c>
      <c r="R26" s="14">
        <f t="shared" si="2"/>
        <v>128900.26883819904</v>
      </c>
      <c r="T26" s="10">
        <f t="shared" si="7"/>
        <v>1.8359732707825915E-3</v>
      </c>
      <c r="U26" s="10">
        <f t="shared" si="8"/>
        <v>9.5226242075994593E-4</v>
      </c>
      <c r="V26" s="10">
        <f t="shared" si="9"/>
        <v>1.0403848534434688E-2</v>
      </c>
      <c r="W26" s="10"/>
      <c r="X26" s="10">
        <f t="shared" si="3"/>
        <v>110.0506531673464</v>
      </c>
      <c r="Y26" s="10">
        <f t="shared" si="10"/>
        <v>57.088720062629115</v>
      </c>
      <c r="Z26" s="10"/>
      <c r="AA26" s="14">
        <f t="shared" si="13"/>
        <v>78.844963209569912</v>
      </c>
      <c r="AC26" s="10">
        <f t="shared" si="4"/>
        <v>110.0506531673464</v>
      </c>
      <c r="AD26" s="10">
        <f t="shared" si="4"/>
        <v>57.088720062629115</v>
      </c>
      <c r="AE26" s="10">
        <f t="shared" si="11"/>
        <v>11.321298895852921</v>
      </c>
      <c r="AF26" s="10">
        <f t="shared" si="12"/>
        <v>0.48375693866055214</v>
      </c>
      <c r="AG26" s="10">
        <f t="shared" si="0"/>
        <v>178.94442906448899</v>
      </c>
      <c r="AH26" s="10">
        <f t="shared" si="1"/>
        <v>4115.7218684832469</v>
      </c>
    </row>
    <row r="27" spans="1:34" x14ac:dyDescent="0.35">
      <c r="A27" s="40">
        <v>24</v>
      </c>
      <c r="B27" s="4">
        <f>RATES!T28</f>
        <v>3.3921583716671977E-2</v>
      </c>
      <c r="C27" s="4">
        <f>RATES!U28</f>
        <v>3.3358935412216593E-2</v>
      </c>
      <c r="D27" s="3">
        <f>RATES!V28</f>
        <v>0.44905295878761536</v>
      </c>
      <c r="E27" s="3">
        <f>RATES!W28</f>
        <v>1.0357197902446837</v>
      </c>
      <c r="G27" s="6">
        <f>'LIFE TABLES'!A27</f>
        <v>84</v>
      </c>
      <c r="H27" s="3">
        <f>'LIFE TABLES'!B27</f>
        <v>81.257310000000004</v>
      </c>
      <c r="I27" s="3">
        <f>'LIFE TABLES'!C27</f>
        <v>8.1257309999999999E-2</v>
      </c>
      <c r="J27" s="3">
        <f>'LIFE TABLES'!D27</f>
        <v>0.91874268999999997</v>
      </c>
      <c r="K27" s="10">
        <f>'LIFE TABLES'!E27</f>
        <v>0.47242590134255708</v>
      </c>
      <c r="P27" s="14">
        <f t="shared" si="5"/>
        <v>104453.96727736323</v>
      </c>
      <c r="Q27" s="14">
        <f t="shared" si="6"/>
        <v>26113.491819340808</v>
      </c>
      <c r="R27" s="14">
        <f t="shared" si="2"/>
        <v>130567.45909670404</v>
      </c>
      <c r="T27" s="10">
        <f t="shared" si="7"/>
        <v>1.4337689683318622E-3</v>
      </c>
      <c r="U27" s="10">
        <f t="shared" si="8"/>
        <v>8.4538874555560508E-4</v>
      </c>
      <c r="V27" s="10">
        <f t="shared" si="9"/>
        <v>8.1246908205472191E-3</v>
      </c>
      <c r="W27" s="10"/>
      <c r="X27" s="10">
        <f t="shared" si="3"/>
        <v>84.051440746145687</v>
      </c>
      <c r="Y27" s="10">
        <f t="shared" si="10"/>
        <v>49.566582549579714</v>
      </c>
      <c r="Z27" s="10"/>
      <c r="AA27" s="14">
        <f t="shared" si="13"/>
        <v>80.421862473761308</v>
      </c>
      <c r="AC27" s="10">
        <f t="shared" si="4"/>
        <v>84.051440746145687</v>
      </c>
      <c r="AD27" s="10">
        <f t="shared" si="4"/>
        <v>49.566582549579714</v>
      </c>
      <c r="AE27" s="10">
        <f t="shared" si="11"/>
        <v>8.7320400033772483</v>
      </c>
      <c r="AF27" s="10">
        <f t="shared" si="12"/>
        <v>0.37572120779148949</v>
      </c>
      <c r="AG27" s="10">
        <f t="shared" si="0"/>
        <v>142.72578450689414</v>
      </c>
      <c r="AH27" s="10">
        <f t="shared" si="1"/>
        <v>3425.4188281654597</v>
      </c>
    </row>
    <row r="28" spans="1:34" x14ac:dyDescent="0.35">
      <c r="A28" s="40">
        <v>25</v>
      </c>
      <c r="B28" s="4">
        <f>RATES!T29</f>
        <v>3.4019215177511435E-2</v>
      </c>
      <c r="C28" s="4">
        <f>RATES!U29</f>
        <v>3.3453359257390652E-2</v>
      </c>
      <c r="D28" s="3">
        <f>RATES!V29</f>
        <v>0.43329608679936343</v>
      </c>
      <c r="E28" s="3">
        <f>RATES!W29</f>
        <v>1.036365137992922</v>
      </c>
      <c r="G28" s="6">
        <f>'LIFE TABLES'!A28</f>
        <v>85</v>
      </c>
      <c r="H28" s="3">
        <f>'LIFE TABLES'!B28</f>
        <v>92.639579999999995</v>
      </c>
      <c r="I28" s="3">
        <f>'LIFE TABLES'!C28</f>
        <v>9.2639579999999999E-2</v>
      </c>
      <c r="J28" s="3">
        <f>'LIFE TABLES'!D28</f>
        <v>0.90736042000000006</v>
      </c>
      <c r="K28" s="10">
        <f>'LIFE TABLES'!E28</f>
        <v>0.42866056426106119</v>
      </c>
      <c r="P28" s="14">
        <f t="shared" si="5"/>
        <v>105870.89630666382</v>
      </c>
      <c r="Q28" s="14">
        <f t="shared" si="6"/>
        <v>26467.724076665956</v>
      </c>
      <c r="R28" s="14">
        <f t="shared" si="2"/>
        <v>132338.62038332978</v>
      </c>
      <c r="T28" s="10">
        <f t="shared" si="7"/>
        <v>1.1058034312952806E-3</v>
      </c>
      <c r="U28" s="10">
        <f t="shared" si="8"/>
        <v>7.5266794524534982E-4</v>
      </c>
      <c r="V28" s="10">
        <f t="shared" si="9"/>
        <v>6.2662194440065893E-3</v>
      </c>
      <c r="W28" s="10"/>
      <c r="X28" s="10">
        <f t="shared" si="3"/>
        <v>63.39918340645233</v>
      </c>
      <c r="Y28" s="10">
        <f t="shared" si="10"/>
        <v>43.159339557989092</v>
      </c>
      <c r="Z28" s="10"/>
      <c r="AA28" s="14">
        <f t="shared" si="13"/>
        <v>82.030299723236539</v>
      </c>
      <c r="AC28" s="10">
        <f t="shared" si="4"/>
        <v>63.39918340645233</v>
      </c>
      <c r="AD28" s="10">
        <f t="shared" si="4"/>
        <v>43.159339557989092</v>
      </c>
      <c r="AE28" s="10">
        <f t="shared" si="11"/>
        <v>6.6691025224675071</v>
      </c>
      <c r="AF28" s="10">
        <f t="shared" si="12"/>
        <v>0.28877919964469562</v>
      </c>
      <c r="AG28" s="10">
        <f t="shared" si="0"/>
        <v>113.51640468655363</v>
      </c>
      <c r="AH28" s="10">
        <f t="shared" si="1"/>
        <v>2837.9101171638408</v>
      </c>
    </row>
    <row r="29" spans="1:34" x14ac:dyDescent="0.35">
      <c r="A29" s="40">
        <v>26</v>
      </c>
      <c r="B29" s="4">
        <f>RATES!T30</f>
        <v>3.4136360349799895E-2</v>
      </c>
      <c r="C29" s="4">
        <f>RATES!U30</f>
        <v>3.3566643938485276E-2</v>
      </c>
      <c r="D29" s="3">
        <f>RATES!V30</f>
        <v>0.41780822550136232</v>
      </c>
      <c r="E29" s="3">
        <f>RATES!W30</f>
        <v>1.0370693068079642</v>
      </c>
      <c r="G29" s="6">
        <f>'LIFE TABLES'!A29</f>
        <v>86</v>
      </c>
      <c r="H29" s="3">
        <f>'LIFE TABLES'!B29</f>
        <v>107.0014</v>
      </c>
      <c r="I29" s="3">
        <f>'LIFE TABLES'!C29</f>
        <v>0.10700140000000001</v>
      </c>
      <c r="J29" s="3">
        <f>'LIFE TABLES'!D29</f>
        <v>0.89299859999999998</v>
      </c>
      <c r="K29" s="10">
        <f>'LIFE TABLES'!E29</f>
        <v>0.38279328376033767</v>
      </c>
      <c r="P29" s="14">
        <f t="shared" si="5"/>
        <v>107379.95698892412</v>
      </c>
      <c r="Q29" s="14">
        <f t="shared" si="6"/>
        <v>26844.989247231031</v>
      </c>
      <c r="R29" s="14">
        <f t="shared" si="2"/>
        <v>134224.94623615517</v>
      </c>
      <c r="T29" s="10">
        <f t="shared" si="7"/>
        <v>8.393587786185994E-4</v>
      </c>
      <c r="U29" s="10">
        <f t="shared" si="8"/>
        <v>6.7049425321592674E-4</v>
      </c>
      <c r="V29" s="10">
        <f t="shared" si="9"/>
        <v>4.7563664121720627E-3</v>
      </c>
      <c r="W29" s="10"/>
      <c r="X29" s="10">
        <f t="shared" si="3"/>
        <v>47.064467049269517</v>
      </c>
      <c r="Y29" s="10">
        <f t="shared" si="10"/>
        <v>37.601509887316901</v>
      </c>
      <c r="Z29" s="10"/>
      <c r="AA29" s="14">
        <f t="shared" si="13"/>
        <v>83.670905717701274</v>
      </c>
      <c r="AC29" s="10">
        <f t="shared" si="4"/>
        <v>47.064467049269517</v>
      </c>
      <c r="AD29" s="10">
        <f t="shared" si="4"/>
        <v>37.601509887316901</v>
      </c>
      <c r="AE29" s="10">
        <f t="shared" si="11"/>
        <v>5.0304287861871702</v>
      </c>
      <c r="AF29" s="10">
        <f t="shared" si="12"/>
        <v>0.21905695971707828</v>
      </c>
      <c r="AG29" s="10">
        <f t="shared" si="0"/>
        <v>89.91546268249067</v>
      </c>
      <c r="AH29" s="10">
        <f t="shared" si="1"/>
        <v>2337.8020297447574</v>
      </c>
    </row>
    <row r="30" spans="1:34" x14ac:dyDescent="0.35">
      <c r="A30" s="40">
        <v>27</v>
      </c>
      <c r="B30" s="4">
        <f>RATES!T31</f>
        <v>3.4273012375390807E-2</v>
      </c>
      <c r="C30" s="4">
        <f>RATES!U31</f>
        <v>3.3698776414378614E-2</v>
      </c>
      <c r="D30" s="3">
        <f>RATES!V31</f>
        <v>0.40257777813531909</v>
      </c>
      <c r="E30" s="3">
        <f>RATES!W31</f>
        <v>1.0378323101602587</v>
      </c>
      <c r="G30" s="6">
        <f>'LIFE TABLES'!A30</f>
        <v>87</v>
      </c>
      <c r="H30" s="3">
        <f>'LIFE TABLES'!B30</f>
        <v>122.26466000000001</v>
      </c>
      <c r="I30" s="3">
        <f>'LIFE TABLES'!C30</f>
        <v>0.12226466000000001</v>
      </c>
      <c r="J30" s="3">
        <f>'LIFE TABLES'!D30</f>
        <v>0.87773533999999998</v>
      </c>
      <c r="K30" s="10">
        <f>'LIFE TABLES'!E30</f>
        <v>0.33599119307109643</v>
      </c>
      <c r="P30" s="14">
        <f t="shared" si="5"/>
        <v>108990.65627253641</v>
      </c>
      <c r="Q30" s="14">
        <f t="shared" si="6"/>
        <v>27247.664068134101</v>
      </c>
      <c r="R30" s="14">
        <f t="shared" si="2"/>
        <v>136238.3203406705</v>
      </c>
      <c r="T30" s="10">
        <f t="shared" si="7"/>
        <v>6.2622463349286384E-4</v>
      </c>
      <c r="U30" s="10">
        <f t="shared" si="8"/>
        <v>5.8153552221963721E-4</v>
      </c>
      <c r="V30" s="10">
        <f t="shared" si="9"/>
        <v>3.5486062564595612E-3</v>
      </c>
      <c r="W30" s="10"/>
      <c r="X30" s="10">
        <f t="shared" si="3"/>
        <v>34.34119999056653</v>
      </c>
      <c r="Y30" s="10">
        <f t="shared" si="10"/>
        <v>31.89519982437816</v>
      </c>
      <c r="Z30" s="10"/>
      <c r="AA30" s="14">
        <f t="shared" si="13"/>
        <v>85.344323832055295</v>
      </c>
      <c r="AC30" s="10">
        <f t="shared" si="4"/>
        <v>34.34119999056653</v>
      </c>
      <c r="AD30" s="10">
        <f t="shared" si="4"/>
        <v>31.89519982437816</v>
      </c>
      <c r="AE30" s="10">
        <f t="shared" si="11"/>
        <v>3.7343374822983209</v>
      </c>
      <c r="AF30" s="10">
        <f t="shared" si="12"/>
        <v>0.16341794471708665</v>
      </c>
      <c r="AG30" s="10">
        <f t="shared" si="0"/>
        <v>70.134155241960087</v>
      </c>
      <c r="AH30" s="10">
        <f t="shared" si="1"/>
        <v>1893.6221915329224</v>
      </c>
    </row>
    <row r="31" spans="1:34" x14ac:dyDescent="0.35">
      <c r="A31" s="40">
        <v>28</v>
      </c>
      <c r="B31" s="4">
        <f>RATES!T32</f>
        <v>3.4419404540743666E-2</v>
      </c>
      <c r="C31" s="4">
        <f>RATES!U32</f>
        <v>3.3840307523015492E-2</v>
      </c>
      <c r="D31" s="3">
        <f>RATES!V32</f>
        <v>0.38769799313849396</v>
      </c>
      <c r="E31" s="3">
        <f>RATES!W32</f>
        <v>1.0383798349750801</v>
      </c>
      <c r="G31" s="6">
        <f>'LIFE TABLES'!A31</f>
        <v>88</v>
      </c>
      <c r="H31" s="3">
        <f>'LIFE TABLES'!B31</f>
        <v>139.87939</v>
      </c>
      <c r="I31" s="3">
        <f>'LIFE TABLES'!C31</f>
        <v>0.13987938999999999</v>
      </c>
      <c r="J31" s="3">
        <f>'LIFE TABLES'!D31</f>
        <v>0.86012061000000006</v>
      </c>
      <c r="K31" s="10">
        <f>'LIFE TABLES'!E31</f>
        <v>0.28899294993893926</v>
      </c>
      <c r="P31" s="14">
        <f t="shared" si="5"/>
        <v>110683.8782812718</v>
      </c>
      <c r="Q31" s="14">
        <f t="shared" si="6"/>
        <v>27670.96957031795</v>
      </c>
      <c r="R31" s="14">
        <f t="shared" si="2"/>
        <v>138354.84785158976</v>
      </c>
      <c r="T31" s="10">
        <f t="shared" si="7"/>
        <v>4.5783440669337218E-4</v>
      </c>
      <c r="U31" s="10">
        <f t="shared" si="8"/>
        <v>4.9637687850374694E-4</v>
      </c>
      <c r="V31" s="10">
        <f t="shared" si="9"/>
        <v>2.5943949712624419E-3</v>
      </c>
      <c r="W31" s="10"/>
      <c r="X31" s="10">
        <f t="shared" si="3"/>
        <v>24.554640321193336</v>
      </c>
      <c r="Y31" s="10">
        <f t="shared" si="10"/>
        <v>26.625604563176452</v>
      </c>
      <c r="Z31" s="10"/>
      <c r="AA31" s="14">
        <f t="shared" si="13"/>
        <v>87.051210308696398</v>
      </c>
      <c r="AC31" s="10">
        <f t="shared" si="4"/>
        <v>24.554640321193336</v>
      </c>
      <c r="AD31" s="10">
        <f t="shared" si="4"/>
        <v>26.625604563176452</v>
      </c>
      <c r="AE31" s="10">
        <f t="shared" si="11"/>
        <v>2.724801871124495</v>
      </c>
      <c r="AF31" s="10">
        <f t="shared" si="12"/>
        <v>0.11976396909773075</v>
      </c>
      <c r="AG31" s="10">
        <f t="shared" si="0"/>
        <v>54.024810724592015</v>
      </c>
      <c r="AH31" s="10">
        <f t="shared" si="1"/>
        <v>1512.6947002885763</v>
      </c>
    </row>
    <row r="32" spans="1:34" x14ac:dyDescent="0.35">
      <c r="A32" s="40">
        <v>29</v>
      </c>
      <c r="B32" s="4">
        <f>RATES!T33</f>
        <v>3.456577527856701E-2</v>
      </c>
      <c r="C32" s="4">
        <f>RATES!U33</f>
        <v>3.3981797891815796E-2</v>
      </c>
      <c r="D32" s="3">
        <f>RATES!V33</f>
        <v>0.37326295338085574</v>
      </c>
      <c r="E32" s="3">
        <f>RATES!W33</f>
        <v>1.0386725755312489</v>
      </c>
      <c r="G32" s="6">
        <f>'LIFE TABLES'!A32</f>
        <v>89</v>
      </c>
      <c r="H32" s="3">
        <f>'LIFE TABLES'!B32</f>
        <v>160.03310999999999</v>
      </c>
      <c r="I32" s="3">
        <f>'LIFE TABLES'!C32</f>
        <v>0.16003311000000001</v>
      </c>
      <c r="J32" s="3">
        <f>'LIFE TABLES'!D32</f>
        <v>0.83996689000000002</v>
      </c>
      <c r="K32" s="10">
        <f>'LIFE TABLES'!E32</f>
        <v>0.24274450939213651</v>
      </c>
      <c r="P32" s="14">
        <f t="shared" si="5"/>
        <v>112435.09412786353</v>
      </c>
      <c r="Q32" s="14">
        <f t="shared" si="6"/>
        <v>28108.773531965882</v>
      </c>
      <c r="R32" s="14">
        <f t="shared" si="2"/>
        <v>140543.86765982941</v>
      </c>
      <c r="T32" s="10">
        <f t="shared" si="7"/>
        <v>3.2688088131644299E-4</v>
      </c>
      <c r="U32" s="10">
        <f t="shared" si="8"/>
        <v>4.1518909581948933E-4</v>
      </c>
      <c r="V32" s="10">
        <f t="shared" si="9"/>
        <v>1.8523249941265097E-3</v>
      </c>
      <c r="W32" s="10"/>
      <c r="X32" s="10">
        <f t="shared" si="3"/>
        <v>17.145671657927512</v>
      </c>
      <c r="Y32" s="10">
        <f t="shared" si="10"/>
        <v>21.780744868231757</v>
      </c>
      <c r="Z32" s="10"/>
      <c r="AA32" s="14">
        <f t="shared" si="13"/>
        <v>88.79223451487033</v>
      </c>
      <c r="AC32" s="10">
        <f t="shared" si="4"/>
        <v>17.145671657927512</v>
      </c>
      <c r="AD32" s="10">
        <f t="shared" si="4"/>
        <v>21.780744868231757</v>
      </c>
      <c r="AE32" s="10">
        <f t="shared" si="11"/>
        <v>1.9482831011639923</v>
      </c>
      <c r="AF32" s="10">
        <f t="shared" si="12"/>
        <v>8.5985647763815731E-2</v>
      </c>
      <c r="AG32" s="10">
        <f t="shared" si="0"/>
        <v>40.96068527508708</v>
      </c>
      <c r="AH32" s="10">
        <f t="shared" si="1"/>
        <v>1187.8598729775254</v>
      </c>
    </row>
    <row r="33" spans="1:34" x14ac:dyDescent="0.35">
      <c r="A33" s="40">
        <v>30</v>
      </c>
      <c r="B33" s="4">
        <f>RATES!T34</f>
        <v>3.4712124595133093E-2</v>
      </c>
      <c r="C33" s="4">
        <f>RATES!U34</f>
        <v>3.4123247541298876E-2</v>
      </c>
      <c r="D33" s="3">
        <f>RATES!V34</f>
        <v>0.35926412878424019</v>
      </c>
      <c r="E33" s="3">
        <f>RATES!W34</f>
        <v>1.0389652722747131</v>
      </c>
      <c r="G33" s="6">
        <f>'LIFE TABLES'!A33</f>
        <v>90</v>
      </c>
      <c r="H33" s="3">
        <f>'LIFE TABLES'!B33</f>
        <v>180.75868</v>
      </c>
      <c r="I33" s="3">
        <f>'LIFE TABLES'!C33</f>
        <v>0.18075868</v>
      </c>
      <c r="J33" s="3">
        <f>'LIFE TABLES'!D33</f>
        <v>0.81924131999999994</v>
      </c>
      <c r="K33" s="10">
        <f>'LIFE TABLES'!E33</f>
        <v>0.1988663322971663</v>
      </c>
      <c r="P33" s="14">
        <f t="shared" si="5"/>
        <v>114246.20270374538</v>
      </c>
      <c r="Q33" s="14">
        <f t="shared" si="6"/>
        <v>28561.550675936345</v>
      </c>
      <c r="R33" s="14">
        <f t="shared" si="2"/>
        <v>142807.75337968173</v>
      </c>
      <c r="T33" s="10">
        <f t="shared" si="7"/>
        <v>2.2762517598857917E-4</v>
      </c>
      <c r="U33" s="10">
        <f t="shared" si="8"/>
        <v>3.3482382086931576E-4</v>
      </c>
      <c r="V33" s="10">
        <f t="shared" si="9"/>
        <v>1.2898759972686147E-3</v>
      </c>
      <c r="W33" s="10"/>
      <c r="X33" s="10">
        <f t="shared" si="3"/>
        <v>11.676834146505485</v>
      </c>
      <c r="Y33" s="10">
        <f t="shared" si="10"/>
        <v>17.178371544859726</v>
      </c>
      <c r="Z33" s="10"/>
      <c r="AA33" s="14">
        <f t="shared" si="13"/>
        <v>90.568079205167734</v>
      </c>
      <c r="AC33" s="10">
        <f t="shared" si="4"/>
        <v>11.676834146505485</v>
      </c>
      <c r="AD33" s="10">
        <f t="shared" si="4"/>
        <v>17.178371544859726</v>
      </c>
      <c r="AE33" s="10">
        <f t="shared" si="11"/>
        <v>1.3604168780656689</v>
      </c>
      <c r="AF33" s="10">
        <f t="shared" si="12"/>
        <v>6.0270695170122263E-2</v>
      </c>
      <c r="AG33" s="10">
        <f t="shared" si="0"/>
        <v>30.275893264600999</v>
      </c>
      <c r="AH33" s="10">
        <f t="shared" si="1"/>
        <v>908.27679793802997</v>
      </c>
    </row>
    <row r="34" spans="1:34" x14ac:dyDescent="0.35">
      <c r="A34" s="40">
        <v>31</v>
      </c>
      <c r="B34" s="4">
        <f>RATES!T35</f>
        <v>3.4868206928880784E-2</v>
      </c>
      <c r="C34" s="4">
        <f>RATES!U35</f>
        <v>3.4274082308779132E-2</v>
      </c>
      <c r="D34" s="3">
        <f>RATES!V35</f>
        <v>0.34559194432380413</v>
      </c>
      <c r="E34" s="3">
        <f>RATES!W35</f>
        <v>1.0395616410769859</v>
      </c>
      <c r="G34" s="6">
        <f>'LIFE TABLES'!A34</f>
        <v>91</v>
      </c>
      <c r="H34" s="3">
        <f>'LIFE TABLES'!B34</f>
        <v>200.19364999999999</v>
      </c>
      <c r="I34" s="3">
        <f>'LIFE TABLES'!C34</f>
        <v>0.20019365</v>
      </c>
      <c r="J34" s="3">
        <f>'LIFE TABLES'!D34</f>
        <v>0.79980635</v>
      </c>
      <c r="K34" s="10">
        <f>'LIFE TABLES'!E34</f>
        <v>0.1590545553724837</v>
      </c>
      <c r="P34" s="14">
        <f t="shared" si="5"/>
        <v>116153.1186301901</v>
      </c>
      <c r="Q34" s="14">
        <f t="shared" si="6"/>
        <v>29038.279657547526</v>
      </c>
      <c r="R34" s="14">
        <f t="shared" si="2"/>
        <v>145191.39828773763</v>
      </c>
      <c r="T34" s="10">
        <f t="shared" si="7"/>
        <v>1.5474765199920314E-4</v>
      </c>
      <c r="U34" s="10">
        <f t="shared" si="8"/>
        <v>2.5822498394059408E-4</v>
      </c>
      <c r="V34" s="10">
        <f t="shared" si="9"/>
        <v>8.7690336132881762E-4</v>
      </c>
      <c r="W34" s="10"/>
      <c r="X34" s="10">
        <f t="shared" si="3"/>
        <v>7.7636998823389352</v>
      </c>
      <c r="Y34" s="10">
        <f t="shared" si="10"/>
        <v>12.956949243559633</v>
      </c>
      <c r="Z34" s="10"/>
      <c r="AA34" s="14">
        <f t="shared" si="13"/>
        <v>92.379440789271086</v>
      </c>
      <c r="AC34" s="10">
        <f t="shared" si="4"/>
        <v>7.7636998823389352</v>
      </c>
      <c r="AD34" s="10">
        <f t="shared" si="4"/>
        <v>12.956949243559633</v>
      </c>
      <c r="AE34" s="10">
        <f t="shared" si="11"/>
        <v>0.9264919293521594</v>
      </c>
      <c r="AF34" s="10">
        <f t="shared" si="12"/>
        <v>4.1180052959273544E-2</v>
      </c>
      <c r="AG34" s="10">
        <f t="shared" si="0"/>
        <v>21.688321108210001</v>
      </c>
      <c r="AH34" s="10">
        <f t="shared" si="1"/>
        <v>672.33795435451009</v>
      </c>
    </row>
    <row r="35" spans="1:34" x14ac:dyDescent="0.35">
      <c r="A35" s="40">
        <v>32</v>
      </c>
      <c r="B35" s="4">
        <f>RATES!T36</f>
        <v>3.5024264904735355E-2</v>
      </c>
      <c r="C35" s="4">
        <f>RATES!U36</f>
        <v>3.4424870794919238E-2</v>
      </c>
      <c r="D35" s="3">
        <f>RATES!V36</f>
        <v>0.33234028989088787</v>
      </c>
      <c r="E35" s="3">
        <f>RATES!W36</f>
        <v>1.0398737524037995</v>
      </c>
      <c r="G35" s="6">
        <f>'LIFE TABLES'!A35</f>
        <v>92</v>
      </c>
      <c r="H35" s="3">
        <f>'LIFE TABLES'!B35</f>
        <v>224.69547</v>
      </c>
      <c r="I35" s="3">
        <f>'LIFE TABLES'!C35</f>
        <v>0.22469547000000001</v>
      </c>
      <c r="J35" s="3">
        <f>'LIFE TABLES'!D35</f>
        <v>0.77530452999999999</v>
      </c>
      <c r="K35" s="10">
        <f>'LIFE TABLES'!E35</f>
        <v>0.12331571729742245</v>
      </c>
      <c r="P35" s="14">
        <f t="shared" si="5"/>
        <v>118127.3185782651</v>
      </c>
      <c r="Q35" s="14">
        <f t="shared" si="6"/>
        <v>29531.829644566275</v>
      </c>
      <c r="R35" s="14">
        <f t="shared" si="2"/>
        <v>147659.14822283137</v>
      </c>
      <c r="T35" s="10">
        <f t="shared" si="7"/>
        <v>1.019800722615689E-4</v>
      </c>
      <c r="U35" s="10">
        <f t="shared" si="8"/>
        <v>1.9703621291835858E-4</v>
      </c>
      <c r="V35" s="10">
        <f t="shared" si="9"/>
        <v>5.7788707614889016E-4</v>
      </c>
      <c r="W35" s="10"/>
      <c r="X35" s="10">
        <f t="shared" si="3"/>
        <v>5.0037988234725423</v>
      </c>
      <c r="Y35" s="10">
        <f t="shared" si="10"/>
        <v>9.6691746522962561</v>
      </c>
      <c r="Z35" s="10"/>
      <c r="AA35" s="14">
        <f t="shared" si="13"/>
        <v>94.227029605056515</v>
      </c>
      <c r="AC35" s="10">
        <f t="shared" si="4"/>
        <v>5.0037988234725423</v>
      </c>
      <c r="AD35" s="10">
        <f t="shared" si="4"/>
        <v>9.6691746522962561</v>
      </c>
      <c r="AE35" s="10">
        <f t="shared" si="11"/>
        <v>0.6160050448720904</v>
      </c>
      <c r="AF35" s="10">
        <f t="shared" si="12"/>
        <v>2.7460613137009902E-2</v>
      </c>
      <c r="AG35" s="10">
        <f t="shared" ref="AG35:AG53" si="14">SUM(AC35:AF35)</f>
        <v>15.316439133777898</v>
      </c>
      <c r="AH35" s="10">
        <f t="shared" si="1"/>
        <v>490.12605228089274</v>
      </c>
    </row>
    <row r="36" spans="1:34" x14ac:dyDescent="0.35">
      <c r="A36" s="40">
        <v>33</v>
      </c>
      <c r="B36" s="4">
        <f>RATES!T37</f>
        <v>3.5180298530298325E-2</v>
      </c>
      <c r="C36" s="4">
        <f>RATES!U37</f>
        <v>3.457561302456575E-2</v>
      </c>
      <c r="D36" s="3">
        <f>RATES!V37</f>
        <v>0.31950088672679444</v>
      </c>
      <c r="E36" s="3">
        <f>RATES!W37</f>
        <v>1.0401858138662146</v>
      </c>
      <c r="G36" s="6">
        <f>'LIFE TABLES'!A36</f>
        <v>93</v>
      </c>
      <c r="H36" s="3">
        <f>'LIFE TABLES'!B36</f>
        <v>245.99945</v>
      </c>
      <c r="I36" s="3">
        <f>'LIFE TABLES'!C36</f>
        <v>0.24599945000000001</v>
      </c>
      <c r="J36" s="3">
        <f>'LIFE TABLES'!D36</f>
        <v>0.75400054999999999</v>
      </c>
      <c r="K36" s="10">
        <f>'LIFE TABLES'!E36</f>
        <v>9.2980118665901043E-2</v>
      </c>
      <c r="P36" s="14">
        <f t="shared" si="5"/>
        <v>120171.12507283263</v>
      </c>
      <c r="Q36" s="14">
        <f t="shared" si="6"/>
        <v>30042.781268208157</v>
      </c>
      <c r="R36" s="14">
        <f t="shared" si="2"/>
        <v>150213.9063410408</v>
      </c>
      <c r="T36" s="10">
        <f t="shared" si="7"/>
        <v>6.5359075988123287E-5</v>
      </c>
      <c r="U36" s="10">
        <f t="shared" si="8"/>
        <v>1.4215990289473518E-4</v>
      </c>
      <c r="V36" s="10">
        <f t="shared" si="9"/>
        <v>3.7036809726603181E-4</v>
      </c>
      <c r="W36" s="10"/>
      <c r="X36" s="10">
        <f t="shared" si="3"/>
        <v>3.1363916171148998</v>
      </c>
      <c r="Y36" s="10">
        <f t="shared" si="10"/>
        <v>6.8227479267861844</v>
      </c>
      <c r="Z36" s="10"/>
      <c r="AA36" s="14">
        <f t="shared" si="13"/>
        <v>96.111570197157647</v>
      </c>
      <c r="AC36" s="10">
        <f t="shared" si="4"/>
        <v>3.1363916171148998</v>
      </c>
      <c r="AD36" s="10">
        <f t="shared" si="4"/>
        <v>6.8227479267861844</v>
      </c>
      <c r="AE36" s="10">
        <f t="shared" si="11"/>
        <v>0.39702181543984338</v>
      </c>
      <c r="AF36" s="10">
        <f t="shared" si="12"/>
        <v>1.7745601404413228E-2</v>
      </c>
      <c r="AG36" s="10">
        <f t="shared" si="14"/>
        <v>10.373906960745343</v>
      </c>
      <c r="AH36" s="10">
        <f t="shared" si="1"/>
        <v>342.3389297045963</v>
      </c>
    </row>
    <row r="37" spans="1:34" x14ac:dyDescent="0.35">
      <c r="A37" s="40">
        <v>34</v>
      </c>
      <c r="B37" s="4">
        <f>RATES!T38</f>
        <v>3.5336307813167003E-2</v>
      </c>
      <c r="C37" s="4">
        <f>RATES!U38</f>
        <v>3.472630902254617E-2</v>
      </c>
      <c r="D37" s="3">
        <f>RATES!V38</f>
        <v>0.30706540552715639</v>
      </c>
      <c r="E37" s="3">
        <f>RATES!W38</f>
        <v>1.0404978254658461</v>
      </c>
      <c r="G37" s="6">
        <f>'LIFE TABLES'!A37</f>
        <v>94</v>
      </c>
      <c r="H37" s="3">
        <f>'LIFE TABLES'!B37</f>
        <v>275.61788000000001</v>
      </c>
      <c r="I37" s="3">
        <f>'LIFE TABLES'!C37</f>
        <v>0.27561788000000004</v>
      </c>
      <c r="J37" s="3">
        <f>'LIFE TABLES'!D37</f>
        <v>0.72438212000000002</v>
      </c>
      <c r="K37" s="10">
        <f>'LIFE TABLES'!E37</f>
        <v>6.7353135477056972E-2</v>
      </c>
      <c r="P37" s="14">
        <f t="shared" si="5"/>
        <v>122286.9628469811</v>
      </c>
      <c r="Q37" s="14">
        <f t="shared" si="6"/>
        <v>30571.740711745275</v>
      </c>
      <c r="R37" s="14">
        <f t="shared" si="2"/>
        <v>152858.70355872638</v>
      </c>
      <c r="T37" s="10">
        <f t="shared" si="7"/>
        <v>4.0243204121690166E-5</v>
      </c>
      <c r="U37" s="10">
        <f t="shared" si="8"/>
        <v>1.0208006978809754E-4</v>
      </c>
      <c r="V37" s="10">
        <f t="shared" si="9"/>
        <v>2.2804482335624416E-4</v>
      </c>
      <c r="W37" s="10"/>
      <c r="X37" s="10">
        <f t="shared" si="3"/>
        <v>1.8886730685456241</v>
      </c>
      <c r="Y37" s="10">
        <f t="shared" si="10"/>
        <v>4.7913955045257195</v>
      </c>
      <c r="Z37" s="10"/>
      <c r="AA37" s="14">
        <f t="shared" si="13"/>
        <v>98.033801601100805</v>
      </c>
      <c r="AC37" s="10">
        <f t="shared" si="4"/>
        <v>1.8886730685456241</v>
      </c>
      <c r="AD37" s="10">
        <f t="shared" si="4"/>
        <v>4.7913955045257195</v>
      </c>
      <c r="AE37" s="10">
        <f t="shared" si="11"/>
        <v>0.24885353484638631</v>
      </c>
      <c r="AF37" s="10">
        <f t="shared" si="12"/>
        <v>1.1149112700631032E-2</v>
      </c>
      <c r="AG37" s="10">
        <f t="shared" si="14"/>
        <v>6.9400712206183606</v>
      </c>
      <c r="AH37" s="10">
        <f t="shared" si="1"/>
        <v>235.96242150102427</v>
      </c>
    </row>
    <row r="38" spans="1:34" x14ac:dyDescent="0.35">
      <c r="A38" s="40">
        <v>35</v>
      </c>
      <c r="B38" s="4">
        <f>RATES!T39</f>
        <v>3.5482544414498912E-2</v>
      </c>
      <c r="C38" s="4">
        <f>RATES!U39</f>
        <v>3.4867544554971049E-2</v>
      </c>
      <c r="D38" s="3">
        <f>RATES!V39</f>
        <v>0.29512270516192091</v>
      </c>
      <c r="E38" s="3">
        <f>RATES!W39</f>
        <v>1.0404668978575642</v>
      </c>
      <c r="G38" s="6">
        <f>'LIFE TABLES'!A38</f>
        <v>95</v>
      </c>
      <c r="H38" s="3">
        <f>'LIFE TABLES'!B38</f>
        <v>305.56044000000003</v>
      </c>
      <c r="I38" s="3">
        <f>'LIFE TABLES'!C38</f>
        <v>0.30556044000000004</v>
      </c>
      <c r="J38" s="3">
        <f>'LIFE TABLES'!D38</f>
        <v>0.69443955999999996</v>
      </c>
      <c r="K38" s="10">
        <f>'LIFE TABLES'!E38</f>
        <v>4.6772681765307828E-2</v>
      </c>
      <c r="P38" s="14">
        <f t="shared" si="5"/>
        <v>124436.35507042156</v>
      </c>
      <c r="Q38" s="14">
        <f t="shared" si="6"/>
        <v>31109.08876760539</v>
      </c>
      <c r="R38" s="14">
        <f t="shared" si="2"/>
        <v>155545.44383802696</v>
      </c>
      <c r="T38" s="10">
        <f t="shared" si="7"/>
        <v>2.3754502018768197E-5</v>
      </c>
      <c r="U38" s="10">
        <f t="shared" si="8"/>
        <v>6.9681476564456286E-5</v>
      </c>
      <c r="V38" s="10">
        <f t="shared" si="9"/>
        <v>1.3460884477301972E-4</v>
      </c>
      <c r="W38" s="10"/>
      <c r="X38" s="10">
        <f t="shared" si="3"/>
        <v>1.0903100191042432</v>
      </c>
      <c r="Y38" s="10">
        <f t="shared" si="10"/>
        <v>3.1987276354645533</v>
      </c>
      <c r="Z38" s="10"/>
      <c r="AA38" s="14">
        <f t="shared" si="13"/>
        <v>99.994477633122827</v>
      </c>
      <c r="AC38" s="10">
        <f t="shared" si="4"/>
        <v>1.0903100191042432</v>
      </c>
      <c r="AD38" s="10">
        <f t="shared" si="4"/>
        <v>3.1987276354645533</v>
      </c>
      <c r="AE38" s="10">
        <f t="shared" si="11"/>
        <v>0.14985433701394488</v>
      </c>
      <c r="AF38" s="10">
        <f t="shared" si="12"/>
        <v>6.7297488547605096E-3</v>
      </c>
      <c r="AG38" s="10">
        <f t="shared" si="14"/>
        <v>4.4456217404375016</v>
      </c>
      <c r="AH38" s="10">
        <f t="shared" si="1"/>
        <v>155.59676091531256</v>
      </c>
    </row>
    <row r="39" spans="1:34" x14ac:dyDescent="0.35">
      <c r="A39" s="40">
        <v>36</v>
      </c>
      <c r="B39" s="4">
        <f>RATES!T40</f>
        <v>3.5628759633814268E-2</v>
      </c>
      <c r="C39" s="4">
        <f>RATES!U40</f>
        <v>3.5008739496326997E-2</v>
      </c>
      <c r="D39" s="3">
        <f>RATES!V40</f>
        <v>0.28356479677769897</v>
      </c>
      <c r="E39" s="3">
        <f>RATES!W40</f>
        <v>1.0407593203231174</v>
      </c>
      <c r="G39" s="6">
        <f>'LIFE TABLES'!A39</f>
        <v>96</v>
      </c>
      <c r="H39" s="3">
        <f>'LIFE TABLES'!B39</f>
        <v>332.57691</v>
      </c>
      <c r="I39" s="3">
        <f>'LIFE TABLES'!C39</f>
        <v>0.33257691</v>
      </c>
      <c r="J39" s="3">
        <f>'LIFE TABLES'!D39</f>
        <v>0.66742309</v>
      </c>
      <c r="K39" s="10">
        <f>'LIFE TABLES'!E39</f>
        <v>3.1217167791388403E-2</v>
      </c>
      <c r="P39" s="14">
        <f t="shared" si="5"/>
        <v>126659.11380739333</v>
      </c>
      <c r="Q39" s="14">
        <f t="shared" si="6"/>
        <v>31664.778451848331</v>
      </c>
      <c r="R39" s="14">
        <f t="shared" si="2"/>
        <v>158323.89225924166</v>
      </c>
      <c r="T39" s="10">
        <f t="shared" si="7"/>
        <v>1.3476157667960882E-5</v>
      </c>
      <c r="U39" s="10">
        <f t="shared" si="8"/>
        <v>4.4767793653280574E-5</v>
      </c>
      <c r="V39" s="10">
        <f t="shared" si="9"/>
        <v>7.6364893451778303E-5</v>
      </c>
      <c r="W39" s="10"/>
      <c r="X39" s="10">
        <f t="shared" si="3"/>
        <v>0.60493678076474422</v>
      </c>
      <c r="Y39" s="10">
        <f t="shared" si="10"/>
        <v>2.0098537819552371</v>
      </c>
      <c r="Z39" s="10"/>
      <c r="AA39" s="14">
        <f t="shared" si="13"/>
        <v>101.99436718578528</v>
      </c>
      <c r="AC39" s="10">
        <f t="shared" si="4"/>
        <v>0.60493678076474422</v>
      </c>
      <c r="AD39" s="10">
        <f t="shared" si="4"/>
        <v>2.0098537819552371</v>
      </c>
      <c r="AE39" s="10">
        <f t="shared" si="11"/>
        <v>8.6509051497664205E-2</v>
      </c>
      <c r="AF39" s="10">
        <f t="shared" si="12"/>
        <v>3.893158624303515E-3</v>
      </c>
      <c r="AG39" s="10">
        <f t="shared" si="14"/>
        <v>2.7051927728419494</v>
      </c>
      <c r="AH39" s="10">
        <f t="shared" si="1"/>
        <v>97.386939822310183</v>
      </c>
    </row>
    <row r="40" spans="1:34" x14ac:dyDescent="0.35">
      <c r="A40" s="40">
        <v>37</v>
      </c>
      <c r="B40" s="4">
        <f>RATES!T41</f>
        <v>3.5774953477364681E-2</v>
      </c>
      <c r="C40" s="4">
        <f>RATES!U41</f>
        <v>3.5149893867025175E-2</v>
      </c>
      <c r="D40" s="3">
        <f>RATES!V41</f>
        <v>0.27238301138493515</v>
      </c>
      <c r="E40" s="3">
        <f>RATES!W41</f>
        <v>1.0410516989877963</v>
      </c>
      <c r="G40" s="6">
        <f>'LIFE TABLES'!A40</f>
        <v>97</v>
      </c>
      <c r="H40" s="3">
        <f>'LIFE TABLES'!B40</f>
        <v>356.57767000000001</v>
      </c>
      <c r="I40" s="3">
        <f>'LIFE TABLES'!C40</f>
        <v>0.35657767000000001</v>
      </c>
      <c r="J40" s="3">
        <f>'LIFE TABLES'!D40</f>
        <v>0.64342232999999993</v>
      </c>
      <c r="K40" s="10">
        <f>'LIFE TABLES'!E40</f>
        <v>2.0085822836336076E-2</v>
      </c>
      <c r="P40" s="14">
        <f t="shared" si="5"/>
        <v>128957.79453780298</v>
      </c>
      <c r="Q40" s="14">
        <f t="shared" si="6"/>
        <v>32239.448634450746</v>
      </c>
      <c r="R40" s="14">
        <f t="shared" si="2"/>
        <v>161197.24317225371</v>
      </c>
      <c r="T40" s="10">
        <f t="shared" si="7"/>
        <v>7.3702316512417414E-6</v>
      </c>
      <c r="U40" s="10">
        <f t="shared" si="8"/>
        <v>2.7230015776833373E-5</v>
      </c>
      <c r="V40" s="10">
        <f t="shared" si="9"/>
        <v>4.1764646023703196E-5</v>
      </c>
      <c r="W40" s="10"/>
      <c r="X40" s="10">
        <f t="shared" si="3"/>
        <v>0.32356748883237474</v>
      </c>
      <c r="Y40" s="10">
        <f t="shared" si="10"/>
        <v>1.1955989366393118</v>
      </c>
      <c r="Z40" s="10"/>
      <c r="AA40" s="14">
        <f t="shared" si="13"/>
        <v>104.03425452950098</v>
      </c>
      <c r="AC40" s="10">
        <f t="shared" si="4"/>
        <v>0.32356748883237474</v>
      </c>
      <c r="AD40" s="10">
        <f t="shared" si="4"/>
        <v>1.1955989366393118</v>
      </c>
      <c r="AE40" s="10">
        <f t="shared" si="11"/>
        <v>4.7997714504740933E-2</v>
      </c>
      <c r="AF40" s="10">
        <f t="shared" si="12"/>
        <v>2.1639644741470879E-3</v>
      </c>
      <c r="AG40" s="10">
        <f t="shared" si="14"/>
        <v>1.5693281044505747</v>
      </c>
      <c r="AH40" s="10">
        <f t="shared" si="1"/>
        <v>58.065139864671266</v>
      </c>
    </row>
    <row r="41" spans="1:34" x14ac:dyDescent="0.35">
      <c r="A41" s="40">
        <v>38</v>
      </c>
      <c r="B41" s="4">
        <f>RATES!T42</f>
        <v>3.5921125951399048E-2</v>
      </c>
      <c r="C41" s="4">
        <f>RATES!U42</f>
        <v>3.5291007687462808E-2</v>
      </c>
      <c r="D41" s="3">
        <f>RATES!V42</f>
        <v>0.26156870595120602</v>
      </c>
      <c r="E41" s="3">
        <f>RATES!W42</f>
        <v>1.0413440338529887</v>
      </c>
      <c r="G41" s="6">
        <f>'LIFE TABLES'!A41</f>
        <v>98</v>
      </c>
      <c r="H41" s="3">
        <f>'LIFE TABLES'!B41</f>
        <v>379.08291000000003</v>
      </c>
      <c r="I41" s="3">
        <f>'LIFE TABLES'!C41</f>
        <v>0.37908291000000005</v>
      </c>
      <c r="J41" s="3">
        <f>'LIFE TABLES'!D41</f>
        <v>0.62091708999999995</v>
      </c>
      <c r="K41" s="10">
        <f>'LIFE TABLES'!E41</f>
        <v>1.2471630665793342E-2</v>
      </c>
      <c r="P41" s="14">
        <f t="shared" si="5"/>
        <v>131335.06250164349</v>
      </c>
      <c r="Q41" s="14">
        <f t="shared" si="6"/>
        <v>32833.765625410873</v>
      </c>
      <c r="R41" s="14">
        <f t="shared" si="2"/>
        <v>164168.82812705438</v>
      </c>
      <c r="T41" s="10">
        <f t="shared" si="7"/>
        <v>3.8898573710876784E-6</v>
      </c>
      <c r="U41" s="10">
        <f t="shared" si="8"/>
        <v>1.5832263549785338E-5</v>
      </c>
      <c r="V41" s="10">
        <f t="shared" si="9"/>
        <v>2.2042525102830179E-5</v>
      </c>
      <c r="W41" s="10"/>
      <c r="X41" s="10">
        <f t="shared" si="3"/>
        <v>0.16701568066216199</v>
      </c>
      <c r="Y41" s="10">
        <f t="shared" si="10"/>
        <v>0.67986000420326542</v>
      </c>
      <c r="Z41" s="10"/>
      <c r="AA41" s="14">
        <f t="shared" si="13"/>
        <v>106.11493962009101</v>
      </c>
      <c r="AC41" s="10">
        <f t="shared" si="4"/>
        <v>0.16701568066216199</v>
      </c>
      <c r="AD41" s="10">
        <f t="shared" si="4"/>
        <v>0.67986000420326542</v>
      </c>
      <c r="AE41" s="10">
        <f t="shared" si="11"/>
        <v>2.5672872721783337E-2</v>
      </c>
      <c r="AF41" s="10">
        <f t="shared" si="12"/>
        <v>1.1592340256806073E-3</v>
      </c>
      <c r="AG41" s="10">
        <f t="shared" si="14"/>
        <v>0.87370779161289136</v>
      </c>
      <c r="AH41" s="10">
        <f t="shared" si="1"/>
        <v>33.200896081289869</v>
      </c>
    </row>
    <row r="42" spans="1:34" x14ac:dyDescent="0.35">
      <c r="A42" s="40">
        <v>39</v>
      </c>
      <c r="B42" s="4">
        <f>RATES!T43</f>
        <v>3.6057534319289597E-2</v>
      </c>
      <c r="C42" s="4">
        <f>RATES!U43</f>
        <v>3.5422677352506565E-2</v>
      </c>
      <c r="D42" s="3">
        <f>RATES!V43</f>
        <v>0.25120538268092163</v>
      </c>
      <c r="E42" s="3">
        <f>RATES!W43</f>
        <v>1.0412543838021486</v>
      </c>
      <c r="G42" s="6">
        <f>'LIFE TABLES'!A42</f>
        <v>99</v>
      </c>
      <c r="H42" s="3">
        <f>'LIFE TABLES'!B42</f>
        <v>402.51481999999999</v>
      </c>
      <c r="I42" s="3">
        <f>'LIFE TABLES'!C42</f>
        <v>0.40251482</v>
      </c>
      <c r="J42" s="3">
        <f>'LIFE TABLES'!D42</f>
        <v>0.59748518000000006</v>
      </c>
      <c r="K42" s="10">
        <f>'LIFE TABLES'!E42</f>
        <v>7.4516144932450555E-3</v>
      </c>
      <c r="P42" s="14">
        <f t="shared" si="5"/>
        <v>133744.63896607663</v>
      </c>
      <c r="Q42" s="14">
        <f t="shared" si="6"/>
        <v>33436.159741519157</v>
      </c>
      <c r="R42" s="14">
        <f t="shared" si="2"/>
        <v>167180.79870759579</v>
      </c>
      <c r="T42" s="10">
        <f t="shared" si="7"/>
        <v>1.9755123118078512E-6</v>
      </c>
      <c r="U42" s="10">
        <f t="shared" si="8"/>
        <v>8.8724430241111682E-6</v>
      </c>
      <c r="V42" s="10">
        <f t="shared" si="9"/>
        <v>1.1194569766911157E-5</v>
      </c>
      <c r="W42" s="10"/>
      <c r="X42" s="10">
        <f t="shared" si="3"/>
        <v>8.2955105346818048E-2</v>
      </c>
      <c r="Y42" s="10">
        <f t="shared" si="10"/>
        <v>0.37261347449012094</v>
      </c>
      <c r="Z42" s="10"/>
      <c r="AA42" s="14">
        <f t="shared" si="13"/>
        <v>108.23723841249283</v>
      </c>
      <c r="AC42" s="10">
        <f t="shared" si="4"/>
        <v>8.2955105346818048E-2</v>
      </c>
      <c r="AD42" s="10">
        <f t="shared" si="4"/>
        <v>0.37261347449012094</v>
      </c>
      <c r="AE42" s="10">
        <f t="shared" si="11"/>
        <v>1.3251525043599626E-2</v>
      </c>
      <c r="AF42" s="10">
        <f t="shared" si="12"/>
        <v>5.9933133976462186E-4</v>
      </c>
      <c r="AG42" s="10">
        <f t="shared" si="14"/>
        <v>0.46941943622030324</v>
      </c>
      <c r="AH42" s="10">
        <f t="shared" si="1"/>
        <v>18.307358012591827</v>
      </c>
    </row>
    <row r="43" spans="1:34" x14ac:dyDescent="0.35">
      <c r="A43" s="40">
        <v>40</v>
      </c>
      <c r="B43" s="4">
        <f>RATES!T44</f>
        <v>3.6193924082475133E-2</v>
      </c>
      <c r="C43" s="4">
        <f>RATES!U44</f>
        <v>3.5554311728083314E-2</v>
      </c>
      <c r="D43" s="3">
        <f>RATES!V44</f>
        <v>0.24118947064522384</v>
      </c>
      <c r="E43" s="3">
        <f>RATES!W44</f>
        <v>1.0415271529428856</v>
      </c>
      <c r="G43" s="6">
        <f>'LIFE TABLES'!A43</f>
        <v>100</v>
      </c>
      <c r="H43" s="3">
        <f>'LIFE TABLES'!B43</f>
        <v>434.19751000000002</v>
      </c>
      <c r="I43" s="3">
        <f>'LIFE TABLES'!C43</f>
        <v>0.43419751000000001</v>
      </c>
      <c r="J43" s="3">
        <f>'LIFE TABLES'!D43</f>
        <v>0.56580249000000005</v>
      </c>
      <c r="K43" s="10">
        <f>'LIFE TABLES'!E43</f>
        <v>4.2161420347981409E-3</v>
      </c>
      <c r="P43" s="14">
        <f t="shared" si="5"/>
        <v>136234.10223675024</v>
      </c>
      <c r="Q43" s="14">
        <f t="shared" si="6"/>
        <v>34058.525559187561</v>
      </c>
      <c r="R43" s="14">
        <f t="shared" si="2"/>
        <v>170292.62779593782</v>
      </c>
      <c r="T43" s="10">
        <f t="shared" si="7"/>
        <v>9.5008731728955786E-7</v>
      </c>
      <c r="U43" s="10">
        <f t="shared" si="8"/>
        <v>4.8606543183141056E-6</v>
      </c>
      <c r="V43" s="10">
        <f t="shared" si="9"/>
        <v>5.3838281313074947E-6</v>
      </c>
      <c r="W43" s="10"/>
      <c r="X43" s="10">
        <f t="shared" si="3"/>
        <v>3.9018152658688063E-2</v>
      </c>
      <c r="Y43" s="10">
        <f t="shared" si="10"/>
        <v>0.19964062801692017</v>
      </c>
      <c r="Z43" s="10"/>
      <c r="AA43" s="14">
        <f t="shared" si="13"/>
        <v>110.40198318074269</v>
      </c>
      <c r="AC43" s="10">
        <f t="shared" si="4"/>
        <v>3.9018152658688063E-2</v>
      </c>
      <c r="AD43" s="10">
        <f t="shared" si="4"/>
        <v>0.19964062801692017</v>
      </c>
      <c r="AE43" s="10">
        <f t="shared" si="11"/>
        <v>6.5818924223119283E-3</v>
      </c>
      <c r="AF43" s="10">
        <f t="shared" si="12"/>
        <v>2.9808671873503891E-4</v>
      </c>
      <c r="AG43" s="10">
        <f t="shared" si="14"/>
        <v>0.24553875981665524</v>
      </c>
      <c r="AH43" s="10">
        <f t="shared" si="1"/>
        <v>9.8215503926662091</v>
      </c>
    </row>
    <row r="44" spans="1:34" x14ac:dyDescent="0.35">
      <c r="A44" s="40">
        <v>41</v>
      </c>
      <c r="B44" s="4">
        <f>RATES!T45</f>
        <v>3.6320555065349446E-2</v>
      </c>
      <c r="C44" s="4">
        <f>RATES!U45</f>
        <v>3.5676512064250702E-2</v>
      </c>
      <c r="D44" s="3">
        <f>RATES!V45</f>
        <v>0.23160151435606352</v>
      </c>
      <c r="E44" s="3">
        <f>RATES!W45</f>
        <v>1.0413985043051999</v>
      </c>
      <c r="G44" s="6">
        <f>'LIFE TABLES'!A44</f>
        <v>101</v>
      </c>
      <c r="H44" s="3">
        <f>'LIFE TABLES'!B44</f>
        <v>474.89508999999998</v>
      </c>
      <c r="I44" s="3">
        <f>'LIFE TABLES'!C44</f>
        <v>0.47489508999999996</v>
      </c>
      <c r="J44" s="3">
        <f>'LIFE TABLES'!D44</f>
        <v>0.52510491000000004</v>
      </c>
      <c r="K44" s="10">
        <f>'LIFE TABLES'!E44</f>
        <v>2.2139168837298946E-3</v>
      </c>
      <c r="P44" s="14">
        <f t="shared" si="5"/>
        <v>138752.76251800969</v>
      </c>
      <c r="Q44" s="14">
        <f t="shared" si="6"/>
        <v>34688.190629502424</v>
      </c>
      <c r="R44" s="14">
        <f t="shared" si="2"/>
        <v>173440.9531475121</v>
      </c>
      <c r="T44" s="10">
        <f t="shared" si="7"/>
        <v>4.2406118795185356E-7</v>
      </c>
      <c r="U44" s="10">
        <f t="shared" si="8"/>
        <v>2.5567535449618049E-6</v>
      </c>
      <c r="V44" s="10">
        <f t="shared" si="9"/>
        <v>2.4030133983938367E-6</v>
      </c>
      <c r="W44" s="10"/>
      <c r="X44" s="10">
        <f t="shared" si="3"/>
        <v>1.7032229063775356E-2</v>
      </c>
      <c r="Y44" s="10">
        <f t="shared" si="10"/>
        <v>0.10270271228401055</v>
      </c>
      <c r="Z44" s="10"/>
      <c r="AA44" s="14">
        <f t="shared" si="13"/>
        <v>112.61002284435754</v>
      </c>
      <c r="AC44" s="10">
        <f t="shared" si="4"/>
        <v>1.7032229063775356E-2</v>
      </c>
      <c r="AD44" s="10">
        <f t="shared" si="4"/>
        <v>0.10270271228401055</v>
      </c>
      <c r="AE44" s="10">
        <f t="shared" si="11"/>
        <v>3.095803697266556E-3</v>
      </c>
      <c r="AF44" s="10">
        <f t="shared" si="12"/>
        <v>1.4041374696440302E-4</v>
      </c>
      <c r="AG44" s="10">
        <f t="shared" si="14"/>
        <v>0.12297115879201687</v>
      </c>
      <c r="AH44" s="10">
        <f t="shared" si="1"/>
        <v>5.0418175104726917</v>
      </c>
    </row>
    <row r="45" spans="1:34" x14ac:dyDescent="0.35">
      <c r="A45" s="40">
        <v>42</v>
      </c>
      <c r="B45" s="4">
        <f>RATES!T46</f>
        <v>3.6447170014848228E-2</v>
      </c>
      <c r="C45" s="4">
        <f>RATES!U46</f>
        <v>3.5798681999766782E-2</v>
      </c>
      <c r="D45" s="3">
        <f>RATES!V46</f>
        <v>0.22234064327200878</v>
      </c>
      <c r="E45" s="3">
        <f>RATES!W46</f>
        <v>1.0416517238943359</v>
      </c>
      <c r="G45" s="6">
        <f>'LIFE TABLES'!A45</f>
        <v>102</v>
      </c>
      <c r="H45" s="3">
        <f>'LIFE TABLES'!B45</f>
        <v>509.54043000000001</v>
      </c>
      <c r="I45" s="3">
        <f>'LIFE TABLES'!C45</f>
        <v>0.50954043000000004</v>
      </c>
      <c r="J45" s="3">
        <f>'LIFE TABLES'!D45</f>
        <v>0.49045956999999996</v>
      </c>
      <c r="K45" s="10">
        <f>'LIFE TABLES'!E45</f>
        <v>1.0858367228099039E-3</v>
      </c>
      <c r="P45" s="14">
        <f t="shared" si="5"/>
        <v>141352.34907800247</v>
      </c>
      <c r="Q45" s="14">
        <f t="shared" si="6"/>
        <v>35338.087269500618</v>
      </c>
      <c r="R45" s="14">
        <f t="shared" si="2"/>
        <v>176690.4363475031</v>
      </c>
      <c r="T45" s="10">
        <f t="shared" si="7"/>
        <v>1.7678713771207191E-7</v>
      </c>
      <c r="U45" s="10">
        <f t="shared" si="8"/>
        <v>1.224432480313357E-6</v>
      </c>
      <c r="V45" s="10">
        <f t="shared" si="9"/>
        <v>1.0017937803684076E-6</v>
      </c>
      <c r="W45" s="10"/>
      <c r="X45" s="10">
        <f t="shared" si="3"/>
        <v>6.9443788207805756E-3</v>
      </c>
      <c r="Y45" s="10">
        <f t="shared" si="10"/>
        <v>4.8102399690012884E-2</v>
      </c>
      <c r="Z45" s="10"/>
      <c r="AA45" s="14">
        <f t="shared" si="13"/>
        <v>114.8622233012447</v>
      </c>
      <c r="AC45" s="10">
        <f t="shared" si="4"/>
        <v>6.9443788207805756E-3</v>
      </c>
      <c r="AD45" s="10">
        <f t="shared" si="4"/>
        <v>4.8102399690012884E-2</v>
      </c>
      <c r="AE45" s="10">
        <f t="shared" si="11"/>
        <v>1.3513793373579621E-3</v>
      </c>
      <c r="AF45" s="10">
        <f t="shared" si="12"/>
        <v>6.1369455276759016E-5</v>
      </c>
      <c r="AG45" s="10">
        <f t="shared" si="14"/>
        <v>5.6459527303428181E-2</v>
      </c>
      <c r="AH45" s="10">
        <f t="shared" si="1"/>
        <v>2.3713001467439838</v>
      </c>
    </row>
    <row r="46" spans="1:34" x14ac:dyDescent="0.35">
      <c r="A46" s="40">
        <v>43</v>
      </c>
      <c r="B46" s="4">
        <f>RATES!T47</f>
        <v>3.6573768935031108E-2</v>
      </c>
      <c r="C46" s="4">
        <f>RATES!U47</f>
        <v>3.5920821547864516E-2</v>
      </c>
      <c r="D46" s="3">
        <f>RATES!V47</f>
        <v>0.21339821034042097</v>
      </c>
      <c r="E46" s="3">
        <f>RATES!W47</f>
        <v>1.0419049106237699</v>
      </c>
      <c r="G46" s="6">
        <f>'LIFE TABLES'!A46</f>
        <v>103</v>
      </c>
      <c r="H46" s="3">
        <f>'LIFE TABLES'!B46</f>
        <v>544.43039999999996</v>
      </c>
      <c r="I46" s="3">
        <f>'LIFE TABLES'!C46</f>
        <v>0.54443039999999998</v>
      </c>
      <c r="J46" s="3">
        <f>'LIFE TABLES'!D46</f>
        <v>0.45556960000000002</v>
      </c>
      <c r="K46" s="10">
        <f>'LIFE TABLES'!E46</f>
        <v>4.9467420147581884E-4</v>
      </c>
      <c r="P46" s="14">
        <f t="shared" si="5"/>
        <v>144035.64108665942</v>
      </c>
      <c r="Q46" s="14">
        <f t="shared" si="6"/>
        <v>36008.910271664856</v>
      </c>
      <c r="R46" s="14">
        <f t="shared" si="2"/>
        <v>180044.55135832427</v>
      </c>
      <c r="T46" s="10">
        <f t="shared" si="7"/>
        <v>6.8458018770738495E-8</v>
      </c>
      <c r="U46" s="10">
        <f t="shared" si="8"/>
        <v>5.4540698856348427E-7</v>
      </c>
      <c r="V46" s="10">
        <f t="shared" si="9"/>
        <v>3.8792877303418482E-7</v>
      </c>
      <c r="W46" s="10"/>
      <c r="X46" s="10">
        <f t="shared" si="3"/>
        <v>2.6299460303851087E-3</v>
      </c>
      <c r="Y46" s="10">
        <f t="shared" si="10"/>
        <v>2.0955182830476041E-2</v>
      </c>
      <c r="Z46" s="10"/>
      <c r="AA46" s="14">
        <f t="shared" si="13"/>
        <v>117.15946776726959</v>
      </c>
      <c r="AC46" s="10">
        <f t="shared" si="4"/>
        <v>2.6299460303851087E-3</v>
      </c>
      <c r="AD46" s="10">
        <f t="shared" si="4"/>
        <v>2.0955182830476041E-2</v>
      </c>
      <c r="AE46" s="10">
        <f t="shared" si="11"/>
        <v>5.5098308683452048E-4</v>
      </c>
      <c r="AF46" s="10">
        <f t="shared" si="12"/>
        <v>2.5046468162444064E-5</v>
      </c>
      <c r="AG46" s="10">
        <f t="shared" si="14"/>
        <v>2.4161158415858114E-2</v>
      </c>
      <c r="AH46" s="10">
        <f t="shared" si="1"/>
        <v>1.0389298118818988</v>
      </c>
    </row>
    <row r="47" spans="1:34" x14ac:dyDescent="0.35">
      <c r="A47" s="40">
        <v>44</v>
      </c>
      <c r="B47" s="4">
        <f>RATES!T48</f>
        <v>3.6690615253044574E-2</v>
      </c>
      <c r="C47" s="4">
        <f>RATES!U48</f>
        <v>3.603353878646496E-2</v>
      </c>
      <c r="D47" s="3">
        <f>RATES!V48</f>
        <v>0.20485032128387798</v>
      </c>
      <c r="E47" s="3">
        <f>RATES!W48</f>
        <v>1.0417274866984343</v>
      </c>
      <c r="G47" s="6">
        <f>'LIFE TABLES'!A47</f>
        <v>104</v>
      </c>
      <c r="H47" s="3">
        <f>'LIFE TABLES'!B47</f>
        <v>579.24221999999997</v>
      </c>
      <c r="I47" s="3">
        <f>'LIFE TABLES'!C47</f>
        <v>0.57924222000000003</v>
      </c>
      <c r="J47" s="3">
        <f>'LIFE TABLES'!D47</f>
        <v>0.42075777999999997</v>
      </c>
      <c r="K47" s="10">
        <f>'LIFE TABLES'!E47</f>
        <v>2.0813801883623825E-4</v>
      </c>
      <c r="P47" s="14">
        <f t="shared" si="5"/>
        <v>146744.87688375096</v>
      </c>
      <c r="Q47" s="14">
        <f t="shared" si="6"/>
        <v>36686.219220937739</v>
      </c>
      <c r="R47" s="14">
        <f t="shared" si="2"/>
        <v>183431.09610468871</v>
      </c>
      <c r="T47" s="10">
        <f t="shared" si="7"/>
        <v>2.4483607400998119E-8</v>
      </c>
      <c r="U47" s="10">
        <f t="shared" si="8"/>
        <v>2.2470472369419737E-7</v>
      </c>
      <c r="V47" s="10">
        <f t="shared" si="9"/>
        <v>1.3874044193898933E-7</v>
      </c>
      <c r="W47" s="10"/>
      <c r="X47" s="10">
        <f t="shared" si="3"/>
        <v>9.1989373830857863E-4</v>
      </c>
      <c r="Y47" s="10">
        <f t="shared" si="10"/>
        <v>8.4434864898216139E-3</v>
      </c>
      <c r="Z47" s="10"/>
      <c r="AA47" s="14">
        <f t="shared" si="13"/>
        <v>119.50265712261498</v>
      </c>
      <c r="AC47" s="10">
        <f t="shared" si="4"/>
        <v>9.1989373830857863E-4</v>
      </c>
      <c r="AD47" s="10">
        <f t="shared" si="4"/>
        <v>8.4434864898216139E-3</v>
      </c>
      <c r="AE47" s="10">
        <f t="shared" si="11"/>
        <v>2.0866556440287204E-4</v>
      </c>
      <c r="AF47" s="10">
        <f t="shared" si="12"/>
        <v>9.4965575425117131E-6</v>
      </c>
      <c r="AG47" s="10">
        <f t="shared" si="14"/>
        <v>9.5815423500755764E-3</v>
      </c>
      <c r="AH47" s="10">
        <f t="shared" si="1"/>
        <v>0.42158786340332538</v>
      </c>
    </row>
    <row r="48" spans="1:34" x14ac:dyDescent="0.35">
      <c r="A48" s="40">
        <v>45</v>
      </c>
      <c r="B48" s="4">
        <f>RATES!T49</f>
        <v>3.6807447919590904E-2</v>
      </c>
      <c r="C48" s="4">
        <f>RATES!U49</f>
        <v>3.6146230154491858E-2</v>
      </c>
      <c r="D48" s="3">
        <f>RATES!V49</f>
        <v>0.19660073023606603</v>
      </c>
      <c r="E48" s="3">
        <f>RATES!W49</f>
        <v>1.0419611414357737</v>
      </c>
      <c r="G48" s="6">
        <f>'LIFE TABLES'!A48</f>
        <v>105</v>
      </c>
      <c r="H48" s="3">
        <f>'LIFE TABLES'!B48</f>
        <v>613.64117999999996</v>
      </c>
      <c r="I48" s="3">
        <f>'LIFE TABLES'!C48</f>
        <v>0.61364118000000001</v>
      </c>
      <c r="J48" s="3">
        <f>'LIFE TABLES'!D48</f>
        <v>0.38635881999999999</v>
      </c>
      <c r="K48" s="10">
        <f>'LIFE TABLES'!E48</f>
        <v>8.0415959354706781E-5</v>
      </c>
      <c r="P48" s="14">
        <f t="shared" si="5"/>
        <v>149538.60531045703</v>
      </c>
      <c r="Q48" s="14">
        <f t="shared" si="6"/>
        <v>37384.651327614258</v>
      </c>
      <c r="R48" s="14">
        <f t="shared" si="2"/>
        <v>186923.2566380713</v>
      </c>
      <c r="T48" s="10">
        <f t="shared" si="7"/>
        <v>8.0405390150739631E-9</v>
      </c>
      <c r="U48" s="10">
        <f t="shared" si="8"/>
        <v>8.51368485051629E-8</v>
      </c>
      <c r="V48" s="10">
        <f t="shared" si="9"/>
        <v>4.5563054418752462E-8</v>
      </c>
      <c r="W48" s="10"/>
      <c r="X48" s="10">
        <f t="shared" si="3"/>
        <v>2.9545215285751075E-4</v>
      </c>
      <c r="Y48" s="10">
        <f t="shared" si="10"/>
        <v>3.1287152237753414E-3</v>
      </c>
      <c r="Z48" s="10"/>
      <c r="AA48" s="14">
        <f t="shared" si="13"/>
        <v>121.89271026506728</v>
      </c>
      <c r="AC48" s="10">
        <f t="shared" si="4"/>
        <v>2.9545215285751075E-4</v>
      </c>
      <c r="AD48" s="10">
        <f t="shared" si="4"/>
        <v>3.1287152237753414E-3</v>
      </c>
      <c r="AE48" s="10">
        <f t="shared" si="11"/>
        <v>7.2986194459230316E-5</v>
      </c>
      <c r="AF48" s="10">
        <f t="shared" si="12"/>
        <v>3.3248031227424638E-6</v>
      </c>
      <c r="AG48" s="10">
        <f t="shared" si="14"/>
        <v>3.5004783742148249E-3</v>
      </c>
      <c r="AH48" s="10">
        <f t="shared" si="1"/>
        <v>0.15752152683966711</v>
      </c>
    </row>
    <row r="49" spans="1:34" x14ac:dyDescent="0.35">
      <c r="A49" s="40">
        <v>46</v>
      </c>
      <c r="B49" s="4">
        <f>RATES!T50</f>
        <v>3.6914532540881437E-2</v>
      </c>
      <c r="C49" s="4">
        <f>RATES!U50</f>
        <v>3.6249507857476812E-2</v>
      </c>
      <c r="D49" s="3">
        <f>RATES!V50</f>
        <v>0.18872254442299982</v>
      </c>
      <c r="E49" s="3">
        <f>RATES!W50</f>
        <v>1.0417448049842322</v>
      </c>
      <c r="G49" s="6">
        <f>'LIFE TABLES'!A49</f>
        <v>106</v>
      </c>
      <c r="H49" s="3">
        <f>'LIFE TABLES'!B49</f>
        <v>647.30123000000003</v>
      </c>
      <c r="I49" s="3">
        <f>'LIFE TABLES'!C49</f>
        <v>0.64730123000000006</v>
      </c>
      <c r="J49" s="3">
        <f>'LIFE TABLES'!D49</f>
        <v>0.35269876999999994</v>
      </c>
      <c r="K49" s="10">
        <f>'LIFE TABLES'!E49</f>
        <v>2.836260995277507E-5</v>
      </c>
      <c r="P49" s="14">
        <f t="shared" si="5"/>
        <v>152353.88179176749</v>
      </c>
      <c r="Q49" s="14">
        <f t="shared" si="6"/>
        <v>38088.470447941872</v>
      </c>
      <c r="R49" s="14">
        <f t="shared" si="2"/>
        <v>190442.35223970935</v>
      </c>
      <c r="T49" s="10">
        <f t="shared" si="7"/>
        <v>2.4105049876405579E-9</v>
      </c>
      <c r="U49" s="10">
        <f t="shared" si="8"/>
        <v>2.9493021167815403E-8</v>
      </c>
      <c r="V49" s="10">
        <f t="shared" si="9"/>
        <v>1.3659528263296497E-8</v>
      </c>
      <c r="W49" s="10"/>
      <c r="X49" s="10">
        <f t="shared" si="3"/>
        <v>8.6626295635762351E-5</v>
      </c>
      <c r="Y49" s="10">
        <f t="shared" si="10"/>
        <v>1.0600017512076051E-3</v>
      </c>
      <c r="Z49" s="10"/>
      <c r="AA49" s="14">
        <f t="shared" si="13"/>
        <v>124.33056447036863</v>
      </c>
      <c r="AC49" s="10">
        <f t="shared" si="4"/>
        <v>8.6626295635762351E-5</v>
      </c>
      <c r="AD49" s="10">
        <f t="shared" si="4"/>
        <v>1.0600017512076051E-3</v>
      </c>
      <c r="AE49" s="10">
        <f t="shared" si="11"/>
        <v>2.3441712291031595E-5</v>
      </c>
      <c r="AF49" s="10">
        <f t="shared" si="12"/>
        <v>1.0690906193265666E-6</v>
      </c>
      <c r="AG49" s="10">
        <f t="shared" si="14"/>
        <v>1.1711388497537257E-3</v>
      </c>
      <c r="AH49" s="10">
        <f t="shared" si="1"/>
        <v>5.3872387088671383E-2</v>
      </c>
    </row>
    <row r="50" spans="1:34" x14ac:dyDescent="0.35">
      <c r="A50" s="40">
        <v>47</v>
      </c>
      <c r="B50" s="4">
        <f>RATES!T51</f>
        <v>3.7021605696283662E-2</v>
      </c>
      <c r="C50" s="4">
        <f>RATES!U51</f>
        <v>3.6352763838722602E-2</v>
      </c>
      <c r="D50" s="3">
        <f>RATES!V51</f>
        <v>0.18112282251408959</v>
      </c>
      <c r="E50" s="3">
        <f>RATES!W51</f>
        <v>1.0419589414708852</v>
      </c>
      <c r="G50" s="6">
        <f>'LIFE TABLES'!A50</f>
        <v>107</v>
      </c>
      <c r="H50" s="3">
        <f>'LIFE TABLES'!B50</f>
        <v>679.90812000000005</v>
      </c>
      <c r="I50" s="3">
        <f>'LIFE TABLES'!C50</f>
        <v>0.67990812</v>
      </c>
      <c r="J50" s="3">
        <f>'LIFE TABLES'!D50</f>
        <v>0.32009188</v>
      </c>
      <c r="K50" s="10">
        <f>'LIFE TABLES'!E50</f>
        <v>9.0786411414904827E-6</v>
      </c>
      <c r="P50" s="14">
        <f t="shared" si="5"/>
        <v>155254.06663391434</v>
      </c>
      <c r="Q50" s="14">
        <f t="shared" si="6"/>
        <v>38813.516658478584</v>
      </c>
      <c r="R50" s="14">
        <f t="shared" si="2"/>
        <v>194067.58329239293</v>
      </c>
      <c r="T50" s="10">
        <f t="shared" si="7"/>
        <v>6.5584561225675639E-10</v>
      </c>
      <c r="U50" s="10">
        <f t="shared" si="8"/>
        <v>9.2872241815847835E-9</v>
      </c>
      <c r="V50" s="10">
        <f t="shared" si="9"/>
        <v>3.7164584694549535E-9</v>
      </c>
      <c r="W50" s="10"/>
      <c r="X50" s="10">
        <f t="shared" si="3"/>
        <v>2.3050642387620089E-5</v>
      </c>
      <c r="Y50" s="10">
        <f t="shared" si="10"/>
        <v>3.2644656564125116E-4</v>
      </c>
      <c r="Z50" s="10"/>
      <c r="AA50" s="14">
        <f t="shared" si="13"/>
        <v>126.81717575977601</v>
      </c>
      <c r="AC50" s="10">
        <f t="shared" si="4"/>
        <v>2.3050642387620089E-5</v>
      </c>
      <c r="AD50" s="10">
        <f t="shared" si="4"/>
        <v>3.2644656564125116E-4</v>
      </c>
      <c r="AE50" s="10">
        <f t="shared" si="11"/>
        <v>6.8730745881640635E-6</v>
      </c>
      <c r="AF50" s="10">
        <f t="shared" si="12"/>
        <v>3.1375232704947767E-7</v>
      </c>
      <c r="AG50" s="10">
        <f t="shared" si="14"/>
        <v>3.5668403494408481E-4</v>
      </c>
      <c r="AH50" s="10">
        <f t="shared" si="1"/>
        <v>1.6764149642371984E-2</v>
      </c>
    </row>
    <row r="51" spans="1:34" x14ac:dyDescent="0.35">
      <c r="A51" s="40">
        <v>48</v>
      </c>
      <c r="B51" s="4">
        <f>RATES!T52</f>
        <v>3.7128667388252698E-2</v>
      </c>
      <c r="C51" s="4">
        <f>RATES!U52</f>
        <v>3.6455998106223207E-2</v>
      </c>
      <c r="D51" s="3">
        <f>RATES!V52</f>
        <v>0.17379342302010739</v>
      </c>
      <c r="E51" s="3">
        <f>RATES!W52</f>
        <v>1.0421730544609518</v>
      </c>
      <c r="G51" s="6">
        <f>'LIFE TABLES'!A51</f>
        <v>108</v>
      </c>
      <c r="H51" s="3">
        <f>'LIFE TABLES'!B51</f>
        <v>711.17909999999995</v>
      </c>
      <c r="I51" s="3">
        <f>'LIFE TABLES'!C51</f>
        <v>0.71117909999999995</v>
      </c>
      <c r="J51" s="3">
        <f>'LIFE TABLES'!D51</f>
        <v>0.28882090000000005</v>
      </c>
      <c r="K51" s="10">
        <f>'LIFE TABLES'!E51</f>
        <v>2.622101305262309E-6</v>
      </c>
      <c r="P51" s="14">
        <f t="shared" si="5"/>
        <v>158241.96953484093</v>
      </c>
      <c r="Q51" s="14">
        <f t="shared" si="6"/>
        <v>39560.492383710232</v>
      </c>
      <c r="R51" s="14">
        <f t="shared" si="2"/>
        <v>197802.46191855115</v>
      </c>
      <c r="T51" s="10">
        <f t="shared" si="7"/>
        <v>1.6100863199409034E-10</v>
      </c>
      <c r="U51" s="10">
        <f t="shared" si="8"/>
        <v>2.6430675894943514E-9</v>
      </c>
      <c r="V51" s="10">
        <f t="shared" si="9"/>
        <v>9.1238224796651202E-10</v>
      </c>
      <c r="W51" s="10"/>
      <c r="X51" s="10">
        <f t="shared" si="3"/>
        <v>5.5343965723425992E-6</v>
      </c>
      <c r="Y51" s="10">
        <f t="shared" si="10"/>
        <v>9.0860118527092432E-5</v>
      </c>
      <c r="Z51" s="10"/>
      <c r="AA51" s="14">
        <f t="shared" si="13"/>
        <v>129.35351927497152</v>
      </c>
      <c r="AC51" s="10">
        <f t="shared" si="4"/>
        <v>5.5343965723425992E-6</v>
      </c>
      <c r="AD51" s="10">
        <f t="shared" si="4"/>
        <v>9.0860118527092432E-5</v>
      </c>
      <c r="AE51" s="10">
        <f t="shared" si="11"/>
        <v>1.8288727740098958E-6</v>
      </c>
      <c r="AF51" s="10">
        <f t="shared" si="12"/>
        <v>8.3548925719890769E-8</v>
      </c>
      <c r="AG51" s="10">
        <f t="shared" si="14"/>
        <v>9.8306936799164816E-5</v>
      </c>
      <c r="AH51" s="10">
        <f t="shared" si="1"/>
        <v>4.7187329663599112E-3</v>
      </c>
    </row>
    <row r="52" spans="1:34" x14ac:dyDescent="0.35">
      <c r="A52" s="40">
        <v>49</v>
      </c>
      <c r="B52" s="4">
        <f>RATES!T53</f>
        <v>3.7225986253591525E-2</v>
      </c>
      <c r="C52" s="4">
        <f>RATES!U53</f>
        <v>3.6549828604532021E-2</v>
      </c>
      <c r="D52" s="3">
        <f>RATES!V53</f>
        <v>0.16680303369181579</v>
      </c>
      <c r="E52" s="3">
        <f>RATES!W53</f>
        <v>1.0419080467157869</v>
      </c>
      <c r="G52" s="6">
        <f>'LIFE TABLES'!A52</f>
        <v>109</v>
      </c>
      <c r="H52" s="3">
        <f>'LIFE TABLES'!B52</f>
        <v>740.86099999999999</v>
      </c>
      <c r="I52" s="3">
        <f>'LIFE TABLES'!C52</f>
        <v>0.74086099999999999</v>
      </c>
      <c r="J52" s="3">
        <f>'LIFE TABLES'!D52</f>
        <v>0.25913900000000001</v>
      </c>
      <c r="K52" s="10">
        <f>'LIFE TABLES'!E52</f>
        <v>6.794887101443695E-7</v>
      </c>
      <c r="P52" s="14">
        <f t="shared" si="5"/>
        <v>161246.36259600206</v>
      </c>
      <c r="Q52" s="14">
        <f t="shared" si="6"/>
        <v>40311.590649000515</v>
      </c>
      <c r="R52" s="14">
        <f t="shared" si="2"/>
        <v>201557.95324500257</v>
      </c>
      <c r="T52" s="10">
        <f t="shared" si="7"/>
        <v>3.5465073503369098E-11</v>
      </c>
      <c r="U52" s="10">
        <f t="shared" si="8"/>
        <v>6.7594842461071809E-10</v>
      </c>
      <c r="V52" s="10">
        <f t="shared" si="9"/>
        <v>2.0096874985242487E-10</v>
      </c>
      <c r="W52" s="10"/>
      <c r="X52" s="10">
        <f t="shared" si="3"/>
        <v>1.1922344121913656E-6</v>
      </c>
      <c r="Y52" s="10">
        <f t="shared" si="10"/>
        <v>2.2725709183358109E-5</v>
      </c>
      <c r="Z52" s="10"/>
      <c r="AA52" s="14">
        <f t="shared" si="13"/>
        <v>131.94058966047095</v>
      </c>
      <c r="AC52" s="10">
        <f t="shared" si="4"/>
        <v>1.1922344121913656E-6</v>
      </c>
      <c r="AD52" s="10">
        <f t="shared" si="4"/>
        <v>2.2725709183358109E-5</v>
      </c>
      <c r="AE52" s="10">
        <f t="shared" si="11"/>
        <v>4.3910652656202644E-7</v>
      </c>
      <c r="AF52" s="10">
        <f t="shared" si="12"/>
        <v>2.0079791195564907E-8</v>
      </c>
      <c r="AG52" s="10">
        <f t="shared" si="14"/>
        <v>2.4377129913307068E-5</v>
      </c>
      <c r="AH52" s="10">
        <f t="shared" si="1"/>
        <v>1.1944793657520463E-3</v>
      </c>
    </row>
    <row r="53" spans="1:34" x14ac:dyDescent="0.35">
      <c r="A53" s="40">
        <v>50</v>
      </c>
      <c r="B53" s="4">
        <f>RATES!T54</f>
        <v>3.7333026067638907E-2</v>
      </c>
      <c r="C53" s="4">
        <f>RATES!U54</f>
        <v>3.6653021440702725E-2</v>
      </c>
      <c r="D53" s="3">
        <f>RATES!V54</f>
        <v>0.15998886306172391</v>
      </c>
      <c r="E53" s="3">
        <f>RATES!W54</f>
        <v>1.0425915310584022</v>
      </c>
      <c r="G53" s="6">
        <f>'LIFE TABLES'!A53</f>
        <v>110</v>
      </c>
      <c r="H53" s="3">
        <f>'LIFE TABLES'!B53</f>
        <v>768.74483999999995</v>
      </c>
      <c r="I53" s="3">
        <f>'LIFE TABLES'!C53</f>
        <v>0.76874483999999998</v>
      </c>
      <c r="J53" s="3">
        <f>'LIFE TABLES'!D53</f>
        <v>0.23125516000000002</v>
      </c>
      <c r="K53" s="10">
        <f>'LIFE TABLES'!E53</f>
        <v>1.5713527038262981E-7</v>
      </c>
      <c r="P53" s="14">
        <f t="shared" si="5"/>
        <v>164415.58203131965</v>
      </c>
      <c r="Q53" s="14">
        <f t="shared" si="6"/>
        <v>41103.895507829911</v>
      </c>
      <c r="R53" s="14">
        <f t="shared" si="2"/>
        <v>205519.47753914955</v>
      </c>
      <c r="T53" s="10">
        <f t="shared" si="7"/>
        <v>6.9712590603183739E-12</v>
      </c>
      <c r="U53" s="10">
        <f t="shared" si="8"/>
        <v>1.544936894503024E-10</v>
      </c>
      <c r="V53" s="10">
        <f t="shared" si="9"/>
        <v>3.9503801341804118E-11</v>
      </c>
      <c r="W53" s="10"/>
      <c r="X53" s="10">
        <f t="shared" si="3"/>
        <v>2.291984604822187E-7</v>
      </c>
      <c r="Y53" s="10">
        <f t="shared" si="10"/>
        <v>5.0798803601512388E-6</v>
      </c>
      <c r="Z53" s="10"/>
      <c r="AA53" s="14">
        <f t="shared" si="13"/>
        <v>134.57940145368036</v>
      </c>
      <c r="AC53" s="10">
        <f t="shared" si="4"/>
        <v>2.291984604822187E-7</v>
      </c>
      <c r="AD53" s="10">
        <f t="shared" si="4"/>
        <v>5.0798803601512388E-6</v>
      </c>
      <c r="AE53" s="10">
        <f t="shared" si="11"/>
        <v>9.459331624905106E-8</v>
      </c>
      <c r="AF53" s="10">
        <f t="shared" si="12"/>
        <v>4.3270994381032675E-9</v>
      </c>
      <c r="AG53" s="10">
        <f t="shared" si="14"/>
        <v>5.407999236320612E-6</v>
      </c>
      <c r="AH53" s="10">
        <f t="shared" si="1"/>
        <v>2.7039996181603063E-4</v>
      </c>
    </row>
    <row r="54" spans="1:34" x14ac:dyDescent="0.35">
      <c r="G54" s="6">
        <f>'LIFE TABLES'!A54</f>
        <v>111</v>
      </c>
      <c r="H54" s="3">
        <f>'LIFE TABLES'!B54</f>
        <v>794.66567999999995</v>
      </c>
      <c r="I54" s="3">
        <f>'LIFE TABLES'!C54</f>
        <v>0.79466567999999993</v>
      </c>
      <c r="J54" s="3">
        <f>'LIFE TABLES'!D54</f>
        <v>0.20533432000000007</v>
      </c>
      <c r="K54" s="10">
        <f>'LIFE TABLES'!E54</f>
        <v>3.2265263892033445E-8</v>
      </c>
      <c r="Q54" s="14"/>
    </row>
    <row r="55" spans="1:34" x14ac:dyDescent="0.35">
      <c r="G55" s="6">
        <f>'LIFE TABLES'!A55</f>
        <v>112</v>
      </c>
      <c r="H55" s="3">
        <f>'LIFE TABLES'!B55</f>
        <v>818.50801000000001</v>
      </c>
      <c r="I55" s="3">
        <f>'LIFE TABLES'!C55</f>
        <v>0.81850801000000006</v>
      </c>
      <c r="J55" s="3">
        <f>'LIFE TABLES'!D55</f>
        <v>0.18149198999999994</v>
      </c>
      <c r="K55" s="10">
        <f>'LIFE TABLES'!E55</f>
        <v>5.8558869516402934E-9</v>
      </c>
      <c r="Q55" s="14"/>
      <c r="AA55" s="39"/>
      <c r="AC55" s="54" t="s">
        <v>60</v>
      </c>
      <c r="AD55" s="54"/>
      <c r="AE55" s="54"/>
      <c r="AF55" s="54"/>
    </row>
    <row r="56" spans="1:34" x14ac:dyDescent="0.35">
      <c r="G56" s="6">
        <f>'LIFE TABLES'!A56</f>
        <v>113</v>
      </c>
      <c r="H56" s="3">
        <f>'LIFE TABLES'!B56</f>
        <v>840.19901000000004</v>
      </c>
      <c r="I56" s="3">
        <f>'LIFE TABLES'!C56</f>
        <v>0.84019901000000008</v>
      </c>
      <c r="J56" s="3">
        <f>'LIFE TABLES'!D56</f>
        <v>0.15980098999999992</v>
      </c>
      <c r="K56" s="10">
        <f>'LIFE TABLES'!E56</f>
        <v>9.3577653220020044E-10</v>
      </c>
      <c r="Q56" s="14"/>
      <c r="AC56" s="10">
        <f>SUM(AC3:AC53)</f>
        <v>83054.88182240889</v>
      </c>
      <c r="AD56" s="10">
        <f>SUM(AD3:AD53)</f>
        <v>6573.2371748237865</v>
      </c>
      <c r="AE56" s="35">
        <f>SUM(AE3:AE53)</f>
        <v>6590.2695767718515</v>
      </c>
      <c r="AF56" s="10">
        <f>SUM(AF3:AF53)</f>
        <v>289.47517605723084</v>
      </c>
    </row>
    <row r="57" spans="1:34" x14ac:dyDescent="0.35">
      <c r="G57" s="6">
        <f>'LIFE TABLES'!A57</f>
        <v>114</v>
      </c>
      <c r="H57" s="3">
        <f>'LIFE TABLES'!B57</f>
        <v>859.71164999999996</v>
      </c>
      <c r="I57" s="3">
        <f>'LIFE TABLES'!C57</f>
        <v>0.85971164999999994</v>
      </c>
      <c r="J57" s="3">
        <f>'LIFE TABLES'!D57</f>
        <v>0.14028835000000006</v>
      </c>
      <c r="K57" s="10">
        <f>'LIFE TABLES'!E57</f>
        <v>1.3127854567108806E-10</v>
      </c>
      <c r="Q57" s="14"/>
    </row>
    <row r="58" spans="1:34" x14ac:dyDescent="0.35">
      <c r="G58" s="6">
        <f>'LIFE TABLES'!A58</f>
        <v>115</v>
      </c>
      <c r="H58" s="3">
        <f>'LIFE TABLES'!B58</f>
        <v>877.05601999999999</v>
      </c>
      <c r="I58" s="3">
        <f>'LIFE TABLES'!C58</f>
        <v>0.87705601999999994</v>
      </c>
      <c r="J58" s="3">
        <f>'LIFE TABLES'!D58</f>
        <v>0.12294398000000006</v>
      </c>
      <c r="K58" s="10">
        <f>'LIFE TABLES'!E58</f>
        <v>1.6139906893415345E-11</v>
      </c>
      <c r="Q58" s="14"/>
      <c r="AC58" s="50" t="s">
        <v>61</v>
      </c>
      <c r="AD58" s="50"/>
      <c r="AE58" s="50"/>
      <c r="AF58" s="50"/>
    </row>
    <row r="59" spans="1:34" x14ac:dyDescent="0.35">
      <c r="G59" s="6">
        <f>'LIFE TABLES'!A59</f>
        <v>116</v>
      </c>
      <c r="H59" s="3">
        <f>'LIFE TABLES'!B59</f>
        <v>892.27828999999997</v>
      </c>
      <c r="I59" s="3">
        <f>'LIFE TABLES'!C59</f>
        <v>0.89227828999999992</v>
      </c>
      <c r="J59" s="3">
        <f>'LIFE TABLES'!D59</f>
        <v>0.10772171000000008</v>
      </c>
      <c r="K59" s="10">
        <f>'LIFE TABLES'!E59</f>
        <v>1.73861836979949E-12</v>
      </c>
      <c r="Q59" s="14"/>
      <c r="AC59" s="53">
        <f>SUM(AC56:AF56)</f>
        <v>96507.863750061762</v>
      </c>
      <c r="AD59" s="53"/>
      <c r="AE59" s="53"/>
      <c r="AF59" s="53"/>
    </row>
    <row r="60" spans="1:34" x14ac:dyDescent="0.35">
      <c r="G60" s="6">
        <f>'LIFE TABLES'!A60</f>
        <v>117</v>
      </c>
      <c r="H60" s="3">
        <f>'LIFE TABLES'!B60</f>
        <v>905.45023000000003</v>
      </c>
      <c r="I60" s="3">
        <f>'LIFE TABLES'!C60</f>
        <v>0.90545023000000002</v>
      </c>
      <c r="J60" s="3">
        <f>'LIFE TABLES'!D60</f>
        <v>9.4549769999999977E-2</v>
      </c>
      <c r="K60" s="10">
        <f>'LIFE TABLES'!E60</f>
        <v>1.6438596698231669E-13</v>
      </c>
      <c r="Q60" s="14"/>
    </row>
    <row r="61" spans="1:34" x14ac:dyDescent="0.35">
      <c r="G61" s="6">
        <f>'LIFE TABLES'!A61</f>
        <v>118</v>
      </c>
      <c r="H61" s="3">
        <f>'LIFE TABLES'!B61</f>
        <v>916.66747999999995</v>
      </c>
      <c r="I61" s="3">
        <f>'LIFE TABLES'!C61</f>
        <v>0.91666747999999998</v>
      </c>
      <c r="J61" s="3">
        <f>'LIFE TABLES'!D61</f>
        <v>8.3332520000000021E-2</v>
      </c>
      <c r="K61" s="10">
        <f>'LIFE TABLES'!E61</f>
        <v>1.3698696881273249E-14</v>
      </c>
      <c r="Q61" s="14"/>
    </row>
    <row r="62" spans="1:34" x14ac:dyDescent="0.35">
      <c r="G62" s="6">
        <f>'LIFE TABLES'!A62</f>
        <v>119</v>
      </c>
      <c r="H62" s="3">
        <f>'LIFE TABLES'!B62</f>
        <v>926.04048</v>
      </c>
      <c r="I62" s="3">
        <f>'LIFE TABLES'!C62</f>
        <v>0.92604048000000005</v>
      </c>
      <c r="J62" s="3">
        <f>'LIFE TABLES'!D62</f>
        <v>7.3959519999999945E-2</v>
      </c>
      <c r="K62" s="10">
        <f>'LIFE TABLES'!E62</f>
        <v>1.0131490459644658E-15</v>
      </c>
    </row>
  </sheetData>
  <mergeCells count="11">
    <mergeCell ref="X1:Y1"/>
    <mergeCell ref="A1:E1"/>
    <mergeCell ref="G1:K1"/>
    <mergeCell ref="M1:N1"/>
    <mergeCell ref="P1:R1"/>
    <mergeCell ref="T1:V1"/>
    <mergeCell ref="AC1:AF1"/>
    <mergeCell ref="AK1:AL1"/>
    <mergeCell ref="AC55:AF55"/>
    <mergeCell ref="AC58:AF58"/>
    <mergeCell ref="AC59:AF5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zoomScaleNormal="100" workbookViewId="0">
      <selection activeCell="AF56" sqref="AF56"/>
    </sheetView>
  </sheetViews>
  <sheetFormatPr defaultColWidth="8.81640625" defaultRowHeight="14.5" x14ac:dyDescent="0.35"/>
  <cols>
    <col min="1" max="1" width="5.08984375" style="40" bestFit="1" customWidth="1"/>
    <col min="2" max="2" width="7.36328125" style="40" bestFit="1" customWidth="1"/>
    <col min="3" max="3" width="10.81640625" style="40" bestFit="1" customWidth="1"/>
    <col min="4" max="4" width="10.453125" style="40" bestFit="1" customWidth="1"/>
    <col min="5" max="5" width="9.54296875" style="40" bestFit="1" customWidth="1"/>
    <col min="6" max="6" width="8.81640625" style="40"/>
    <col min="7" max="7" width="4.1796875" style="40" bestFit="1" customWidth="1"/>
    <col min="8" max="8" width="38.36328125" style="40" bestFit="1" customWidth="1"/>
    <col min="9" max="10" width="7.1796875" style="40" bestFit="1" customWidth="1"/>
    <col min="11" max="11" width="14.453125" style="40" bestFit="1" customWidth="1"/>
    <col min="12" max="12" width="8.81640625" style="40"/>
    <col min="13" max="13" width="9.81640625" style="40" bestFit="1" customWidth="1"/>
    <col min="14" max="14" width="11.1796875" style="40" bestFit="1" customWidth="1"/>
    <col min="15" max="15" width="8.81640625" style="40"/>
    <col min="16" max="16" width="11.54296875" style="40" bestFit="1" customWidth="1"/>
    <col min="17" max="17" width="10.54296875" style="40" bestFit="1" customWidth="1"/>
    <col min="18" max="18" width="11.54296875" style="40" bestFit="1" customWidth="1"/>
    <col min="19" max="19" width="8.81640625" style="40"/>
    <col min="20" max="20" width="11.54296875" style="40" bestFit="1" customWidth="1"/>
    <col min="21" max="21" width="11.36328125" style="40" bestFit="1" customWidth="1"/>
    <col min="22" max="22" width="11.36328125" style="40" customWidth="1"/>
    <col min="23" max="23" width="11.453125" style="40" customWidth="1"/>
    <col min="24" max="25" width="11.6328125" style="40" bestFit="1" customWidth="1"/>
    <col min="26" max="26" width="11.453125" style="40" customWidth="1"/>
    <col min="27" max="27" width="9.1796875" style="40" bestFit="1" customWidth="1"/>
    <col min="28" max="28" width="8.81640625" style="40"/>
    <col min="29" max="29" width="11.1796875" style="40" customWidth="1"/>
    <col min="30" max="30" width="11.6328125" style="40" bestFit="1" customWidth="1"/>
    <col min="31" max="31" width="12.26953125" style="40" bestFit="1" customWidth="1"/>
    <col min="32" max="35" width="11.6328125" style="40" bestFit="1" customWidth="1"/>
    <col min="36" max="36" width="8.81640625" style="40"/>
    <col min="37" max="37" width="11.36328125" style="40" bestFit="1" customWidth="1"/>
    <col min="38" max="38" width="12.26953125" style="40" bestFit="1" customWidth="1"/>
    <col min="39" max="16384" width="8.81640625" style="40"/>
  </cols>
  <sheetData>
    <row r="1" spans="1:38" x14ac:dyDescent="0.35">
      <c r="A1" s="50" t="s">
        <v>0</v>
      </c>
      <c r="B1" s="50"/>
      <c r="C1" s="50"/>
      <c r="D1" s="50"/>
      <c r="E1" s="50"/>
      <c r="G1" s="50" t="s">
        <v>18</v>
      </c>
      <c r="H1" s="50"/>
      <c r="I1" s="50"/>
      <c r="J1" s="50"/>
      <c r="K1" s="50"/>
      <c r="M1" s="50" t="s">
        <v>31</v>
      </c>
      <c r="N1" s="50"/>
      <c r="P1" s="50" t="s">
        <v>37</v>
      </c>
      <c r="Q1" s="50"/>
      <c r="R1" s="50"/>
      <c r="T1" s="50" t="s">
        <v>39</v>
      </c>
      <c r="U1" s="50"/>
      <c r="V1" s="50"/>
      <c r="W1" s="39"/>
      <c r="X1" s="50" t="s">
        <v>42</v>
      </c>
      <c r="Y1" s="50"/>
      <c r="Z1" s="39"/>
      <c r="AA1" s="39" t="s">
        <v>43</v>
      </c>
      <c r="AC1" s="50" t="s">
        <v>41</v>
      </c>
      <c r="AD1" s="50"/>
      <c r="AE1" s="50"/>
      <c r="AF1" s="50"/>
      <c r="AG1" s="19"/>
      <c r="AK1" s="50" t="s">
        <v>69</v>
      </c>
      <c r="AL1" s="50"/>
    </row>
    <row r="2" spans="1:38" x14ac:dyDescent="0.35">
      <c r="A2" s="39" t="s">
        <v>17</v>
      </c>
      <c r="B2" s="39" t="s">
        <v>2</v>
      </c>
      <c r="C2" s="39" t="s">
        <v>3</v>
      </c>
      <c r="D2" s="39" t="s">
        <v>4</v>
      </c>
      <c r="E2" s="39" t="s">
        <v>38</v>
      </c>
      <c r="F2" s="39"/>
      <c r="G2" s="7" t="s">
        <v>13</v>
      </c>
      <c r="H2" s="8" t="s">
        <v>97</v>
      </c>
      <c r="I2" s="7" t="s">
        <v>14</v>
      </c>
      <c r="J2" s="39" t="s">
        <v>15</v>
      </c>
      <c r="K2" s="39" t="s">
        <v>16</v>
      </c>
      <c r="M2" s="8" t="s">
        <v>32</v>
      </c>
      <c r="N2" s="14">
        <f>'ASSIGNEMENT DATA'!B3</f>
        <v>80000</v>
      </c>
      <c r="P2" s="39" t="s">
        <v>32</v>
      </c>
      <c r="Q2" s="39" t="s">
        <v>20</v>
      </c>
      <c r="R2" s="39" t="s">
        <v>36</v>
      </c>
      <c r="T2" s="39" t="s">
        <v>34</v>
      </c>
      <c r="U2" s="39" t="s">
        <v>40</v>
      </c>
      <c r="V2" s="39" t="s">
        <v>88</v>
      </c>
      <c r="W2" s="39"/>
      <c r="X2" s="39" t="s">
        <v>34</v>
      </c>
      <c r="Y2" s="39" t="s">
        <v>40</v>
      </c>
      <c r="Z2" s="39"/>
      <c r="AA2" s="39" t="s">
        <v>35</v>
      </c>
      <c r="AC2" s="39" t="s">
        <v>34</v>
      </c>
      <c r="AD2" s="39" t="s">
        <v>40</v>
      </c>
      <c r="AE2" s="39" t="s">
        <v>87</v>
      </c>
      <c r="AF2" s="41" t="s">
        <v>35</v>
      </c>
      <c r="AG2" s="39" t="s">
        <v>62</v>
      </c>
      <c r="AH2" s="39" t="s">
        <v>64</v>
      </c>
      <c r="AI2" s="39" t="s">
        <v>63</v>
      </c>
      <c r="AK2" s="39" t="s">
        <v>65</v>
      </c>
      <c r="AL2" s="18">
        <f>N4-AC59</f>
        <v>3060.9994474279374</v>
      </c>
    </row>
    <row r="3" spans="1:38" x14ac:dyDescent="0.35">
      <c r="A3" s="40">
        <v>0</v>
      </c>
      <c r="B3" s="4">
        <f>RATES!Z4</f>
        <v>-0.01</v>
      </c>
      <c r="C3" s="4">
        <f>RATES!AA4</f>
        <v>-1.0050335853501451E-2</v>
      </c>
      <c r="D3" s="3">
        <f>RATES!AB4</f>
        <v>1</v>
      </c>
      <c r="E3" s="3">
        <f>RATES!AC4</f>
        <v>1</v>
      </c>
      <c r="G3" s="6">
        <f>'LIFE TABLES'!A3</f>
        <v>60</v>
      </c>
      <c r="H3" s="3">
        <f>'LIFE TABLES'!B3</f>
        <v>6.4678699999999996</v>
      </c>
      <c r="I3" s="3">
        <f>'LIFE TABLES'!C3</f>
        <v>6.4678699999999997E-3</v>
      </c>
      <c r="J3" s="3">
        <f>'LIFE TABLES'!D3</f>
        <v>0.99353212999999996</v>
      </c>
      <c r="K3" s="10">
        <f>'LIFE TABLES'!E3</f>
        <v>0.99353212999999996</v>
      </c>
      <c r="M3" s="8" t="s">
        <v>20</v>
      </c>
      <c r="N3" s="14">
        <f>'ASSIGNEMENT DATA'!D3</f>
        <v>20000</v>
      </c>
      <c r="P3" s="14">
        <f>$N$2*E3</f>
        <v>80000</v>
      </c>
      <c r="Q3" s="14">
        <f>$N$3*E3</f>
        <v>20000</v>
      </c>
      <c r="R3" s="14">
        <f>P3+Q3</f>
        <v>100000</v>
      </c>
      <c r="T3" s="10">
        <f>1*J3*N8</f>
        <v>0.14902981949999999</v>
      </c>
      <c r="U3" s="10">
        <f>1*I3</f>
        <v>6.4678699999999997E-3</v>
      </c>
      <c r="V3" s="10">
        <f>(1-I3)*(1-$N$8)</f>
        <v>0.84450231049999991</v>
      </c>
      <c r="W3" s="10"/>
      <c r="X3" s="10">
        <f>T3*(R3-$N$5)*D3</f>
        <v>14900.00135361</v>
      </c>
      <c r="Y3" s="10">
        <f>MAX($N$4,R3)*D3*U3</f>
        <v>646.78699999999992</v>
      </c>
      <c r="Z3" s="10"/>
      <c r="AA3" s="14">
        <f>N9</f>
        <v>50</v>
      </c>
      <c r="AC3" s="10">
        <f>X3</f>
        <v>14900.00135361</v>
      </c>
      <c r="AD3" s="10">
        <f>Y3</f>
        <v>646.78699999999992</v>
      </c>
      <c r="AE3" s="10">
        <v>0</v>
      </c>
      <c r="AF3" s="10">
        <f>AA3*D3</f>
        <v>50</v>
      </c>
      <c r="AG3" s="10">
        <f t="shared" ref="AG3:AG34" si="0">SUM(AC3:AF3)</f>
        <v>15596.78835361</v>
      </c>
      <c r="AH3" s="10">
        <f t="shared" ref="AH3:AH53" si="1">AG3*A3</f>
        <v>0</v>
      </c>
      <c r="AI3" s="10">
        <f>SUM(AH3:AH53)/AC59</f>
        <v>4.7268542981165931</v>
      </c>
      <c r="AK3" s="39" t="s">
        <v>72</v>
      </c>
      <c r="AL3" s="18">
        <f>MAX('BASE CASE'!AL2 - AL2, 0)</f>
        <v>418.67843900099979</v>
      </c>
    </row>
    <row r="4" spans="1:38" x14ac:dyDescent="0.35">
      <c r="A4" s="40">
        <v>1</v>
      </c>
      <c r="B4" s="4">
        <f>RATES!Z5</f>
        <v>2.5139999999999996E-2</v>
      </c>
      <c r="C4" s="4">
        <f>RATES!AA5</f>
        <v>2.482918862929329E-2</v>
      </c>
      <c r="D4" s="3">
        <f>RATES!AB5</f>
        <v>0.97547652028015697</v>
      </c>
      <c r="E4" s="3">
        <f>RATES!AC5</f>
        <v>1.0251399999999999</v>
      </c>
      <c r="G4" s="6">
        <f>'LIFE TABLES'!A4</f>
        <v>61</v>
      </c>
      <c r="H4" s="3">
        <f>'LIFE TABLES'!B4</f>
        <v>7.1002599999999996</v>
      </c>
      <c r="I4" s="3">
        <f>'LIFE TABLES'!C4</f>
        <v>7.1002599999999997E-3</v>
      </c>
      <c r="J4" s="3">
        <f>'LIFE TABLES'!D4</f>
        <v>0.99289974000000003</v>
      </c>
      <c r="K4" s="10">
        <f>'LIFE TABLES'!E4</f>
        <v>0.98647779355864618</v>
      </c>
      <c r="M4" s="8" t="s">
        <v>36</v>
      </c>
      <c r="N4" s="14">
        <f>'ASSIGNEMENT DATA'!E3</f>
        <v>100000</v>
      </c>
      <c r="P4" s="14">
        <f>P3*E4*(1-$N$6)</f>
        <v>80206.953599999993</v>
      </c>
      <c r="Q4" s="14">
        <f>Q3*E4*(1-$N$6)</f>
        <v>20051.738399999998</v>
      </c>
      <c r="R4" s="14">
        <f t="shared" ref="R4:R53" si="2">P4+Q4</f>
        <v>100258.692</v>
      </c>
      <c r="T4" s="10">
        <f>K3*J4*(1-$N$8)^A4*$N$8</f>
        <v>0.12577591867872737</v>
      </c>
      <c r="U4" s="10">
        <f>K3*I4*(1-$N$8)^A4</f>
        <v>5.9961859751507295E-3</v>
      </c>
      <c r="V4" s="10">
        <f>V3*(1-I4)*(1-$N$8)</f>
        <v>0.71273020584612179</v>
      </c>
      <c r="W4" s="10"/>
      <c r="X4" s="10">
        <f t="shared" ref="X4:X53" si="3">T4*(R4-$N$5)*D4</f>
        <v>12298.431017669782</v>
      </c>
      <c r="Y4" s="10">
        <f t="shared" ref="Y4:Y53" si="4">MAX($N$4,R4)*D4*U4</f>
        <v>586.42698836974137</v>
      </c>
      <c r="Z4" s="10"/>
      <c r="AA4" s="14">
        <f>AA3*(1+$N$10)</f>
        <v>51</v>
      </c>
      <c r="AC4" s="10">
        <f t="shared" ref="AC4:AD53" si="5">X4</f>
        <v>12298.431017669782</v>
      </c>
      <c r="AD4" s="10">
        <f t="shared" si="5"/>
        <v>586.42698836974137</v>
      </c>
      <c r="AE4" s="10">
        <f>R4/(1-$N$6)*$N$7*D4*V3</f>
        <v>1182.3032347000001</v>
      </c>
      <c r="AF4" s="10">
        <f>AA4*V3*D4</f>
        <v>42.01340093596972</v>
      </c>
      <c r="AG4" s="10">
        <f t="shared" si="0"/>
        <v>14109.174641675494</v>
      </c>
      <c r="AH4" s="10">
        <f t="shared" si="1"/>
        <v>14109.174641675494</v>
      </c>
    </row>
    <row r="5" spans="1:38" x14ac:dyDescent="0.35">
      <c r="A5" s="40">
        <v>2</v>
      </c>
      <c r="B5" s="4">
        <f>RATES!Z6</f>
        <v>2.035E-2</v>
      </c>
      <c r="C5" s="4">
        <f>RATES!AA6</f>
        <v>2.0145705692957802E-2</v>
      </c>
      <c r="D5" s="3">
        <f>RATES!AB6</f>
        <v>0.9605094949617301</v>
      </c>
      <c r="E5" s="3">
        <f>RATES!AC6</f>
        <v>1.0155823814308294</v>
      </c>
      <c r="G5" s="6">
        <f>'LIFE TABLES'!A5</f>
        <v>62</v>
      </c>
      <c r="H5" s="3">
        <f>'LIFE TABLES'!B5</f>
        <v>7.8151000000000002</v>
      </c>
      <c r="I5" s="3">
        <f>'LIFE TABLES'!C5</f>
        <v>7.8151000000000002E-3</v>
      </c>
      <c r="J5" s="3">
        <f>'LIFE TABLES'!D5</f>
        <v>0.99218490000000004</v>
      </c>
      <c r="K5" s="10">
        <f>'LIFE TABLES'!E5</f>
        <v>0.97876837095420599</v>
      </c>
      <c r="M5" s="8" t="s">
        <v>33</v>
      </c>
      <c r="N5" s="14">
        <f>'ASSIGNEMENT DATA'!F3</f>
        <v>20</v>
      </c>
      <c r="P5" s="14">
        <f t="shared" ref="P5:P53" si="6">P4*E5*(1-$N$6)</f>
        <v>79664.720027623232</v>
      </c>
      <c r="Q5" s="14">
        <f t="shared" ref="Q5:Q53" si="7">Q4*E5*(1-$N$6)</f>
        <v>19916.180006905808</v>
      </c>
      <c r="R5" s="14">
        <f t="shared" si="2"/>
        <v>99580.900034529041</v>
      </c>
      <c r="T5" s="10">
        <f t="shared" ref="T5:T53" si="8">K4*J5*(1-$N$8)^A5*$N$8</f>
        <v>0.10607402220216205</v>
      </c>
      <c r="U5" s="10">
        <f t="shared" ref="U5:U53" si="9">K4*I5*(1-$N$8)^A5</f>
        <v>5.570057831708026E-3</v>
      </c>
      <c r="V5" s="10">
        <f t="shared" ref="V5:V53" si="10">V4*(1-I5)*(1-$N$8)</f>
        <v>0.60108612581225163</v>
      </c>
      <c r="W5" s="10"/>
      <c r="X5" s="10">
        <f t="shared" si="3"/>
        <v>10143.7728030914</v>
      </c>
      <c r="Y5" s="10">
        <f t="shared" si="4"/>
        <v>535.00934348415058</v>
      </c>
      <c r="Z5" s="10"/>
      <c r="AA5" s="14">
        <f>AA4*(1+$N$10)</f>
        <v>52.02</v>
      </c>
      <c r="AC5" s="10">
        <f t="shared" si="5"/>
        <v>10143.7728030914</v>
      </c>
      <c r="AD5" s="10">
        <f t="shared" si="5"/>
        <v>535.00934348415058</v>
      </c>
      <c r="AE5" s="10">
        <f t="shared" ref="AE5:AE53" si="11">R5/(1-$N$6)*$N$7*D5*V4</f>
        <v>975.87019784451036</v>
      </c>
      <c r="AF5" s="10">
        <f t="shared" ref="AF5:AF53" si="12">AA5*V4*D5</f>
        <v>35.612066445785096</v>
      </c>
      <c r="AG5" s="10">
        <f t="shared" si="0"/>
        <v>11690.264410865846</v>
      </c>
      <c r="AH5" s="10">
        <f t="shared" si="1"/>
        <v>23380.528821731692</v>
      </c>
    </row>
    <row r="6" spans="1:38" x14ac:dyDescent="0.35">
      <c r="A6" s="40">
        <v>3</v>
      </c>
      <c r="B6" s="4">
        <f>RATES!Z7</f>
        <v>1.7829999999999999E-2</v>
      </c>
      <c r="C6" s="4">
        <f>RATES!AA7</f>
        <v>1.7672910077172387E-2</v>
      </c>
      <c r="D6" s="3">
        <f>RATES!AB7</f>
        <v>0.94836224927145318</v>
      </c>
      <c r="E6" s="3">
        <f>RATES!AC7</f>
        <v>1.0128086558692193</v>
      </c>
      <c r="G6" s="6">
        <f>'LIFE TABLES'!A6</f>
        <v>63</v>
      </c>
      <c r="H6" s="3">
        <f>'LIFE TABLES'!B6</f>
        <v>8.6648700000000005</v>
      </c>
      <c r="I6" s="3">
        <f>'LIFE TABLES'!C6</f>
        <v>8.6648699999999999E-3</v>
      </c>
      <c r="J6" s="3">
        <f>'LIFE TABLES'!D6</f>
        <v>0.99133512999999995</v>
      </c>
      <c r="K6" s="10">
        <f>'LIFE TABLES'!E6</f>
        <v>0.97028747025977602</v>
      </c>
      <c r="M6" s="8" t="s">
        <v>24</v>
      </c>
      <c r="N6" s="15">
        <f>'ASSIGNEMENT DATA'!G3</f>
        <v>2.1999999999999999E-2</v>
      </c>
      <c r="P6" s="14">
        <f t="shared" si="6"/>
        <v>78910.045415124521</v>
      </c>
      <c r="Q6" s="14">
        <f t="shared" si="7"/>
        <v>19727.51135378113</v>
      </c>
      <c r="R6" s="14">
        <f t="shared" si="2"/>
        <v>98637.556768905648</v>
      </c>
      <c r="T6" s="10">
        <f t="shared" si="8"/>
        <v>8.9381668900992736E-2</v>
      </c>
      <c r="U6" s="10">
        <f t="shared" si="9"/>
        <v>5.2083331389668058E-3</v>
      </c>
      <c r="V6" s="10">
        <f t="shared" si="10"/>
        <v>0.50649612377229203</v>
      </c>
      <c r="W6" s="10"/>
      <c r="X6" s="10">
        <f t="shared" si="3"/>
        <v>8359.43559606485</v>
      </c>
      <c r="Y6" s="10">
        <f t="shared" si="4"/>
        <v>493.93865306256083</v>
      </c>
      <c r="Z6" s="10"/>
      <c r="AA6" s="14">
        <f t="shared" ref="AA6:AA53" si="13">AA5*(1+$N$10)</f>
        <v>53.060400000000001</v>
      </c>
      <c r="AC6" s="10">
        <f t="shared" si="5"/>
        <v>8359.43559606485</v>
      </c>
      <c r="AD6" s="10">
        <f t="shared" si="5"/>
        <v>493.93865306256083</v>
      </c>
      <c r="AE6" s="10">
        <f t="shared" si="11"/>
        <v>804.90096674596805</v>
      </c>
      <c r="AF6" s="10">
        <f t="shared" si="12"/>
        <v>30.246942547275026</v>
      </c>
      <c r="AG6" s="10">
        <f t="shared" si="0"/>
        <v>9688.5221584206556</v>
      </c>
      <c r="AH6" s="10">
        <f t="shared" si="1"/>
        <v>29065.566475261967</v>
      </c>
    </row>
    <row r="7" spans="1:38" x14ac:dyDescent="0.35">
      <c r="A7" s="40">
        <v>4</v>
      </c>
      <c r="B7" s="4">
        <f>RATES!Z8</f>
        <v>1.6370000000000003E-2</v>
      </c>
      <c r="C7" s="4">
        <f>RATES!AA8</f>
        <v>1.6237456089661227E-2</v>
      </c>
      <c r="D7" s="3">
        <f>RATES!AB8</f>
        <v>0.93711448251796925</v>
      </c>
      <c r="E7" s="3">
        <f>RATES!AC8</f>
        <v>1.0120025535442179</v>
      </c>
      <c r="G7" s="6">
        <f>'LIFE TABLES'!A7</f>
        <v>64</v>
      </c>
      <c r="H7" s="3">
        <f>'LIFE TABLES'!B7</f>
        <v>9.6526999999999994</v>
      </c>
      <c r="I7" s="3">
        <f>'LIFE TABLES'!C7</f>
        <v>9.6527000000000002E-3</v>
      </c>
      <c r="J7" s="3">
        <f>'LIFE TABLES'!D7</f>
        <v>0.99034730000000004</v>
      </c>
      <c r="K7" s="10">
        <f>'LIFE TABLES'!E7</f>
        <v>0.9609215763955995</v>
      </c>
      <c r="M7" s="8" t="s">
        <v>25</v>
      </c>
      <c r="N7" s="15">
        <f>'ASSIGNEMENT DATA'!H3</f>
        <v>1.4E-2</v>
      </c>
      <c r="P7" s="14">
        <f t="shared" si="6"/>
        <v>78100.309776267502</v>
      </c>
      <c r="Q7" s="14">
        <f t="shared" si="7"/>
        <v>19525.077444066876</v>
      </c>
      <c r="R7" s="14">
        <f t="shared" si="2"/>
        <v>97625.387220334378</v>
      </c>
      <c r="T7" s="10">
        <f t="shared" si="8"/>
        <v>7.5241060295753295E-2</v>
      </c>
      <c r="U7" s="10">
        <f t="shared" si="9"/>
        <v>4.8890551339368041E-3</v>
      </c>
      <c r="V7" s="10">
        <f t="shared" si="10"/>
        <v>0.42636600834260197</v>
      </c>
      <c r="W7" s="10"/>
      <c r="X7" s="10">
        <f t="shared" si="3"/>
        <v>6882.1058089798962</v>
      </c>
      <c r="Y7" s="10">
        <f t="shared" si="4"/>
        <v>458.16043718410094</v>
      </c>
      <c r="Z7" s="10"/>
      <c r="AA7" s="14">
        <f t="shared" si="13"/>
        <v>54.121608000000002</v>
      </c>
      <c r="AC7" s="10">
        <f t="shared" si="5"/>
        <v>6882.1058089798962</v>
      </c>
      <c r="AD7" s="10">
        <f t="shared" si="5"/>
        <v>458.16043718410094</v>
      </c>
      <c r="AE7" s="10">
        <f t="shared" si="11"/>
        <v>663.31638632603722</v>
      </c>
      <c r="AF7" s="10">
        <f t="shared" si="12"/>
        <v>25.688542669291007</v>
      </c>
      <c r="AG7" s="10">
        <f t="shared" si="0"/>
        <v>8029.2711751593251</v>
      </c>
      <c r="AH7" s="10">
        <f t="shared" si="1"/>
        <v>32117.084700637301</v>
      </c>
    </row>
    <row r="8" spans="1:38" x14ac:dyDescent="0.35">
      <c r="A8" s="40">
        <v>5</v>
      </c>
      <c r="B8" s="4">
        <f>RATES!Z9</f>
        <v>1.5489999999999999E-2</v>
      </c>
      <c r="C8" s="4">
        <f>RATES!AA9</f>
        <v>1.5371254623987061E-2</v>
      </c>
      <c r="D8" s="3">
        <f>RATES!AB9</f>
        <v>0.92602293843014194</v>
      </c>
      <c r="E8" s="3">
        <f>RATES!AC9</f>
        <v>1.011977612678397</v>
      </c>
      <c r="G8" s="6">
        <f>'LIFE TABLES'!A8</f>
        <v>65</v>
      </c>
      <c r="H8" s="3">
        <f>'LIFE TABLES'!B8</f>
        <v>10.79527</v>
      </c>
      <c r="I8" s="3">
        <f>'LIFE TABLES'!C8</f>
        <v>1.0795270000000001E-2</v>
      </c>
      <c r="J8" s="3">
        <f>'LIFE TABLES'!D8</f>
        <v>0.98920472999999998</v>
      </c>
      <c r="K8" s="10">
        <f>'LIFE TABLES'!E8</f>
        <v>0.95054816852958335</v>
      </c>
      <c r="M8" s="8" t="s">
        <v>34</v>
      </c>
      <c r="N8" s="16">
        <f>'ASSIGNEMENT DATA'!I3</f>
        <v>0.15</v>
      </c>
      <c r="P8" s="14">
        <f t="shared" si="6"/>
        <v>77296.978206020183</v>
      </c>
      <c r="Q8" s="14">
        <f t="shared" si="7"/>
        <v>19324.244551505046</v>
      </c>
      <c r="R8" s="14">
        <f t="shared" si="2"/>
        <v>96621.222757525233</v>
      </c>
      <c r="T8" s="10">
        <f t="shared" si="8"/>
        <v>6.3264490824558192E-2</v>
      </c>
      <c r="U8" s="10">
        <f t="shared" si="9"/>
        <v>4.6027361788806417E-3</v>
      </c>
      <c r="V8" s="10">
        <f t="shared" si="10"/>
        <v>0.35849878133916313</v>
      </c>
      <c r="W8" s="10"/>
      <c r="X8" s="10">
        <f t="shared" si="3"/>
        <v>5659.3217466917249</v>
      </c>
      <c r="Y8" s="10">
        <f t="shared" si="4"/>
        <v>426.22392811857753</v>
      </c>
      <c r="Z8" s="10"/>
      <c r="AA8" s="14">
        <f t="shared" si="13"/>
        <v>55.204040160000005</v>
      </c>
      <c r="AC8" s="10">
        <f t="shared" si="5"/>
        <v>5659.3217466917249</v>
      </c>
      <c r="AD8" s="10">
        <f t="shared" si="5"/>
        <v>426.22392811857753</v>
      </c>
      <c r="AE8" s="10">
        <f t="shared" si="11"/>
        <v>546.09226923222775</v>
      </c>
      <c r="AF8" s="10">
        <f t="shared" si="12"/>
        <v>21.795918809822176</v>
      </c>
      <c r="AG8" s="10">
        <f t="shared" si="0"/>
        <v>6653.4338628523519</v>
      </c>
      <c r="AH8" s="10">
        <f t="shared" si="1"/>
        <v>33267.169314261759</v>
      </c>
    </row>
    <row r="9" spans="1:38" x14ac:dyDescent="0.35">
      <c r="A9" s="40">
        <v>6</v>
      </c>
      <c r="B9" s="4">
        <f>RATES!Z10</f>
        <v>1.502E-2</v>
      </c>
      <c r="C9" s="4">
        <f>RATES!AA10</f>
        <v>1.4908316733118425E-2</v>
      </c>
      <c r="D9" s="3">
        <f>RATES!AB10</f>
        <v>0.91443407675937383</v>
      </c>
      <c r="E9" s="3">
        <f>RATES!AC10</f>
        <v>1.0126732609439024</v>
      </c>
      <c r="G9" s="6">
        <f>'LIFE TABLES'!A9</f>
        <v>66</v>
      </c>
      <c r="H9" s="3">
        <f>'LIFE TABLES'!B9</f>
        <v>11.728260000000001</v>
      </c>
      <c r="I9" s="3">
        <f>'LIFE TABLES'!C9</f>
        <v>1.1728260000000001E-2</v>
      </c>
      <c r="J9" s="3">
        <f>'LIFE TABLES'!D9</f>
        <v>0.98827173999999995</v>
      </c>
      <c r="K9" s="10">
        <f>'LIFE TABLES'!E9</f>
        <v>0.93939989246654454</v>
      </c>
      <c r="M9" s="8" t="s">
        <v>35</v>
      </c>
      <c r="N9" s="14">
        <f>'ASSIGNEMENT DATA'!J3</f>
        <v>50</v>
      </c>
      <c r="P9" s="14">
        <f t="shared" si="6"/>
        <v>76554.498155418216</v>
      </c>
      <c r="Q9" s="14">
        <f t="shared" si="7"/>
        <v>19138.624538854554</v>
      </c>
      <c r="R9" s="14">
        <f t="shared" si="2"/>
        <v>95693.122694272766</v>
      </c>
      <c r="T9" s="10">
        <f t="shared" si="8"/>
        <v>5.3144132163290135E-2</v>
      </c>
      <c r="U9" s="10">
        <f t="shared" si="9"/>
        <v>4.2045669172288535E-3</v>
      </c>
      <c r="V9" s="10">
        <f t="shared" si="10"/>
        <v>0.30115008225864409</v>
      </c>
      <c r="W9" s="10"/>
      <c r="X9" s="10">
        <f t="shared" si="3"/>
        <v>4649.408128446089</v>
      </c>
      <c r="Y9" s="10">
        <f t="shared" si="4"/>
        <v>384.47992671291735</v>
      </c>
      <c r="Z9" s="10"/>
      <c r="AA9" s="14">
        <f t="shared" si="13"/>
        <v>56.308120963200004</v>
      </c>
      <c r="AC9" s="10">
        <f t="shared" si="5"/>
        <v>4649.408128446089</v>
      </c>
      <c r="AD9" s="10">
        <f t="shared" si="5"/>
        <v>384.47992671291735</v>
      </c>
      <c r="AE9" s="10">
        <f t="shared" si="11"/>
        <v>449.06581243745433</v>
      </c>
      <c r="AF9" s="10">
        <f t="shared" si="12"/>
        <v>18.459125412698235</v>
      </c>
      <c r="AG9" s="10">
        <f t="shared" si="0"/>
        <v>5501.4129930091585</v>
      </c>
      <c r="AH9" s="10">
        <f t="shared" si="1"/>
        <v>33008.477958054951</v>
      </c>
    </row>
    <row r="10" spans="1:38" x14ac:dyDescent="0.35">
      <c r="A10" s="40">
        <v>7</v>
      </c>
      <c r="B10" s="4">
        <f>RATES!Z11</f>
        <v>1.477E-2</v>
      </c>
      <c r="C10" s="4">
        <f>RATES!AA11</f>
        <v>1.4661985830646516E-2</v>
      </c>
      <c r="D10" s="3">
        <f>RATES!AB11</f>
        <v>0.90245730189449458</v>
      </c>
      <c r="E10" s="3">
        <f>RATES!AC11</f>
        <v>1.0132712925472893</v>
      </c>
      <c r="G10" s="6">
        <f>'LIFE TABLES'!A10</f>
        <v>67</v>
      </c>
      <c r="H10" s="3">
        <f>'LIFE TABLES'!B10</f>
        <v>12.797940000000001</v>
      </c>
      <c r="I10" s="3">
        <f>'LIFE TABLES'!C10</f>
        <v>1.2797940000000001E-2</v>
      </c>
      <c r="J10" s="3">
        <f>'LIFE TABLES'!D10</f>
        <v>0.98720205999999999</v>
      </c>
      <c r="K10" s="10">
        <f>'LIFE TABLES'!E10</f>
        <v>0.9273775090067512</v>
      </c>
      <c r="M10" s="8" t="s">
        <v>30</v>
      </c>
      <c r="N10" s="16">
        <f>'ASSIGNEMENT DATA'!K3</f>
        <v>0.02</v>
      </c>
      <c r="P10" s="14">
        <f t="shared" si="6"/>
        <v>75863.924839732194</v>
      </c>
      <c r="Q10" s="14">
        <f t="shared" si="7"/>
        <v>18965.981209933048</v>
      </c>
      <c r="R10" s="14">
        <f t="shared" si="2"/>
        <v>94829.906049665238</v>
      </c>
      <c r="T10" s="10">
        <f t="shared" si="8"/>
        <v>4.4594397236235435E-2</v>
      </c>
      <c r="U10" s="10">
        <f t="shared" si="9"/>
        <v>3.8541006837411918E-3</v>
      </c>
      <c r="V10" s="10">
        <f t="shared" si="10"/>
        <v>0.25270158433866746</v>
      </c>
      <c r="W10" s="10"/>
      <c r="X10" s="10">
        <f t="shared" si="3"/>
        <v>3815.5810004195719</v>
      </c>
      <c r="Y10" s="10">
        <f t="shared" si="4"/>
        <v>347.8161304278803</v>
      </c>
      <c r="Z10" s="10"/>
      <c r="AA10" s="14">
        <f t="shared" si="13"/>
        <v>57.434283382464002</v>
      </c>
      <c r="AC10" s="10">
        <f t="shared" si="5"/>
        <v>3815.5810004195719</v>
      </c>
      <c r="AD10" s="10">
        <f t="shared" si="5"/>
        <v>347.8161304278803</v>
      </c>
      <c r="AE10" s="10">
        <f t="shared" si="11"/>
        <v>368.93015178800516</v>
      </c>
      <c r="AF10" s="10">
        <f t="shared" si="12"/>
        <v>15.609207575583989</v>
      </c>
      <c r="AG10" s="10">
        <f t="shared" si="0"/>
        <v>4547.936490211041</v>
      </c>
      <c r="AH10" s="10">
        <f t="shared" si="1"/>
        <v>31835.555431477289</v>
      </c>
    </row>
    <row r="11" spans="1:38" x14ac:dyDescent="0.35">
      <c r="A11" s="40">
        <v>8</v>
      </c>
      <c r="B11" s="4">
        <f>RATES!Z12</f>
        <v>1.4660000000000001E-2</v>
      </c>
      <c r="C11" s="4">
        <f>RATES!AA12</f>
        <v>1.4553581007511175E-2</v>
      </c>
      <c r="D11" s="3">
        <f>RATES!AB12</f>
        <v>0.89009360461634535</v>
      </c>
      <c r="E11" s="3">
        <f>RATES!AC12</f>
        <v>1.0138903337963858</v>
      </c>
      <c r="G11" s="6">
        <f>'LIFE TABLES'!A11</f>
        <v>68</v>
      </c>
      <c r="H11" s="3">
        <f>'LIFE TABLES'!B11</f>
        <v>13.97499</v>
      </c>
      <c r="I11" s="3">
        <f>'LIFE TABLES'!C11</f>
        <v>1.397499E-2</v>
      </c>
      <c r="J11" s="3">
        <f>'LIFE TABLES'!D11</f>
        <v>0.98602500999999998</v>
      </c>
      <c r="K11" s="10">
        <f>'LIFE TABLES'!E11</f>
        <v>0.91441741759215689</v>
      </c>
      <c r="P11" s="14">
        <f t="shared" si="6"/>
        <v>75225.510677125072</v>
      </c>
      <c r="Q11" s="14">
        <f t="shared" si="7"/>
        <v>18806.377669281268</v>
      </c>
      <c r="R11" s="14">
        <f t="shared" si="2"/>
        <v>94031.88834640634</v>
      </c>
      <c r="T11" s="10">
        <f t="shared" si="8"/>
        <v>3.737551233368256E-2</v>
      </c>
      <c r="U11" s="10">
        <f t="shared" si="9"/>
        <v>3.5315021141170346E-3</v>
      </c>
      <c r="V11" s="10">
        <f t="shared" si="10"/>
        <v>0.21179456989086784</v>
      </c>
      <c r="W11" s="10"/>
      <c r="X11" s="10">
        <f t="shared" si="3"/>
        <v>3127.5597207574069</v>
      </c>
      <c r="Y11" s="10">
        <f t="shared" si="4"/>
        <v>314.33674464646759</v>
      </c>
      <c r="Z11" s="10"/>
      <c r="AA11" s="14">
        <f t="shared" si="13"/>
        <v>58.582969050113284</v>
      </c>
      <c r="AC11" s="10">
        <f t="shared" si="5"/>
        <v>3127.5597207574069</v>
      </c>
      <c r="AD11" s="10">
        <f t="shared" si="5"/>
        <v>314.33674464646759</v>
      </c>
      <c r="AE11" s="10">
        <f t="shared" si="11"/>
        <v>302.76661403581562</v>
      </c>
      <c r="AF11" s="10">
        <f t="shared" si="12"/>
        <v>13.176953817453445</v>
      </c>
      <c r="AG11" s="10">
        <f t="shared" si="0"/>
        <v>3757.8400332571437</v>
      </c>
      <c r="AH11" s="10">
        <f t="shared" si="1"/>
        <v>30062.720266057149</v>
      </c>
    </row>
    <row r="12" spans="1:38" x14ac:dyDescent="0.35">
      <c r="A12" s="40">
        <v>9</v>
      </c>
      <c r="B12" s="4">
        <f>RATES!Z13</f>
        <v>1.4639999999999999E-2</v>
      </c>
      <c r="C12" s="4">
        <f>RATES!AA13</f>
        <v>1.4533869777037065E-2</v>
      </c>
      <c r="D12" s="3">
        <f>RATES!AB13</f>
        <v>0.87738899945298088</v>
      </c>
      <c r="E12" s="3">
        <f>RATES!AC13</f>
        <v>1.014480014191294</v>
      </c>
      <c r="G12" s="6">
        <f>'LIFE TABLES'!A12</f>
        <v>69</v>
      </c>
      <c r="H12" s="3">
        <f>'LIFE TABLES'!B12</f>
        <v>15.66005</v>
      </c>
      <c r="I12" s="3">
        <f>'LIFE TABLES'!C12</f>
        <v>1.5660050000000002E-2</v>
      </c>
      <c r="J12" s="3">
        <f>'LIFE TABLES'!D12</f>
        <v>0.98433994999999996</v>
      </c>
      <c r="K12" s="10">
        <f>'LIFE TABLES'!E12</f>
        <v>0.90009759511179277</v>
      </c>
      <c r="P12" s="14">
        <f t="shared" si="6"/>
        <v>74635.852042213082</v>
      </c>
      <c r="Q12" s="14">
        <f t="shared" si="7"/>
        <v>18658.963010553271</v>
      </c>
      <c r="R12" s="14">
        <f t="shared" si="2"/>
        <v>93294.815052766353</v>
      </c>
      <c r="T12" s="10">
        <f t="shared" si="8"/>
        <v>3.1271678450497248E-2</v>
      </c>
      <c r="U12" s="10">
        <f t="shared" si="9"/>
        <v>3.3167135542194856E-3</v>
      </c>
      <c r="V12" s="10">
        <f t="shared" si="10"/>
        <v>0.17720617788615109</v>
      </c>
      <c r="W12" s="10"/>
      <c r="X12" s="10">
        <f t="shared" si="3"/>
        <v>2559.2208978786689</v>
      </c>
      <c r="Y12" s="10">
        <f t="shared" si="4"/>
        <v>291.00479868087746</v>
      </c>
      <c r="Z12" s="10"/>
      <c r="AA12" s="14">
        <f t="shared" si="13"/>
        <v>59.754628431115549</v>
      </c>
      <c r="AC12" s="10">
        <f t="shared" si="5"/>
        <v>2559.2208978786689</v>
      </c>
      <c r="AD12" s="10">
        <f t="shared" si="5"/>
        <v>291.00479868087746</v>
      </c>
      <c r="AE12" s="10">
        <f t="shared" si="11"/>
        <v>248.17252260455695</v>
      </c>
      <c r="AF12" s="10">
        <f t="shared" si="12"/>
        <v>11.103977073411269</v>
      </c>
      <c r="AG12" s="10">
        <f t="shared" si="0"/>
        <v>3109.5021962375145</v>
      </c>
      <c r="AH12" s="10">
        <f t="shared" si="1"/>
        <v>27985.51976613763</v>
      </c>
    </row>
    <row r="13" spans="1:38" x14ac:dyDescent="0.35">
      <c r="A13" s="40">
        <v>10</v>
      </c>
      <c r="B13" s="4">
        <f>RATES!Z14</f>
        <v>1.47E-2</v>
      </c>
      <c r="C13" s="4">
        <f>RATES!AA14</f>
        <v>1.4593002302900086E-2</v>
      </c>
      <c r="D13" s="3">
        <f>RATES!AB14</f>
        <v>0.8642181764390201</v>
      </c>
      <c r="E13" s="3">
        <f>RATES!AC14</f>
        <v>1.0152401596877199</v>
      </c>
      <c r="G13" s="6">
        <f>'LIFE TABLES'!A13</f>
        <v>70</v>
      </c>
      <c r="H13" s="3">
        <f>'LIFE TABLES'!B13</f>
        <v>17.473579999999998</v>
      </c>
      <c r="I13" s="3">
        <f>'LIFE TABLES'!C13</f>
        <v>1.7473579999999999E-2</v>
      </c>
      <c r="J13" s="3">
        <f>'LIFE TABLES'!D13</f>
        <v>0.98252642000000001</v>
      </c>
      <c r="K13" s="10">
        <f>'LIFE TABLES'!E13</f>
        <v>0.88436966777579928</v>
      </c>
      <c r="P13" s="14">
        <f t="shared" si="6"/>
        <v>74106.301430158594</v>
      </c>
      <c r="Q13" s="14">
        <f t="shared" si="7"/>
        <v>18526.575357539648</v>
      </c>
      <c r="R13" s="14">
        <f t="shared" si="2"/>
        <v>92632.876787698246</v>
      </c>
      <c r="T13" s="10">
        <f t="shared" si="8"/>
        <v>2.6116462734054477E-2</v>
      </c>
      <c r="U13" s="10">
        <f t="shared" si="9"/>
        <v>3.0964263257878917E-3</v>
      </c>
      <c r="V13" s="10">
        <f t="shared" si="10"/>
        <v>0.14799328882630872</v>
      </c>
      <c r="W13" s="10"/>
      <c r="X13" s="10">
        <f t="shared" si="3"/>
        <v>2090.3024318352459</v>
      </c>
      <c r="Y13" s="10">
        <f t="shared" si="4"/>
        <v>267.5987912750187</v>
      </c>
      <c r="Z13" s="10"/>
      <c r="AA13" s="14">
        <f t="shared" si="13"/>
        <v>60.949720999737863</v>
      </c>
      <c r="AC13" s="10">
        <f t="shared" si="5"/>
        <v>2090.3024318352459</v>
      </c>
      <c r="AD13" s="10">
        <f t="shared" si="5"/>
        <v>267.5987912750187</v>
      </c>
      <c r="AE13" s="10">
        <f t="shared" si="11"/>
        <v>203.07505861535253</v>
      </c>
      <c r="AF13" s="10">
        <f t="shared" si="12"/>
        <v>9.3341328268617421</v>
      </c>
      <c r="AG13" s="10">
        <f t="shared" si="0"/>
        <v>2570.310414552479</v>
      </c>
      <c r="AH13" s="10">
        <f t="shared" si="1"/>
        <v>25703.104145524791</v>
      </c>
    </row>
    <row r="14" spans="1:38" x14ac:dyDescent="0.35">
      <c r="A14" s="40">
        <v>11</v>
      </c>
      <c r="B14" s="4">
        <f>RATES!Z15</f>
        <v>1.487E-2</v>
      </c>
      <c r="C14" s="4">
        <f>RATES!AA15</f>
        <v>1.4760525473224418E-2</v>
      </c>
      <c r="D14" s="3">
        <f>RATES!AB15</f>
        <v>0.8501301868672192</v>
      </c>
      <c r="E14" s="3">
        <f>RATES!AC15</f>
        <v>1.0165715672604405</v>
      </c>
      <c r="G14" s="6">
        <f>'LIFE TABLES'!A14</f>
        <v>71</v>
      </c>
      <c r="H14" s="3">
        <f>'LIFE TABLES'!B14</f>
        <v>19.737480000000001</v>
      </c>
      <c r="I14" s="3">
        <f>'LIFE TABLES'!C14</f>
        <v>1.9737480000000002E-2</v>
      </c>
      <c r="J14" s="3">
        <f>'LIFE TABLES'!D14</f>
        <v>0.98026252000000003</v>
      </c>
      <c r="K14" s="10">
        <f>'LIFE TABLES'!E14</f>
        <v>0.86691443914546784</v>
      </c>
      <c r="P14" s="14">
        <f t="shared" si="6"/>
        <v>73677.003090978862</v>
      </c>
      <c r="Q14" s="14">
        <f t="shared" si="7"/>
        <v>18419.250772744716</v>
      </c>
      <c r="R14" s="14">
        <f t="shared" si="2"/>
        <v>92096.25386372357</v>
      </c>
      <c r="T14" s="10">
        <f t="shared" si="8"/>
        <v>2.1760841137194783E-2</v>
      </c>
      <c r="U14" s="10">
        <f t="shared" si="9"/>
        <v>2.921014578343492E-3</v>
      </c>
      <c r="V14" s="10">
        <f t="shared" si="10"/>
        <v>0.12331143311077045</v>
      </c>
      <c r="W14" s="10"/>
      <c r="X14" s="10">
        <f t="shared" si="3"/>
        <v>1703.3690727040605</v>
      </c>
      <c r="Y14" s="10">
        <f t="shared" si="4"/>
        <v>248.32426693290242</v>
      </c>
      <c r="Z14" s="10"/>
      <c r="AA14" s="14">
        <f t="shared" si="13"/>
        <v>62.168715419732621</v>
      </c>
      <c r="AC14" s="10">
        <f t="shared" si="5"/>
        <v>1703.3690727040605</v>
      </c>
      <c r="AD14" s="10">
        <f t="shared" si="5"/>
        <v>248.32426693290242</v>
      </c>
      <c r="AE14" s="10">
        <f t="shared" si="11"/>
        <v>165.86647116951735</v>
      </c>
      <c r="AF14" s="10">
        <f t="shared" si="12"/>
        <v>7.8216675496392298</v>
      </c>
      <c r="AG14" s="10">
        <f t="shared" si="0"/>
        <v>2125.3814783561197</v>
      </c>
      <c r="AH14" s="10">
        <f t="shared" si="1"/>
        <v>23379.196261917317</v>
      </c>
    </row>
    <row r="15" spans="1:38" x14ac:dyDescent="0.35">
      <c r="A15" s="40">
        <v>12</v>
      </c>
      <c r="B15" s="4">
        <f>RATES!Z16</f>
        <v>1.487E-2</v>
      </c>
      <c r="C15" s="4">
        <f>RATES!AA16</f>
        <v>1.4760525473224418E-2</v>
      </c>
      <c r="D15" s="3">
        <f>RATES!AB16</f>
        <v>0.83767397486103568</v>
      </c>
      <c r="E15" s="3">
        <f>RATES!AC16</f>
        <v>1.0148699999999999</v>
      </c>
      <c r="G15" s="6">
        <f>'LIFE TABLES'!A15</f>
        <v>72</v>
      </c>
      <c r="H15" s="3">
        <f>'LIFE TABLES'!B15</f>
        <v>21.721769999999999</v>
      </c>
      <c r="I15" s="3">
        <f>'LIFE TABLES'!C15</f>
        <v>2.1721769999999998E-2</v>
      </c>
      <c r="J15" s="3">
        <f>'LIFE TABLES'!D15</f>
        <v>0.97827823000000003</v>
      </c>
      <c r="K15" s="10">
        <f>'LIFE TABLES'!E15</f>
        <v>0.84808352308867097</v>
      </c>
      <c r="P15" s="14">
        <f t="shared" si="6"/>
        <v>73127.583364148988</v>
      </c>
      <c r="Q15" s="14">
        <f t="shared" si="7"/>
        <v>18281.895841037247</v>
      </c>
      <c r="R15" s="14">
        <f t="shared" si="2"/>
        <v>91409.479205186231</v>
      </c>
      <c r="T15" s="10">
        <f t="shared" si="8"/>
        <v>1.8094933578355184E-2</v>
      </c>
      <c r="U15" s="10">
        <f t="shared" si="9"/>
        <v>2.6785425884025397E-3</v>
      </c>
      <c r="V15" s="10">
        <f t="shared" si="10"/>
        <v>0.10253795694401271</v>
      </c>
      <c r="W15" s="10"/>
      <c r="X15" s="10">
        <f t="shared" si="3"/>
        <v>1385.2501905206134</v>
      </c>
      <c r="Y15" s="10">
        <f t="shared" si="4"/>
        <v>224.37454168617225</v>
      </c>
      <c r="Z15" s="10"/>
      <c r="AA15" s="14">
        <f t="shared" si="13"/>
        <v>63.412089728127278</v>
      </c>
      <c r="AC15" s="10">
        <f t="shared" si="5"/>
        <v>1385.2501905206134</v>
      </c>
      <c r="AD15" s="10">
        <f t="shared" si="5"/>
        <v>224.37454168617225</v>
      </c>
      <c r="AE15" s="10">
        <f t="shared" si="11"/>
        <v>135.16329905059069</v>
      </c>
      <c r="AF15" s="10">
        <f t="shared" si="12"/>
        <v>6.5501377512564547</v>
      </c>
      <c r="AG15" s="10">
        <f t="shared" si="0"/>
        <v>1751.3381690086328</v>
      </c>
      <c r="AH15" s="10">
        <f t="shared" si="1"/>
        <v>21016.058028103595</v>
      </c>
    </row>
    <row r="16" spans="1:38" x14ac:dyDescent="0.35">
      <c r="A16" s="40">
        <v>13</v>
      </c>
      <c r="B16" s="4">
        <f>RATES!Z17</f>
        <v>1.4920000000000001E-2</v>
      </c>
      <c r="C16" s="4">
        <f>RATES!AA17</f>
        <v>1.4809791653479735E-2</v>
      </c>
      <c r="D16" s="3">
        <f>RATES!AB17</f>
        <v>0.82487180591144593</v>
      </c>
      <c r="E16" s="3">
        <f>RATES!AC17</f>
        <v>1.0155201921775516</v>
      </c>
      <c r="G16" s="6">
        <f>'LIFE TABLES'!A16</f>
        <v>73</v>
      </c>
      <c r="H16" s="3">
        <f>'LIFE TABLES'!B16</f>
        <v>23.921029999999998</v>
      </c>
      <c r="I16" s="3">
        <f>'LIFE TABLES'!C16</f>
        <v>2.3921029999999999E-2</v>
      </c>
      <c r="J16" s="3">
        <f>'LIFE TABLES'!D16</f>
        <v>0.97607896999999999</v>
      </c>
      <c r="K16" s="10">
        <f>'LIFE TABLES'!E16</f>
        <v>0.82779649169036118</v>
      </c>
      <c r="P16" s="14">
        <f t="shared" si="6"/>
        <v>72628.761686188809</v>
      </c>
      <c r="Q16" s="14">
        <f t="shared" si="7"/>
        <v>18157.190421547202</v>
      </c>
      <c r="R16" s="14">
        <f t="shared" si="2"/>
        <v>90785.952107736011</v>
      </c>
      <c r="T16" s="10">
        <f t="shared" si="8"/>
        <v>1.5012771509972439E-2</v>
      </c>
      <c r="U16" s="10">
        <f t="shared" si="9"/>
        <v>2.4528135441964365E-3</v>
      </c>
      <c r="V16" s="10">
        <f t="shared" si="10"/>
        <v>8.5072371889843831E-2</v>
      </c>
      <c r="W16" s="10"/>
      <c r="X16" s="10">
        <f t="shared" si="3"/>
        <v>1124.0103289173358</v>
      </c>
      <c r="Y16" s="10">
        <f t="shared" si="4"/>
        <v>202.32567377653689</v>
      </c>
      <c r="Z16" s="10"/>
      <c r="AA16" s="14">
        <f t="shared" si="13"/>
        <v>64.680331522689826</v>
      </c>
      <c r="AC16" s="10">
        <f t="shared" si="5"/>
        <v>1124.0103289173358</v>
      </c>
      <c r="AD16" s="10">
        <f t="shared" si="5"/>
        <v>202.32567377653689</v>
      </c>
      <c r="AE16" s="10">
        <f t="shared" si="11"/>
        <v>109.92056526046622</v>
      </c>
      <c r="AF16" s="10">
        <f t="shared" si="12"/>
        <v>5.4707057578281519</v>
      </c>
      <c r="AG16" s="10">
        <f t="shared" si="0"/>
        <v>1441.7272737121671</v>
      </c>
      <c r="AH16" s="10">
        <f t="shared" si="1"/>
        <v>18742.45455825817</v>
      </c>
    </row>
    <row r="17" spans="1:34" x14ac:dyDescent="0.35">
      <c r="A17" s="40">
        <v>14</v>
      </c>
      <c r="B17" s="4">
        <f>RATES!Z18</f>
        <v>1.4989999999999998E-2</v>
      </c>
      <c r="C17" s="4">
        <f>RATES!AA18</f>
        <v>1.4878760228468539E-2</v>
      </c>
      <c r="D17" s="3">
        <f>RATES!AB18</f>
        <v>0.81196126496890508</v>
      </c>
      <c r="E17" s="3">
        <f>RATES!AC18</f>
        <v>1.0159004394662043</v>
      </c>
      <c r="G17" s="6">
        <f>'LIFE TABLES'!A17</f>
        <v>74</v>
      </c>
      <c r="H17" s="3">
        <f>'LIFE TABLES'!B17</f>
        <v>25.97889</v>
      </c>
      <c r="I17" s="3">
        <f>'LIFE TABLES'!C17</f>
        <v>2.5978890000000001E-2</v>
      </c>
      <c r="J17" s="3">
        <f>'LIFE TABLES'!D17</f>
        <v>0.97402111000000002</v>
      </c>
      <c r="K17" s="10">
        <f>'LIFE TABLES'!E17</f>
        <v>0.80629125769035137</v>
      </c>
      <c r="P17" s="14">
        <f t="shared" si="6"/>
        <v>72160.351914757965</v>
      </c>
      <c r="Q17" s="14">
        <f t="shared" si="7"/>
        <v>18040.087978689491</v>
      </c>
      <c r="R17" s="14">
        <f t="shared" si="2"/>
        <v>90200.439893447459</v>
      </c>
      <c r="T17" s="10">
        <f t="shared" si="8"/>
        <v>1.2429342914771772E-2</v>
      </c>
      <c r="U17" s="10">
        <f t="shared" si="9"/>
        <v>2.2100857913653449E-3</v>
      </c>
      <c r="V17" s="10">
        <f t="shared" si="10"/>
        <v>7.0432943183706714E-2</v>
      </c>
      <c r="W17" s="10"/>
      <c r="X17" s="10">
        <f t="shared" si="3"/>
        <v>910.11407519063505</v>
      </c>
      <c r="Y17" s="10">
        <f t="shared" si="4"/>
        <v>179.45040548468089</v>
      </c>
      <c r="Z17" s="10"/>
      <c r="AA17" s="14">
        <f t="shared" si="13"/>
        <v>65.973938153143621</v>
      </c>
      <c r="AC17" s="10">
        <f t="shared" si="5"/>
        <v>910.11407519063505</v>
      </c>
      <c r="AD17" s="10">
        <f t="shared" si="5"/>
        <v>179.45040548468089</v>
      </c>
      <c r="AE17" s="10">
        <f t="shared" si="11"/>
        <v>89.19113475839815</v>
      </c>
      <c r="AF17" s="10">
        <f t="shared" si="12"/>
        <v>4.5571808314377114</v>
      </c>
      <c r="AG17" s="10">
        <f t="shared" si="0"/>
        <v>1183.312796265152</v>
      </c>
      <c r="AH17" s="10">
        <f t="shared" si="1"/>
        <v>16566.379147712127</v>
      </c>
    </row>
    <row r="18" spans="1:34" x14ac:dyDescent="0.35">
      <c r="A18" s="40">
        <v>15</v>
      </c>
      <c r="B18" s="4">
        <f>RATES!Z19</f>
        <v>1.4979999999999999E-2</v>
      </c>
      <c r="C18" s="4">
        <f>RATES!AA19</f>
        <v>1.4868907866118211E-2</v>
      </c>
      <c r="D18" s="3">
        <f>RATES!AB19</f>
        <v>0.80008795149226053</v>
      </c>
      <c r="E18" s="3">
        <f>RATES!AC19</f>
        <v>1.014840010344487</v>
      </c>
      <c r="G18" s="6">
        <f>'LIFE TABLES'!A18</f>
        <v>75</v>
      </c>
      <c r="H18" s="3">
        <f>'LIFE TABLES'!B18</f>
        <v>29.22232</v>
      </c>
      <c r="I18" s="3">
        <f>'LIFE TABLES'!C18</f>
        <v>2.922232E-2</v>
      </c>
      <c r="J18" s="3">
        <f>'LIFE TABLES'!D18</f>
        <v>0.97077767999999998</v>
      </c>
      <c r="K18" s="10">
        <f>'LIFE TABLES'!E18</f>
        <v>0.78272955654492149</v>
      </c>
      <c r="P18" s="14">
        <f t="shared" si="6"/>
        <v>71620.125613394834</v>
      </c>
      <c r="Q18" s="14">
        <f t="shared" si="7"/>
        <v>17905.031403348708</v>
      </c>
      <c r="R18" s="14">
        <f t="shared" si="2"/>
        <v>89525.157016743542</v>
      </c>
      <c r="T18" s="10">
        <f t="shared" si="8"/>
        <v>1.025620937691759E-2</v>
      </c>
      <c r="U18" s="10">
        <f t="shared" si="9"/>
        <v>2.0582140042560955E-3</v>
      </c>
      <c r="V18" s="10">
        <f t="shared" si="10"/>
        <v>5.811851980253302E-2</v>
      </c>
      <c r="W18" s="10"/>
      <c r="X18" s="10">
        <f t="shared" si="3"/>
        <v>734.46764257227392</v>
      </c>
      <c r="Y18" s="10">
        <f t="shared" si="4"/>
        <v>164.67522263979421</v>
      </c>
      <c r="Z18" s="10"/>
      <c r="AA18" s="14">
        <f t="shared" si="13"/>
        <v>67.293416916206496</v>
      </c>
      <c r="AC18" s="10">
        <f t="shared" si="5"/>
        <v>734.46764257227392</v>
      </c>
      <c r="AD18" s="10">
        <f t="shared" si="5"/>
        <v>164.67522263979421</v>
      </c>
      <c r="AE18" s="10">
        <f t="shared" si="11"/>
        <v>72.218396168517089</v>
      </c>
      <c r="AF18" s="10">
        <f t="shared" si="12"/>
        <v>3.7921555895865917</v>
      </c>
      <c r="AG18" s="10">
        <f t="shared" si="0"/>
        <v>975.15341697017186</v>
      </c>
      <c r="AH18" s="10">
        <f t="shared" si="1"/>
        <v>14627.301254552578</v>
      </c>
    </row>
    <row r="19" spans="1:34" x14ac:dyDescent="0.35">
      <c r="A19" s="40">
        <v>16</v>
      </c>
      <c r="B19" s="4">
        <f>RATES!Z20</f>
        <v>1.486E-2</v>
      </c>
      <c r="C19" s="4">
        <f>RATES!AA20</f>
        <v>1.4750671945908051E-2</v>
      </c>
      <c r="D19" s="3">
        <f>RATES!AB20</f>
        <v>0.78977218294017304</v>
      </c>
      <c r="E19" s="3">
        <f>RATES!AC20</f>
        <v>1.0130617015576364</v>
      </c>
      <c r="G19" s="6">
        <f>'LIFE TABLES'!A19</f>
        <v>76</v>
      </c>
      <c r="H19" s="3">
        <f>'LIFE TABLES'!B19</f>
        <v>32.869430000000001</v>
      </c>
      <c r="I19" s="3">
        <f>'LIFE TABLES'!C19</f>
        <v>3.2869429999999998E-2</v>
      </c>
      <c r="J19" s="3">
        <f>'LIFE TABLES'!D19</f>
        <v>0.96713057000000002</v>
      </c>
      <c r="K19" s="10">
        <f>'LIFE TABLES'!E19</f>
        <v>0.75700168217713715</v>
      </c>
      <c r="P19" s="14">
        <f t="shared" si="6"/>
        <v>70959.382980644528</v>
      </c>
      <c r="Q19" s="14">
        <f t="shared" si="7"/>
        <v>17739.845745161132</v>
      </c>
      <c r="R19" s="14">
        <f t="shared" si="2"/>
        <v>88699.22872580566</v>
      </c>
      <c r="T19" s="10">
        <f t="shared" si="8"/>
        <v>8.4312295776270071E-3</v>
      </c>
      <c r="U19" s="10">
        <f t="shared" si="9"/>
        <v>1.9103226183529729E-3</v>
      </c>
      <c r="V19" s="10">
        <f t="shared" si="10"/>
        <v>4.777696760655304E-2</v>
      </c>
      <c r="W19" s="10"/>
      <c r="X19" s="10">
        <f t="shared" si="3"/>
        <v>590.49286645612801</v>
      </c>
      <c r="Y19" s="10">
        <f t="shared" si="4"/>
        <v>150.87196644166144</v>
      </c>
      <c r="Z19" s="10"/>
      <c r="AA19" s="14">
        <f t="shared" si="13"/>
        <v>68.639285254530634</v>
      </c>
      <c r="AC19" s="10">
        <f t="shared" si="5"/>
        <v>590.49286645612801</v>
      </c>
      <c r="AD19" s="10">
        <f t="shared" si="5"/>
        <v>150.87196644166144</v>
      </c>
      <c r="AE19" s="10">
        <f t="shared" si="11"/>
        <v>58.280786290420473</v>
      </c>
      <c r="AF19" s="10">
        <f t="shared" si="12"/>
        <v>3.1505699799178668</v>
      </c>
      <c r="AG19" s="10">
        <f t="shared" si="0"/>
        <v>802.79618916812785</v>
      </c>
      <c r="AH19" s="10">
        <f t="shared" si="1"/>
        <v>12844.739026690046</v>
      </c>
    </row>
    <row r="20" spans="1:34" x14ac:dyDescent="0.35">
      <c r="A20" s="40">
        <v>17</v>
      </c>
      <c r="B20" s="4">
        <f>RATES!Z21</f>
        <v>1.4660000000000001E-2</v>
      </c>
      <c r="C20" s="4">
        <f>RATES!AA21</f>
        <v>1.4553581007511175E-2</v>
      </c>
      <c r="D20" s="3">
        <f>RATES!AB21</f>
        <v>0.78081980661395833</v>
      </c>
      <c r="E20" s="3">
        <f>RATES!AC21</f>
        <v>1.0114653550670505</v>
      </c>
      <c r="G20" s="6">
        <f>'LIFE TABLES'!A20</f>
        <v>77</v>
      </c>
      <c r="H20" s="3">
        <f>'LIFE TABLES'!B20</f>
        <v>37.547710000000002</v>
      </c>
      <c r="I20" s="3">
        <f>'LIFE TABLES'!C20</f>
        <v>3.7547710000000005E-2</v>
      </c>
      <c r="J20" s="3">
        <f>'LIFE TABLES'!D20</f>
        <v>0.96245228999999999</v>
      </c>
      <c r="K20" s="10">
        <f>'LIFE TABLES'!E20</f>
        <v>0.72857800254523786</v>
      </c>
      <c r="P20" s="14">
        <f t="shared" si="6"/>
        <v>70193.952436815598</v>
      </c>
      <c r="Q20" s="14">
        <f t="shared" si="7"/>
        <v>17548.4881092039</v>
      </c>
      <c r="R20" s="14">
        <f t="shared" si="2"/>
        <v>87742.440546019498</v>
      </c>
      <c r="T20" s="10">
        <f t="shared" si="8"/>
        <v>6.8974577823274182E-3</v>
      </c>
      <c r="U20" s="10">
        <f t="shared" si="9"/>
        <v>1.7939157243702477E-3</v>
      </c>
      <c r="V20" s="10">
        <f t="shared" si="10"/>
        <v>3.9085594099855368E-2</v>
      </c>
      <c r="W20" s="10"/>
      <c r="X20" s="10">
        <f t="shared" si="3"/>
        <v>472.44426126881456</v>
      </c>
      <c r="Y20" s="10">
        <f t="shared" si="4"/>
        <v>140.07249289845157</v>
      </c>
      <c r="Z20" s="10"/>
      <c r="AA20" s="14">
        <f t="shared" si="13"/>
        <v>70.012070959621255</v>
      </c>
      <c r="AC20" s="10">
        <f t="shared" si="5"/>
        <v>472.44426126881456</v>
      </c>
      <c r="AD20" s="10">
        <f t="shared" si="5"/>
        <v>140.07249289845157</v>
      </c>
      <c r="AE20" s="10">
        <f t="shared" si="11"/>
        <v>46.856332623119741</v>
      </c>
      <c r="AF20" s="10">
        <f t="shared" si="12"/>
        <v>2.6118144920948403</v>
      </c>
      <c r="AG20" s="10">
        <f t="shared" si="0"/>
        <v>661.98490128248068</v>
      </c>
      <c r="AH20" s="10">
        <f t="shared" si="1"/>
        <v>11253.743321802172</v>
      </c>
    </row>
    <row r="21" spans="1:34" x14ac:dyDescent="0.35">
      <c r="A21" s="40">
        <v>18</v>
      </c>
      <c r="B21" s="4">
        <f>RATES!Z22</f>
        <v>1.4459999999999999E-2</v>
      </c>
      <c r="C21" s="4">
        <f>RATES!AA22</f>
        <v>1.435645121661892E-2</v>
      </c>
      <c r="D21" s="3">
        <f>RATES!AB22</f>
        <v>0.77227380519270394</v>
      </c>
      <c r="E21" s="3">
        <f>RATES!AC22</f>
        <v>1.0110660252410373</v>
      </c>
      <c r="G21" s="6">
        <f>'LIFE TABLES'!A21</f>
        <v>78</v>
      </c>
      <c r="H21" s="3">
        <f>'LIFE TABLES'!B21</f>
        <v>41.500149999999998</v>
      </c>
      <c r="I21" s="3">
        <f>'LIFE TABLES'!C21</f>
        <v>4.150015E-2</v>
      </c>
      <c r="J21" s="3">
        <f>'LIFE TABLES'!D21</f>
        <v>0.95849985000000004</v>
      </c>
      <c r="K21" s="10">
        <f>'LIFE TABLES'!E21</f>
        <v>0.69834190615291014</v>
      </c>
      <c r="P21" s="14">
        <f t="shared" si="6"/>
        <v>69409.364635552076</v>
      </c>
      <c r="Q21" s="14">
        <f t="shared" si="7"/>
        <v>17352.341158888019</v>
      </c>
      <c r="R21" s="14">
        <f t="shared" si="2"/>
        <v>86761.705794440088</v>
      </c>
      <c r="T21" s="10">
        <f t="shared" si="8"/>
        <v>5.6195304122808381E-3</v>
      </c>
      <c r="U21" s="10">
        <f t="shared" si="9"/>
        <v>1.6220580179831128E-3</v>
      </c>
      <c r="V21" s="10">
        <f t="shared" si="10"/>
        <v>3.1844005669591419E-2</v>
      </c>
      <c r="W21" s="10"/>
      <c r="X21" s="10">
        <f t="shared" si="3"/>
        <v>376.44305437444046</v>
      </c>
      <c r="Y21" s="10">
        <f t="shared" si="4"/>
        <v>125.26729177911538</v>
      </c>
      <c r="Z21" s="10"/>
      <c r="AA21" s="14">
        <f t="shared" si="13"/>
        <v>71.412312378813681</v>
      </c>
      <c r="AC21" s="10">
        <f t="shared" si="5"/>
        <v>376.44305437444046</v>
      </c>
      <c r="AD21" s="10">
        <f t="shared" si="5"/>
        <v>125.26729177911538</v>
      </c>
      <c r="AE21" s="10">
        <f t="shared" si="11"/>
        <v>37.489123326346693</v>
      </c>
      <c r="AF21" s="10">
        <f t="shared" si="12"/>
        <v>2.1555649729888171</v>
      </c>
      <c r="AG21" s="10">
        <f t="shared" si="0"/>
        <v>541.35503445289135</v>
      </c>
      <c r="AH21" s="10">
        <f t="shared" si="1"/>
        <v>9744.390620152044</v>
      </c>
    </row>
    <row r="22" spans="1:34" x14ac:dyDescent="0.35">
      <c r="A22" s="40">
        <v>19</v>
      </c>
      <c r="B22" s="4">
        <f>RATES!Z23</f>
        <v>1.427E-2</v>
      </c>
      <c r="C22" s="4">
        <f>RATES!AA23</f>
        <v>1.4169141914192848E-2</v>
      </c>
      <c r="D22" s="3">
        <f>RATES!AB23</f>
        <v>0.76397997845505661</v>
      </c>
      <c r="E22" s="3">
        <f>RATES!AC23</f>
        <v>1.0108560786559084</v>
      </c>
      <c r="G22" s="6">
        <f>'LIFE TABLES'!A22</f>
        <v>79</v>
      </c>
      <c r="H22" s="3">
        <f>'LIFE TABLES'!B22</f>
        <v>47.043030000000002</v>
      </c>
      <c r="I22" s="3">
        <f>'LIFE TABLES'!C22</f>
        <v>4.704303E-2</v>
      </c>
      <c r="J22" s="3">
        <f>'LIFE TABLES'!D22</f>
        <v>0.95295697000000001</v>
      </c>
      <c r="K22" s="10">
        <f>'LIFE TABLES'!E22</f>
        <v>0.66548978691150162</v>
      </c>
      <c r="P22" s="14">
        <f t="shared" si="6"/>
        <v>68619.294838027432</v>
      </c>
      <c r="Q22" s="14">
        <f t="shared" si="7"/>
        <v>17154.823709506858</v>
      </c>
      <c r="R22" s="14">
        <f t="shared" si="2"/>
        <v>85774.118547534294</v>
      </c>
      <c r="T22" s="10">
        <f t="shared" si="8"/>
        <v>4.5518950733334992E-3</v>
      </c>
      <c r="U22" s="10">
        <f t="shared" si="9"/>
        <v>1.4980385140347593E-3</v>
      </c>
      <c r="V22" s="10">
        <f t="shared" si="10"/>
        <v>2.579407208222316E-2</v>
      </c>
      <c r="W22" s="10"/>
      <c r="X22" s="10">
        <f t="shared" si="3"/>
        <v>298.21480951228904</v>
      </c>
      <c r="Y22" s="10">
        <f t="shared" si="4"/>
        <v>114.44714316771204</v>
      </c>
      <c r="Z22" s="10"/>
      <c r="AA22" s="14">
        <f t="shared" si="13"/>
        <v>72.840558626389949</v>
      </c>
      <c r="AC22" s="10">
        <f t="shared" si="5"/>
        <v>298.21480951228904</v>
      </c>
      <c r="AD22" s="10">
        <f t="shared" si="5"/>
        <v>114.44714316771204</v>
      </c>
      <c r="AE22" s="10">
        <f t="shared" si="11"/>
        <v>29.871368155306303</v>
      </c>
      <c r="AF22" s="10">
        <f t="shared" si="12"/>
        <v>1.7720784229949842</v>
      </c>
      <c r="AG22" s="10">
        <f t="shared" si="0"/>
        <v>444.30539925830237</v>
      </c>
      <c r="AH22" s="10">
        <f t="shared" si="1"/>
        <v>8441.8025859077443</v>
      </c>
    </row>
    <row r="23" spans="1:34" x14ac:dyDescent="0.35">
      <c r="A23" s="40">
        <v>20</v>
      </c>
      <c r="B23" s="4">
        <f>RATES!Z24</f>
        <v>1.4150000000000001E-2</v>
      </c>
      <c r="C23" s="4">
        <f>RATES!AA24</f>
        <v>1.4050823222659645E-2</v>
      </c>
      <c r="D23" s="3">
        <f>RATES!AB24</f>
        <v>0.75501590445385447</v>
      </c>
      <c r="E23" s="3">
        <f>RATES!AC24</f>
        <v>1.0118726955926662</v>
      </c>
      <c r="G23" s="6">
        <f>'LIFE TABLES'!A23</f>
        <v>80</v>
      </c>
      <c r="H23" s="3">
        <f>'LIFE TABLES'!B23</f>
        <v>52.770629999999997</v>
      </c>
      <c r="I23" s="3">
        <f>'LIFE TABLES'!C23</f>
        <v>5.2770629999999999E-2</v>
      </c>
      <c r="J23" s="3">
        <f>'LIFE TABLES'!D23</f>
        <v>0.94722936999999996</v>
      </c>
      <c r="K23" s="10">
        <f>'LIFE TABLES'!E23</f>
        <v>0.63037147159761586</v>
      </c>
      <c r="P23" s="14">
        <f t="shared" si="6"/>
        <v>67906.443038999452</v>
      </c>
      <c r="Q23" s="14">
        <f t="shared" si="7"/>
        <v>16976.610759749863</v>
      </c>
      <c r="R23" s="14">
        <f t="shared" si="2"/>
        <v>84883.053798749315</v>
      </c>
      <c r="T23" s="10">
        <f t="shared" si="8"/>
        <v>3.6649353972268246E-3</v>
      </c>
      <c r="U23" s="10">
        <f t="shared" si="9"/>
        <v>1.361169434044328E-3</v>
      </c>
      <c r="V23" s="10">
        <f t="shared" si="10"/>
        <v>2.0767967250952004E-2</v>
      </c>
      <c r="W23" s="10"/>
      <c r="X23" s="10">
        <f t="shared" si="3"/>
        <v>234.82324195199226</v>
      </c>
      <c r="Y23" s="10">
        <f t="shared" si="4"/>
        <v>102.77045713599195</v>
      </c>
      <c r="Z23" s="10"/>
      <c r="AA23" s="14">
        <f t="shared" si="13"/>
        <v>74.297369798917757</v>
      </c>
      <c r="AC23" s="10">
        <f t="shared" si="5"/>
        <v>234.82324195199226</v>
      </c>
      <c r="AD23" s="10">
        <f t="shared" si="5"/>
        <v>102.77045713599195</v>
      </c>
      <c r="AE23" s="10">
        <f t="shared" si="11"/>
        <v>23.66389261127236</v>
      </c>
      <c r="AF23" s="10">
        <f t="shared" si="12"/>
        <v>1.446936422444951</v>
      </c>
      <c r="AG23" s="10">
        <f t="shared" si="0"/>
        <v>362.70452812170146</v>
      </c>
      <c r="AH23" s="10">
        <f t="shared" si="1"/>
        <v>7254.0905624340294</v>
      </c>
    </row>
    <row r="24" spans="1:34" x14ac:dyDescent="0.35">
      <c r="A24" s="40">
        <v>21</v>
      </c>
      <c r="B24" s="4">
        <f>RATES!Z25</f>
        <v>1.409E-2</v>
      </c>
      <c r="C24" s="4">
        <f>RATES!AA25</f>
        <v>1.3991658626736408E-2</v>
      </c>
      <c r="D24" s="3">
        <f>RATES!AB25</f>
        <v>0.74540705209542757</v>
      </c>
      <c r="E24" s="3">
        <f>RATES!AC25</f>
        <v>1.0128907451726077</v>
      </c>
      <c r="G24" s="6">
        <f>'LIFE TABLES'!A24</f>
        <v>81</v>
      </c>
      <c r="H24" s="3">
        <f>'LIFE TABLES'!B24</f>
        <v>58.951180000000001</v>
      </c>
      <c r="I24" s="3">
        <f>'LIFE TABLES'!C24</f>
        <v>5.8951179999999999E-2</v>
      </c>
      <c r="J24" s="3">
        <f>'LIFE TABLES'!D24</f>
        <v>0.94104882000000001</v>
      </c>
      <c r="K24" s="10">
        <f>'LIFE TABLES'!E24</f>
        <v>0.59321032950859998</v>
      </c>
      <c r="P24" s="14">
        <f t="shared" si="6"/>
        <v>67268.607922573938</v>
      </c>
      <c r="Q24" s="14">
        <f t="shared" si="7"/>
        <v>16817.151980643484</v>
      </c>
      <c r="R24" s="14">
        <f t="shared" si="2"/>
        <v>84085.759903217418</v>
      </c>
      <c r="T24" s="10">
        <f t="shared" si="8"/>
        <v>2.9315506612960546E-3</v>
      </c>
      <c r="U24" s="10">
        <f t="shared" si="9"/>
        <v>1.2242961756449768E-3</v>
      </c>
      <c r="V24" s="10">
        <f t="shared" si="10"/>
        <v>1.6612120414010972E-2</v>
      </c>
      <c r="W24" s="10"/>
      <c r="X24" s="10">
        <f t="shared" si="3"/>
        <v>183.70037551069927</v>
      </c>
      <c r="Y24" s="10">
        <f t="shared" si="4"/>
        <v>91.259900317922785</v>
      </c>
      <c r="Z24" s="10"/>
      <c r="AA24" s="14">
        <f t="shared" si="13"/>
        <v>75.783317194896114</v>
      </c>
      <c r="AC24" s="10">
        <f t="shared" si="5"/>
        <v>183.70037551069927</v>
      </c>
      <c r="AD24" s="10">
        <f t="shared" si="5"/>
        <v>91.259900317922785</v>
      </c>
      <c r="AE24" s="10">
        <f t="shared" si="11"/>
        <v>18.633700968953121</v>
      </c>
      <c r="AF24" s="10">
        <f t="shared" si="12"/>
        <v>1.1731704052349323</v>
      </c>
      <c r="AG24" s="10">
        <f t="shared" si="0"/>
        <v>294.76714720281012</v>
      </c>
      <c r="AH24" s="10">
        <f t="shared" si="1"/>
        <v>6190.1100912590127</v>
      </c>
    </row>
    <row r="25" spans="1:34" x14ac:dyDescent="0.35">
      <c r="A25" s="40">
        <v>22</v>
      </c>
      <c r="B25" s="4">
        <f>RATES!Z26</f>
        <v>1.409E-2</v>
      </c>
      <c r="C25" s="4">
        <f>RATES!AA26</f>
        <v>1.3991658626736408E-2</v>
      </c>
      <c r="D25" s="3">
        <f>RATES!AB26</f>
        <v>0.73505019484999123</v>
      </c>
      <c r="E25" s="3">
        <f>RATES!AC26</f>
        <v>1.0140899999999999</v>
      </c>
      <c r="G25" s="6">
        <f>'LIFE TABLES'!A25</f>
        <v>82</v>
      </c>
      <c r="H25" s="3">
        <f>'LIFE TABLES'!B25</f>
        <v>65.736419999999995</v>
      </c>
      <c r="I25" s="3">
        <f>'LIFE TABLES'!C25</f>
        <v>6.573641999999999E-2</v>
      </c>
      <c r="J25" s="3">
        <f>'LIFE TABLES'!D25</f>
        <v>0.93426357999999998</v>
      </c>
      <c r="K25" s="10">
        <f>'LIFE TABLES'!E25</f>
        <v>0.55421480613968421</v>
      </c>
      <c r="P25" s="14">
        <f t="shared" si="6"/>
        <v>66715.661310822543</v>
      </c>
      <c r="Q25" s="14">
        <f t="shared" si="7"/>
        <v>16678.915327705636</v>
      </c>
      <c r="R25" s="14">
        <f t="shared" si="2"/>
        <v>83394.576638528175</v>
      </c>
      <c r="T25" s="10">
        <f t="shared" si="8"/>
        <v>2.3280148634077457E-3</v>
      </c>
      <c r="U25" s="10">
        <f t="shared" si="9"/>
        <v>1.0920213246259989E-3</v>
      </c>
      <c r="V25" s="10">
        <f t="shared" si="10"/>
        <v>1.3192084225977226E-2</v>
      </c>
      <c r="W25" s="10"/>
      <c r="X25" s="10">
        <f t="shared" si="3"/>
        <v>142.67122411147443</v>
      </c>
      <c r="Y25" s="10">
        <f t="shared" si="4"/>
        <v>80.269048744668609</v>
      </c>
      <c r="Z25" s="10"/>
      <c r="AA25" s="14">
        <f t="shared" si="13"/>
        <v>77.298983538794033</v>
      </c>
      <c r="AC25" s="10">
        <f t="shared" si="5"/>
        <v>142.67122411147443</v>
      </c>
      <c r="AD25" s="10">
        <f t="shared" si="5"/>
        <v>80.269048744668609</v>
      </c>
      <c r="AE25" s="10">
        <f t="shared" si="11"/>
        <v>14.577030305526726</v>
      </c>
      <c r="AF25" s="10">
        <f t="shared" si="12"/>
        <v>0.94387797169191678</v>
      </c>
      <c r="AG25" s="10">
        <f t="shared" si="0"/>
        <v>238.46118113336169</v>
      </c>
      <c r="AH25" s="10">
        <f t="shared" si="1"/>
        <v>5246.1459849339572</v>
      </c>
    </row>
    <row r="26" spans="1:34" x14ac:dyDescent="0.35">
      <c r="A26" s="40">
        <v>23</v>
      </c>
      <c r="B26" s="4">
        <f>RATES!Z27</f>
        <v>1.4129999999999998E-2</v>
      </c>
      <c r="C26" s="4">
        <f>RATES!AA27</f>
        <v>1.4031102079621426E-2</v>
      </c>
      <c r="D26" s="3">
        <f>RATES!AB27</f>
        <v>0.72417996442909471</v>
      </c>
      <c r="E26" s="3">
        <f>RATES!AC27</f>
        <v>1.0150103992858543</v>
      </c>
      <c r="G26" s="6">
        <f>'LIFE TABLES'!A26</f>
        <v>83</v>
      </c>
      <c r="H26" s="3">
        <f>'LIFE TABLES'!B26</f>
        <v>72.184380000000004</v>
      </c>
      <c r="I26" s="3">
        <f>'LIFE TABLES'!C26</f>
        <v>7.2184380000000006E-2</v>
      </c>
      <c r="J26" s="3">
        <f>'LIFE TABLES'!D26</f>
        <v>0.92781561999999995</v>
      </c>
      <c r="K26" s="10">
        <f>'LIFE TABLES'!E26</f>
        <v>0.51420915397167088</v>
      </c>
      <c r="P26" s="14">
        <f t="shared" si="6"/>
        <v>66227.314045152016</v>
      </c>
      <c r="Q26" s="14">
        <f t="shared" si="7"/>
        <v>16556.828511288004</v>
      </c>
      <c r="R26" s="14">
        <f t="shared" si="2"/>
        <v>82784.142556440027</v>
      </c>
      <c r="T26" s="10">
        <f t="shared" si="8"/>
        <v>1.8359732707825915E-3</v>
      </c>
      <c r="U26" s="10">
        <f t="shared" si="9"/>
        <v>9.5226242075994593E-4</v>
      </c>
      <c r="V26" s="10">
        <f t="shared" si="10"/>
        <v>1.0403848534434688E-2</v>
      </c>
      <c r="W26" s="10"/>
      <c r="X26" s="10">
        <f t="shared" si="3"/>
        <v>110.04113963384874</v>
      </c>
      <c r="Y26" s="10">
        <f t="shared" si="4"/>
        <v>68.960936599310131</v>
      </c>
      <c r="Z26" s="10"/>
      <c r="AA26" s="14">
        <f t="shared" si="13"/>
        <v>78.844963209569912</v>
      </c>
      <c r="AC26" s="10">
        <f t="shared" si="5"/>
        <v>110.04113963384874</v>
      </c>
      <c r="AD26" s="10">
        <f t="shared" si="5"/>
        <v>68.960936599310131</v>
      </c>
      <c r="AE26" s="10">
        <f t="shared" si="11"/>
        <v>11.321298895852925</v>
      </c>
      <c r="AF26" s="10">
        <f t="shared" si="12"/>
        <v>0.7532408686020563</v>
      </c>
      <c r="AG26" s="10">
        <f t="shared" si="0"/>
        <v>191.07661599761386</v>
      </c>
      <c r="AH26" s="10">
        <f t="shared" si="1"/>
        <v>4394.7621679451186</v>
      </c>
    </row>
    <row r="27" spans="1:34" x14ac:dyDescent="0.35">
      <c r="A27" s="40">
        <v>24</v>
      </c>
      <c r="B27" s="4">
        <f>RATES!Z28</f>
        <v>1.4209999999999999E-2</v>
      </c>
      <c r="C27" s="4">
        <f>RATES!AA28</f>
        <v>1.4109984318340341E-2</v>
      </c>
      <c r="D27" s="3">
        <f>RATES!AB28</f>
        <v>0.71273925719164377</v>
      </c>
      <c r="E27" s="3">
        <f>RATES!AC28</f>
        <v>1.0160517427965592</v>
      </c>
      <c r="G27" s="6">
        <f>'LIFE TABLES'!A27</f>
        <v>84</v>
      </c>
      <c r="H27" s="3">
        <f>'LIFE TABLES'!B27</f>
        <v>81.257310000000004</v>
      </c>
      <c r="I27" s="3">
        <f>'LIFE TABLES'!C27</f>
        <v>8.1257309999999999E-2</v>
      </c>
      <c r="J27" s="3">
        <f>'LIFE TABLES'!D27</f>
        <v>0.91874268999999997</v>
      </c>
      <c r="K27" s="10">
        <f>'LIFE TABLES'!E27</f>
        <v>0.47242590134255708</v>
      </c>
      <c r="P27" s="14">
        <f t="shared" si="6"/>
        <v>65809.989543472897</v>
      </c>
      <c r="Q27" s="14">
        <f t="shared" si="7"/>
        <v>16452.497385868224</v>
      </c>
      <c r="R27" s="14">
        <f t="shared" si="2"/>
        <v>82262.486929341118</v>
      </c>
      <c r="T27" s="10">
        <f t="shared" si="8"/>
        <v>1.4337689683318622E-3</v>
      </c>
      <c r="U27" s="10">
        <f t="shared" si="9"/>
        <v>8.4538874555560508E-4</v>
      </c>
      <c r="V27" s="10">
        <f t="shared" si="10"/>
        <v>8.1246908205472191E-3</v>
      </c>
      <c r="W27" s="10"/>
      <c r="X27" s="10">
        <f t="shared" si="3"/>
        <v>84.043879441505169</v>
      </c>
      <c r="Y27" s="10">
        <f t="shared" si="4"/>
        <v>60.254174654547747</v>
      </c>
      <c r="Z27" s="10"/>
      <c r="AA27" s="14">
        <f t="shared" si="13"/>
        <v>80.421862473761308</v>
      </c>
      <c r="AC27" s="10">
        <f t="shared" si="5"/>
        <v>84.043879441505169</v>
      </c>
      <c r="AD27" s="10">
        <f t="shared" si="5"/>
        <v>60.254174654547747</v>
      </c>
      <c r="AE27" s="10">
        <f t="shared" si="11"/>
        <v>8.7320400033772501</v>
      </c>
      <c r="AF27" s="10">
        <f t="shared" si="12"/>
        <v>0.59634670991914862</v>
      </c>
      <c r="AG27" s="10">
        <f t="shared" si="0"/>
        <v>153.6264408093493</v>
      </c>
      <c r="AH27" s="10">
        <f t="shared" si="1"/>
        <v>3687.0345794243831</v>
      </c>
    </row>
    <row r="28" spans="1:34" x14ac:dyDescent="0.35">
      <c r="A28" s="40">
        <v>25</v>
      </c>
      <c r="B28" s="4">
        <f>RATES!Z29</f>
        <v>1.4309999999999998E-2</v>
      </c>
      <c r="C28" s="4">
        <f>RATES!AA29</f>
        <v>1.4208578367283408E-2</v>
      </c>
      <c r="D28" s="3">
        <f>RATES!AB29</f>
        <v>0.70102308624873355</v>
      </c>
      <c r="E28" s="3">
        <f>RATES!AC29</f>
        <v>1.0167129602044991</v>
      </c>
      <c r="G28" s="6">
        <f>'LIFE TABLES'!A28</f>
        <v>85</v>
      </c>
      <c r="H28" s="3">
        <f>'LIFE TABLES'!B28</f>
        <v>92.639579999999995</v>
      </c>
      <c r="I28" s="3">
        <f>'LIFE TABLES'!C28</f>
        <v>9.2639579999999999E-2</v>
      </c>
      <c r="J28" s="3">
        <f>'LIFE TABLES'!D28</f>
        <v>0.90736042000000006</v>
      </c>
      <c r="K28" s="10">
        <f>'LIFE TABLES'!E28</f>
        <v>0.42866056426106119</v>
      </c>
      <c r="P28" s="14">
        <f t="shared" si="6"/>
        <v>65437.852155616485</v>
      </c>
      <c r="Q28" s="14">
        <f t="shared" si="7"/>
        <v>16359.463038904121</v>
      </c>
      <c r="R28" s="14">
        <f t="shared" si="2"/>
        <v>81797.315194520605</v>
      </c>
      <c r="T28" s="10">
        <f t="shared" si="8"/>
        <v>1.1058034312952806E-3</v>
      </c>
      <c r="U28" s="10">
        <f t="shared" si="9"/>
        <v>7.5266794524534982E-4</v>
      </c>
      <c r="V28" s="10">
        <f t="shared" si="10"/>
        <v>6.2662194440065893E-3</v>
      </c>
      <c r="W28" s="10"/>
      <c r="X28" s="10">
        <f t="shared" si="3"/>
        <v>63.393262337759488</v>
      </c>
      <c r="Y28" s="10">
        <f t="shared" si="4"/>
        <v>52.7637605896388</v>
      </c>
      <c r="Z28" s="10"/>
      <c r="AA28" s="14">
        <f t="shared" si="13"/>
        <v>82.030299723236539</v>
      </c>
      <c r="AC28" s="10">
        <f t="shared" si="5"/>
        <v>63.393262337759488</v>
      </c>
      <c r="AD28" s="10">
        <f t="shared" si="5"/>
        <v>52.7637605896388</v>
      </c>
      <c r="AE28" s="10">
        <f t="shared" si="11"/>
        <v>6.669102522467508</v>
      </c>
      <c r="AF28" s="10">
        <f t="shared" si="12"/>
        <v>0.46721143335204735</v>
      </c>
      <c r="AG28" s="10">
        <f t="shared" si="0"/>
        <v>123.29333688321785</v>
      </c>
      <c r="AH28" s="10">
        <f t="shared" si="1"/>
        <v>3082.3334220804463</v>
      </c>
    </row>
    <row r="29" spans="1:34" x14ac:dyDescent="0.35">
      <c r="A29" s="40">
        <v>26</v>
      </c>
      <c r="B29" s="4">
        <f>RATES!Z30</f>
        <v>1.443E-2</v>
      </c>
      <c r="C29" s="4">
        <f>RATES!AA30</f>
        <v>1.4326878396010448E-2</v>
      </c>
      <c r="D29" s="3">
        <f>RATES!AB30</f>
        <v>0.68901045198342692</v>
      </c>
      <c r="E29" s="3">
        <f>RATES!AC30</f>
        <v>1.0174346183439256</v>
      </c>
      <c r="G29" s="6">
        <f>'LIFE TABLES'!A29</f>
        <v>86</v>
      </c>
      <c r="H29" s="3">
        <f>'LIFE TABLES'!B29</f>
        <v>107.0014</v>
      </c>
      <c r="I29" s="3">
        <f>'LIFE TABLES'!C29</f>
        <v>0.10700140000000001</v>
      </c>
      <c r="J29" s="3">
        <f>'LIFE TABLES'!D29</f>
        <v>0.89299859999999998</v>
      </c>
      <c r="K29" s="10">
        <f>'LIFE TABLES'!E29</f>
        <v>0.38279328376033767</v>
      </c>
      <c r="P29" s="14">
        <f t="shared" si="6"/>
        <v>65114.003938265574</v>
      </c>
      <c r="Q29" s="14">
        <f t="shared" si="7"/>
        <v>16278.500984566394</v>
      </c>
      <c r="R29" s="14">
        <f t="shared" si="2"/>
        <v>81392.504922831969</v>
      </c>
      <c r="T29" s="10">
        <f t="shared" si="8"/>
        <v>8.393587786185994E-4</v>
      </c>
      <c r="U29" s="10">
        <f t="shared" si="9"/>
        <v>6.7049425321592674E-4</v>
      </c>
      <c r="V29" s="10">
        <f t="shared" si="10"/>
        <v>4.7563664121720627E-3</v>
      </c>
      <c r="W29" s="10"/>
      <c r="X29" s="10">
        <f t="shared" si="3"/>
        <v>47.059914329877948</v>
      </c>
      <c r="Y29" s="10">
        <f t="shared" si="4"/>
        <v>46.197754846059595</v>
      </c>
      <c r="Z29" s="10"/>
      <c r="AA29" s="14">
        <f t="shared" si="13"/>
        <v>83.670905717701274</v>
      </c>
      <c r="AC29" s="10">
        <f t="shared" si="5"/>
        <v>47.059914329877948</v>
      </c>
      <c r="AD29" s="10">
        <f t="shared" si="5"/>
        <v>46.197754846059595</v>
      </c>
      <c r="AE29" s="10">
        <f t="shared" si="11"/>
        <v>5.0304287861871702</v>
      </c>
      <c r="AF29" s="10">
        <f t="shared" si="12"/>
        <v>0.36124835657235599</v>
      </c>
      <c r="AG29" s="10">
        <f t="shared" si="0"/>
        <v>98.64934631869707</v>
      </c>
      <c r="AH29" s="10">
        <f t="shared" si="1"/>
        <v>2564.8830042861237</v>
      </c>
    </row>
    <row r="30" spans="1:34" x14ac:dyDescent="0.35">
      <c r="A30" s="40">
        <v>27</v>
      </c>
      <c r="B30" s="4">
        <f>RATES!Z31</f>
        <v>1.4570000000000001E-2</v>
      </c>
      <c r="C30" s="4">
        <f>RATES!AA31</f>
        <v>1.4464877410522234E-2</v>
      </c>
      <c r="D30" s="3">
        <f>RATES!AB31</f>
        <v>0.67668345195036184</v>
      </c>
      <c r="E30" s="3">
        <f>RATES!AC31</f>
        <v>1.018216789545445</v>
      </c>
      <c r="G30" s="6">
        <f>'LIFE TABLES'!A30</f>
        <v>87</v>
      </c>
      <c r="H30" s="3">
        <f>'LIFE TABLES'!B30</f>
        <v>122.26466000000001</v>
      </c>
      <c r="I30" s="3">
        <f>'LIFE TABLES'!C30</f>
        <v>0.12226466000000001</v>
      </c>
      <c r="J30" s="3">
        <f>'LIFE TABLES'!D30</f>
        <v>0.87773533999999998</v>
      </c>
      <c r="K30" s="10">
        <f>'LIFE TABLES'!E30</f>
        <v>0.33599119307109643</v>
      </c>
      <c r="P30" s="14">
        <f t="shared" si="6"/>
        <v>64841.568259491891</v>
      </c>
      <c r="Q30" s="14">
        <f t="shared" si="7"/>
        <v>16210.392064872973</v>
      </c>
      <c r="R30" s="14">
        <f t="shared" si="2"/>
        <v>81051.96032436486</v>
      </c>
      <c r="T30" s="10">
        <f t="shared" si="8"/>
        <v>6.2622463349286384E-4</v>
      </c>
      <c r="U30" s="10">
        <f t="shared" si="9"/>
        <v>5.8153552221963721E-4</v>
      </c>
      <c r="V30" s="10">
        <f t="shared" si="10"/>
        <v>3.5486062564595612E-3</v>
      </c>
      <c r="W30" s="10"/>
      <c r="X30" s="10">
        <f t="shared" si="3"/>
        <v>34.337766956064065</v>
      </c>
      <c r="Y30" s="10">
        <f t="shared" si="4"/>
        <v>39.351546460734042</v>
      </c>
      <c r="Z30" s="10"/>
      <c r="AA30" s="14">
        <f t="shared" si="13"/>
        <v>85.344323832055295</v>
      </c>
      <c r="AC30" s="10">
        <f t="shared" si="5"/>
        <v>34.337766956064065</v>
      </c>
      <c r="AD30" s="10">
        <f t="shared" si="5"/>
        <v>39.351546460734042</v>
      </c>
      <c r="AE30" s="10">
        <f t="shared" si="11"/>
        <v>3.7343374822983217</v>
      </c>
      <c r="AF30" s="10">
        <f t="shared" si="12"/>
        <v>0.27468535261432492</v>
      </c>
      <c r="AG30" s="10">
        <f t="shared" si="0"/>
        <v>77.698336251710757</v>
      </c>
      <c r="AH30" s="10">
        <f t="shared" si="1"/>
        <v>2097.8550787961904</v>
      </c>
    </row>
    <row r="31" spans="1:34" x14ac:dyDescent="0.35">
      <c r="A31" s="40">
        <v>28</v>
      </c>
      <c r="B31" s="4">
        <f>RATES!Z32</f>
        <v>1.4719999999999999E-2</v>
      </c>
      <c r="C31" s="4">
        <f>RATES!AA32</f>
        <v>1.4612712367845518E-2</v>
      </c>
      <c r="D31" s="3">
        <f>RATES!AB32</f>
        <v>0.6642106430532565</v>
      </c>
      <c r="E31" s="3">
        <f>RATES!AC32</f>
        <v>1.0187783936128607</v>
      </c>
      <c r="G31" s="6">
        <f>'LIFE TABLES'!A31</f>
        <v>88</v>
      </c>
      <c r="H31" s="3">
        <f>'LIFE TABLES'!B31</f>
        <v>139.87939</v>
      </c>
      <c r="I31" s="3">
        <f>'LIFE TABLES'!C31</f>
        <v>0.13987938999999999</v>
      </c>
      <c r="J31" s="3">
        <f>'LIFE TABLES'!D31</f>
        <v>0.86012061000000006</v>
      </c>
      <c r="K31" s="10">
        <f>'LIFE TABLES'!E31</f>
        <v>0.28899294993893926</v>
      </c>
      <c r="P31" s="14">
        <f t="shared" si="6"/>
        <v>64605.886598227444</v>
      </c>
      <c r="Q31" s="14">
        <f t="shared" si="7"/>
        <v>16151.471649556861</v>
      </c>
      <c r="R31" s="14">
        <f t="shared" si="2"/>
        <v>80757.358247784301</v>
      </c>
      <c r="T31" s="10">
        <f t="shared" si="8"/>
        <v>4.5783440669337218E-4</v>
      </c>
      <c r="U31" s="10">
        <f t="shared" si="9"/>
        <v>4.9637687850374694E-4</v>
      </c>
      <c r="V31" s="10">
        <f t="shared" si="10"/>
        <v>2.5943949712624419E-3</v>
      </c>
      <c r="W31" s="10"/>
      <c r="X31" s="10">
        <f t="shared" si="3"/>
        <v>24.552108381092996</v>
      </c>
      <c r="Y31" s="10">
        <f t="shared" si="4"/>
        <v>32.969880566774194</v>
      </c>
      <c r="Z31" s="10"/>
      <c r="AA31" s="14">
        <f t="shared" si="13"/>
        <v>87.051210308696398</v>
      </c>
      <c r="AC31" s="10">
        <f t="shared" si="5"/>
        <v>24.552108381092996</v>
      </c>
      <c r="AD31" s="10">
        <f t="shared" si="5"/>
        <v>32.969880566774194</v>
      </c>
      <c r="AE31" s="10">
        <f t="shared" si="11"/>
        <v>2.724801871124495</v>
      </c>
      <c r="AF31" s="10">
        <f t="shared" si="12"/>
        <v>0.20518162161494002</v>
      </c>
      <c r="AG31" s="10">
        <f t="shared" si="0"/>
        <v>60.451972440606625</v>
      </c>
      <c r="AH31" s="10">
        <f t="shared" si="1"/>
        <v>1692.6552283369856</v>
      </c>
    </row>
    <row r="32" spans="1:34" x14ac:dyDescent="0.35">
      <c r="A32" s="40">
        <v>29</v>
      </c>
      <c r="B32" s="4">
        <f>RATES!Z33</f>
        <v>1.487E-2</v>
      </c>
      <c r="C32" s="4">
        <f>RATES!AA33</f>
        <v>1.4760525473224418E-2</v>
      </c>
      <c r="D32" s="3">
        <f>RATES!AB33</f>
        <v>0.65177541056263355</v>
      </c>
      <c r="E32" s="3">
        <f>RATES!AC33</f>
        <v>1.0190790144720072</v>
      </c>
      <c r="G32" s="6">
        <f>'LIFE TABLES'!A32</f>
        <v>89</v>
      </c>
      <c r="H32" s="3">
        <f>'LIFE TABLES'!B32</f>
        <v>160.03310999999999</v>
      </c>
      <c r="I32" s="3">
        <f>'LIFE TABLES'!C32</f>
        <v>0.16003311000000001</v>
      </c>
      <c r="J32" s="3">
        <f>'LIFE TABLES'!D32</f>
        <v>0.83996689000000002</v>
      </c>
      <c r="K32" s="10">
        <f>'LIFE TABLES'!E32</f>
        <v>0.24274450939213651</v>
      </c>
      <c r="P32" s="14">
        <f t="shared" si="6"/>
        <v>64390.056172252414</v>
      </c>
      <c r="Q32" s="14">
        <f t="shared" si="7"/>
        <v>16097.514043063104</v>
      </c>
      <c r="R32" s="14">
        <f t="shared" si="2"/>
        <v>80487.570215315514</v>
      </c>
      <c r="T32" s="10">
        <f t="shared" si="8"/>
        <v>3.2688088131644299E-4</v>
      </c>
      <c r="U32" s="10">
        <f t="shared" si="9"/>
        <v>4.1518909581948933E-4</v>
      </c>
      <c r="V32" s="10">
        <f t="shared" si="10"/>
        <v>1.8523249941265097E-3</v>
      </c>
      <c r="W32" s="10"/>
      <c r="X32" s="10">
        <f t="shared" si="3"/>
        <v>17.143850849978286</v>
      </c>
      <c r="Y32" s="10">
        <f t="shared" si="4"/>
        <v>27.061004338887628</v>
      </c>
      <c r="Z32" s="10"/>
      <c r="AA32" s="14">
        <f t="shared" si="13"/>
        <v>88.79223451487033</v>
      </c>
      <c r="AC32" s="10">
        <f t="shared" si="5"/>
        <v>17.143850849978286</v>
      </c>
      <c r="AD32" s="10">
        <f t="shared" si="5"/>
        <v>27.061004338887628</v>
      </c>
      <c r="AE32" s="10">
        <f t="shared" si="11"/>
        <v>1.9482831011639923</v>
      </c>
      <c r="AF32" s="10">
        <f t="shared" si="12"/>
        <v>0.15014436971614392</v>
      </c>
      <c r="AG32" s="10">
        <f t="shared" si="0"/>
        <v>46.303282659746053</v>
      </c>
      <c r="AH32" s="10">
        <f t="shared" si="1"/>
        <v>1342.7951971326356</v>
      </c>
    </row>
    <row r="33" spans="1:34" x14ac:dyDescent="0.35">
      <c r="A33" s="40">
        <v>30</v>
      </c>
      <c r="B33" s="4">
        <f>RATES!Z34</f>
        <v>1.502E-2</v>
      </c>
      <c r="C33" s="4">
        <f>RATES!AA34</f>
        <v>1.4908316733118425E-2</v>
      </c>
      <c r="D33" s="3">
        <f>RATES!AB34</f>
        <v>0.63938436069926852</v>
      </c>
      <c r="E33" s="3">
        <f>RATES!AC34</f>
        <v>1.0193796574095328</v>
      </c>
      <c r="G33" s="6">
        <f>'LIFE TABLES'!A33</f>
        <v>90</v>
      </c>
      <c r="H33" s="3">
        <f>'LIFE TABLES'!B33</f>
        <v>180.75868</v>
      </c>
      <c r="I33" s="3">
        <f>'LIFE TABLES'!C33</f>
        <v>0.18075868</v>
      </c>
      <c r="J33" s="3">
        <f>'LIFE TABLES'!D33</f>
        <v>0.81924131999999994</v>
      </c>
      <c r="K33" s="10">
        <f>'LIFE TABLES'!E33</f>
        <v>0.1988663322971663</v>
      </c>
      <c r="P33" s="14">
        <f t="shared" si="6"/>
        <v>64193.87930661931</v>
      </c>
      <c r="Q33" s="14">
        <f t="shared" si="7"/>
        <v>16048.469826654828</v>
      </c>
      <c r="R33" s="14">
        <f t="shared" si="2"/>
        <v>80242.34913327414</v>
      </c>
      <c r="T33" s="10">
        <f t="shared" si="8"/>
        <v>2.2762517598857917E-4</v>
      </c>
      <c r="U33" s="10">
        <f t="shared" si="9"/>
        <v>3.3482382086931576E-4</v>
      </c>
      <c r="V33" s="10">
        <f t="shared" si="10"/>
        <v>1.2898759972686147E-3</v>
      </c>
      <c r="W33" s="10"/>
      <c r="X33" s="10">
        <f t="shared" si="3"/>
        <v>11.675558898163734</v>
      </c>
      <c r="Y33" s="10">
        <f t="shared" si="4"/>
        <v>21.408111465341385</v>
      </c>
      <c r="Z33" s="10"/>
      <c r="AA33" s="14">
        <f t="shared" si="13"/>
        <v>90.568079205167734</v>
      </c>
      <c r="AC33" s="10">
        <f t="shared" si="5"/>
        <v>11.675558898163734</v>
      </c>
      <c r="AD33" s="10">
        <f t="shared" si="5"/>
        <v>21.408111465341385</v>
      </c>
      <c r="AE33" s="10">
        <f t="shared" si="11"/>
        <v>1.3604168780656689</v>
      </c>
      <c r="AF33" s="10">
        <f t="shared" si="12"/>
        <v>0.10726409015744623</v>
      </c>
      <c r="AG33" s="10">
        <f t="shared" si="0"/>
        <v>34.551351331728235</v>
      </c>
      <c r="AH33" s="10">
        <f t="shared" si="1"/>
        <v>1036.540539951847</v>
      </c>
    </row>
    <row r="34" spans="1:34" x14ac:dyDescent="0.35">
      <c r="A34" s="40">
        <v>31</v>
      </c>
      <c r="B34" s="4">
        <f>RATES!Z35</f>
        <v>1.5180000000000001E-2</v>
      </c>
      <c r="C34" s="4">
        <f>RATES!AA35</f>
        <v>1.5065936672366964E-2</v>
      </c>
      <c r="D34" s="3">
        <f>RATES!AB35</f>
        <v>0.62685248519984771</v>
      </c>
      <c r="E34" s="3">
        <f>RATES!AC35</f>
        <v>1.0199917457381149</v>
      </c>
      <c r="G34" s="6">
        <f>'LIFE TABLES'!A34</f>
        <v>91</v>
      </c>
      <c r="H34" s="3">
        <f>'LIFE TABLES'!B34</f>
        <v>200.19364999999999</v>
      </c>
      <c r="I34" s="3">
        <f>'LIFE TABLES'!C34</f>
        <v>0.20019365</v>
      </c>
      <c r="J34" s="3">
        <f>'LIFE TABLES'!D34</f>
        <v>0.79980635</v>
      </c>
      <c r="K34" s="10">
        <f>'LIFE TABLES'!E34</f>
        <v>0.1590545553724837</v>
      </c>
      <c r="P34" s="14">
        <f t="shared" si="6"/>
        <v>64036.728025227945</v>
      </c>
      <c r="Q34" s="14">
        <f t="shared" si="7"/>
        <v>16009.182006306986</v>
      </c>
      <c r="R34" s="14">
        <f t="shared" si="2"/>
        <v>80045.910031534935</v>
      </c>
      <c r="T34" s="10">
        <f t="shared" si="8"/>
        <v>1.5474765199920314E-4</v>
      </c>
      <c r="U34" s="10">
        <f t="shared" si="9"/>
        <v>2.5822498394059408E-4</v>
      </c>
      <c r="V34" s="10">
        <f t="shared" si="10"/>
        <v>8.7690336132881762E-4</v>
      </c>
      <c r="W34" s="10"/>
      <c r="X34" s="10">
        <f t="shared" si="3"/>
        <v>7.7628293941729245</v>
      </c>
      <c r="Y34" s="10">
        <f t="shared" si="4"/>
        <v>16.186897292385218</v>
      </c>
      <c r="Z34" s="10"/>
      <c r="AA34" s="14">
        <f t="shared" si="13"/>
        <v>92.379440789271086</v>
      </c>
      <c r="AC34" s="10">
        <f t="shared" si="5"/>
        <v>7.7628293941729245</v>
      </c>
      <c r="AD34" s="10">
        <f t="shared" si="5"/>
        <v>16.186897292385218</v>
      </c>
      <c r="AE34" s="10">
        <f t="shared" si="11"/>
        <v>0.92649192935215963</v>
      </c>
      <c r="AF34" s="10">
        <f t="shared" si="12"/>
        <v>7.4694503046620717E-2</v>
      </c>
      <c r="AG34" s="10">
        <f t="shared" si="0"/>
        <v>24.950913118956926</v>
      </c>
      <c r="AH34" s="10">
        <f t="shared" si="1"/>
        <v>773.47830668766471</v>
      </c>
    </row>
    <row r="35" spans="1:34" x14ac:dyDescent="0.35">
      <c r="A35" s="40">
        <v>32</v>
      </c>
      <c r="B35" s="4">
        <f>RATES!Z36</f>
        <v>1.5340000000000001E-2</v>
      </c>
      <c r="C35" s="4">
        <f>RATES!AA36</f>
        <v>1.5223531771485502E-2</v>
      </c>
      <c r="D35" s="3">
        <f>RATES!AB36</f>
        <v>0.61437301642788089</v>
      </c>
      <c r="E35" s="3">
        <f>RATES!AC36</f>
        <v>1.0203125274682889</v>
      </c>
      <c r="G35" s="6">
        <f>'LIFE TABLES'!A35</f>
        <v>92</v>
      </c>
      <c r="H35" s="3">
        <f>'LIFE TABLES'!B35</f>
        <v>224.69547</v>
      </c>
      <c r="I35" s="3">
        <f>'LIFE TABLES'!C35</f>
        <v>0.22469547000000001</v>
      </c>
      <c r="J35" s="3">
        <f>'LIFE TABLES'!D35</f>
        <v>0.77530452999999999</v>
      </c>
      <c r="K35" s="10">
        <f>'LIFE TABLES'!E35</f>
        <v>0.12331571729742245</v>
      </c>
      <c r="P35" s="14">
        <f t="shared" si="6"/>
        <v>63900.051354130897</v>
      </c>
      <c r="Q35" s="14">
        <f t="shared" si="7"/>
        <v>15975.012838532724</v>
      </c>
      <c r="R35" s="14">
        <f t="shared" si="2"/>
        <v>79875.064192663616</v>
      </c>
      <c r="T35" s="10">
        <f t="shared" si="8"/>
        <v>1.019800722615689E-4</v>
      </c>
      <c r="U35" s="10">
        <f t="shared" si="9"/>
        <v>1.9703621291835858E-4</v>
      </c>
      <c r="V35" s="10">
        <f t="shared" si="10"/>
        <v>5.7788707614889016E-4</v>
      </c>
      <c r="W35" s="10"/>
      <c r="X35" s="10">
        <f t="shared" si="3"/>
        <v>5.0032235891158949</v>
      </c>
      <c r="Y35" s="10">
        <f t="shared" si="4"/>
        <v>12.105373247617814</v>
      </c>
      <c r="Z35" s="10"/>
      <c r="AA35" s="14">
        <f t="shared" si="13"/>
        <v>94.227029605056515</v>
      </c>
      <c r="AC35" s="10">
        <f t="shared" si="5"/>
        <v>5.0032235891158949</v>
      </c>
      <c r="AD35" s="10">
        <f t="shared" si="5"/>
        <v>12.105373247617814</v>
      </c>
      <c r="AE35" s="10">
        <f t="shared" si="11"/>
        <v>0.61600504487209062</v>
      </c>
      <c r="AF35" s="10">
        <f t="shared" si="12"/>
        <v>5.0764412980090011E-2</v>
      </c>
      <c r="AG35" s="10">
        <f t="shared" ref="AG35:AG53" si="14">SUM(AC35:AF35)</f>
        <v>17.77536629458589</v>
      </c>
      <c r="AH35" s="10">
        <f t="shared" si="1"/>
        <v>568.81172142674848</v>
      </c>
    </row>
    <row r="36" spans="1:34" x14ac:dyDescent="0.35">
      <c r="A36" s="40">
        <v>33</v>
      </c>
      <c r="B36" s="4">
        <f>RATES!Z37</f>
        <v>1.5499999999999998E-2</v>
      </c>
      <c r="C36" s="4">
        <f>RATES!AA37</f>
        <v>1.5381102038302391E-2</v>
      </c>
      <c r="D36" s="3">
        <f>RATES!AB37</f>
        <v>0.60195272463479732</v>
      </c>
      <c r="E36" s="3">
        <f>RATES!AC37</f>
        <v>1.0206333342882017</v>
      </c>
      <c r="G36" s="6">
        <f>'LIFE TABLES'!A36</f>
        <v>93</v>
      </c>
      <c r="H36" s="3">
        <f>'LIFE TABLES'!B36</f>
        <v>245.99945</v>
      </c>
      <c r="I36" s="3">
        <f>'LIFE TABLES'!C36</f>
        <v>0.24599945000000001</v>
      </c>
      <c r="J36" s="3">
        <f>'LIFE TABLES'!D36</f>
        <v>0.75400054999999999</v>
      </c>
      <c r="K36" s="10">
        <f>'LIFE TABLES'!E36</f>
        <v>9.2980118665901043E-2</v>
      </c>
      <c r="P36" s="14">
        <f t="shared" si="6"/>
        <v>63783.714980309342</v>
      </c>
      <c r="Q36" s="14">
        <f t="shared" si="7"/>
        <v>15945.928745077335</v>
      </c>
      <c r="R36" s="14">
        <f t="shared" si="2"/>
        <v>79729.643725386675</v>
      </c>
      <c r="T36" s="10">
        <f t="shared" si="8"/>
        <v>6.5359075988123287E-5</v>
      </c>
      <c r="U36" s="10">
        <f t="shared" si="9"/>
        <v>1.4215990289473518E-4</v>
      </c>
      <c r="V36" s="10">
        <f t="shared" si="10"/>
        <v>3.7036809726603181E-4</v>
      </c>
      <c r="W36" s="10"/>
      <c r="X36" s="10">
        <f t="shared" si="3"/>
        <v>3.1360224012921631</v>
      </c>
      <c r="Y36" s="10">
        <f t="shared" si="4"/>
        <v>8.5573540881304062</v>
      </c>
      <c r="Z36" s="10"/>
      <c r="AA36" s="14">
        <f t="shared" si="13"/>
        <v>96.111570197157647</v>
      </c>
      <c r="AC36" s="10">
        <f t="shared" si="5"/>
        <v>3.1360224012921631</v>
      </c>
      <c r="AD36" s="10">
        <f t="shared" si="5"/>
        <v>8.5573540881304062</v>
      </c>
      <c r="AE36" s="10">
        <f t="shared" si="11"/>
        <v>0.39702181543984338</v>
      </c>
      <c r="AF36" s="10">
        <f t="shared" si="12"/>
        <v>3.3433438088714386E-2</v>
      </c>
      <c r="AG36" s="10">
        <f t="shared" si="14"/>
        <v>12.123831742951127</v>
      </c>
      <c r="AH36" s="10">
        <f t="shared" si="1"/>
        <v>400.08644751738723</v>
      </c>
    </row>
    <row r="37" spans="1:34" x14ac:dyDescent="0.35">
      <c r="A37" s="40">
        <v>34</v>
      </c>
      <c r="B37" s="4">
        <f>RATES!Z38</f>
        <v>1.566E-2</v>
      </c>
      <c r="C37" s="4">
        <f>RATES!AA38</f>
        <v>1.5538647480641625E-2</v>
      </c>
      <c r="D37" s="3">
        <f>RATES!AB38</f>
        <v>0.58959818625474869</v>
      </c>
      <c r="E37" s="3">
        <f>RATES!AC38</f>
        <v>1.0209541661899051</v>
      </c>
      <c r="G37" s="6">
        <f>'LIFE TABLES'!A37</f>
        <v>94</v>
      </c>
      <c r="H37" s="3">
        <f>'LIFE TABLES'!B37</f>
        <v>275.61788000000001</v>
      </c>
      <c r="I37" s="3">
        <f>'LIFE TABLES'!C37</f>
        <v>0.27561788000000004</v>
      </c>
      <c r="J37" s="3">
        <f>'LIFE TABLES'!D37</f>
        <v>0.72438212000000002</v>
      </c>
      <c r="K37" s="10">
        <f>'LIFE TABLES'!E37</f>
        <v>6.7353135477056972E-2</v>
      </c>
      <c r="P37" s="14">
        <f t="shared" si="6"/>
        <v>63687.604054243522</v>
      </c>
      <c r="Q37" s="14">
        <f t="shared" si="7"/>
        <v>15921.901013560881</v>
      </c>
      <c r="R37" s="14">
        <f t="shared" si="2"/>
        <v>79609.505067804406</v>
      </c>
      <c r="T37" s="10">
        <f t="shared" si="8"/>
        <v>4.0243204121690166E-5</v>
      </c>
      <c r="U37" s="10">
        <f t="shared" si="9"/>
        <v>1.0208006978809754E-4</v>
      </c>
      <c r="V37" s="10">
        <f t="shared" si="10"/>
        <v>2.2804482335624416E-4</v>
      </c>
      <c r="W37" s="10"/>
      <c r="X37" s="10">
        <f t="shared" si="3"/>
        <v>1.8884456680583066</v>
      </c>
      <c r="Y37" s="10">
        <f t="shared" si="4"/>
        <v>6.0186223999820481</v>
      </c>
      <c r="Z37" s="10"/>
      <c r="AA37" s="14">
        <f t="shared" si="13"/>
        <v>98.033801601100805</v>
      </c>
      <c r="AC37" s="10">
        <f t="shared" si="5"/>
        <v>1.8884456680583066</v>
      </c>
      <c r="AD37" s="10">
        <f t="shared" si="5"/>
        <v>6.0186223999820481</v>
      </c>
      <c r="AE37" s="10">
        <f t="shared" si="11"/>
        <v>0.24885353484638631</v>
      </c>
      <c r="AF37" s="10">
        <f t="shared" si="12"/>
        <v>2.1407480322821613E-2</v>
      </c>
      <c r="AG37" s="10">
        <f t="shared" si="14"/>
        <v>8.1773290832095622</v>
      </c>
      <c r="AH37" s="10">
        <f t="shared" si="1"/>
        <v>278.02918882912513</v>
      </c>
    </row>
    <row r="38" spans="1:34" x14ac:dyDescent="0.35">
      <c r="A38" s="40">
        <v>35</v>
      </c>
      <c r="B38" s="4">
        <f>RATES!Z39</f>
        <v>1.5809999999999998E-2</v>
      </c>
      <c r="C38" s="4">
        <f>RATES!AA39</f>
        <v>1.5686323794121715E-2</v>
      </c>
      <c r="D38" s="3">
        <f>RATES!AB39</f>
        <v>0.57751472862765585</v>
      </c>
      <c r="E38" s="3">
        <f>RATES!AC39</f>
        <v>1.0209232025230017</v>
      </c>
      <c r="G38" s="6">
        <f>'LIFE TABLES'!A38</f>
        <v>95</v>
      </c>
      <c r="H38" s="3">
        <f>'LIFE TABLES'!B38</f>
        <v>305.56044000000003</v>
      </c>
      <c r="I38" s="3">
        <f>'LIFE TABLES'!C38</f>
        <v>0.30556044000000004</v>
      </c>
      <c r="J38" s="3">
        <f>'LIFE TABLES'!D38</f>
        <v>0.69443955999999996</v>
      </c>
      <c r="K38" s="10">
        <f>'LIFE TABLES'!E38</f>
        <v>4.6772681765307828E-2</v>
      </c>
      <c r="P38" s="14">
        <f t="shared" si="6"/>
        <v>63589.709332849554</v>
      </c>
      <c r="Q38" s="14">
        <f t="shared" si="7"/>
        <v>15897.427333212388</v>
      </c>
      <c r="R38" s="14">
        <f t="shared" si="2"/>
        <v>79487.136666061939</v>
      </c>
      <c r="T38" s="10">
        <f t="shared" si="8"/>
        <v>2.3754502018768197E-5</v>
      </c>
      <c r="U38" s="10">
        <f t="shared" si="9"/>
        <v>6.9681476564456286E-5</v>
      </c>
      <c r="V38" s="10">
        <f t="shared" si="10"/>
        <v>1.3460884477301972E-4</v>
      </c>
      <c r="W38" s="10"/>
      <c r="X38" s="10">
        <f t="shared" si="3"/>
        <v>1.0901758574664133</v>
      </c>
      <c r="Y38" s="10">
        <f t="shared" si="4"/>
        <v>4.0242079028496329</v>
      </c>
      <c r="Z38" s="10"/>
      <c r="AA38" s="14">
        <f t="shared" si="13"/>
        <v>99.994477633122827</v>
      </c>
      <c r="AC38" s="10">
        <f t="shared" si="5"/>
        <v>1.0901758574664133</v>
      </c>
      <c r="AD38" s="10">
        <f t="shared" si="5"/>
        <v>4.0242079028496329</v>
      </c>
      <c r="AE38" s="10">
        <f t="shared" si="11"/>
        <v>0.14985433701394485</v>
      </c>
      <c r="AF38" s="10">
        <f t="shared" si="12"/>
        <v>1.3169197136007971E-2</v>
      </c>
      <c r="AG38" s="10">
        <f t="shared" si="14"/>
        <v>5.2774072944660002</v>
      </c>
      <c r="AH38" s="10">
        <f t="shared" si="1"/>
        <v>184.70925530631001</v>
      </c>
    </row>
    <row r="39" spans="1:34" x14ac:dyDescent="0.35">
      <c r="A39" s="40">
        <v>36</v>
      </c>
      <c r="B39" s="4">
        <f>RATES!Z40</f>
        <v>1.5960000000000002E-2</v>
      </c>
      <c r="C39" s="4">
        <f>RATES!AA40</f>
        <v>1.5833978302528074E-2</v>
      </c>
      <c r="D39" s="3">
        <f>RATES!AB40</f>
        <v>0.56551230797845309</v>
      </c>
      <c r="E39" s="3">
        <f>RATES!AC40</f>
        <v>1.0212239777629386</v>
      </c>
      <c r="G39" s="6">
        <f>'LIFE TABLES'!A39</f>
        <v>96</v>
      </c>
      <c r="H39" s="3">
        <f>'LIFE TABLES'!B39</f>
        <v>332.57691</v>
      </c>
      <c r="I39" s="3">
        <f>'LIFE TABLES'!C39</f>
        <v>0.33257691</v>
      </c>
      <c r="J39" s="3">
        <f>'LIFE TABLES'!D39</f>
        <v>0.66742309</v>
      </c>
      <c r="K39" s="10">
        <f>'LIFE TABLES'!E39</f>
        <v>3.1217167791388403E-2</v>
      </c>
      <c r="P39" s="14">
        <f t="shared" si="6"/>
        <v>63510.670519668689</v>
      </c>
      <c r="Q39" s="14">
        <f t="shared" si="7"/>
        <v>15877.667629917172</v>
      </c>
      <c r="R39" s="14">
        <f t="shared" si="2"/>
        <v>79388.338149585863</v>
      </c>
      <c r="T39" s="10">
        <f t="shared" si="8"/>
        <v>1.3476157667960882E-5</v>
      </c>
      <c r="U39" s="10">
        <f t="shared" si="9"/>
        <v>4.4767793653280574E-5</v>
      </c>
      <c r="V39" s="10">
        <f t="shared" si="10"/>
        <v>7.6364893451778303E-5</v>
      </c>
      <c r="W39" s="10"/>
      <c r="X39" s="10">
        <f t="shared" si="3"/>
        <v>0.60486078938244359</v>
      </c>
      <c r="Y39" s="10">
        <f t="shared" si="4"/>
        <v>2.5316738311969842</v>
      </c>
      <c r="Z39" s="10"/>
      <c r="AA39" s="14">
        <f t="shared" si="13"/>
        <v>101.99436718578528</v>
      </c>
      <c r="AC39" s="10">
        <f t="shared" si="5"/>
        <v>0.60486078938244359</v>
      </c>
      <c r="AD39" s="10">
        <f t="shared" si="5"/>
        <v>2.5316738311969842</v>
      </c>
      <c r="AE39" s="10">
        <f t="shared" si="11"/>
        <v>8.6509051497664205E-2</v>
      </c>
      <c r="AF39" s="10">
        <f t="shared" si="12"/>
        <v>7.7641129786715753E-3</v>
      </c>
      <c r="AG39" s="10">
        <f t="shared" si="14"/>
        <v>3.2308077850557639</v>
      </c>
      <c r="AH39" s="10">
        <f t="shared" si="1"/>
        <v>116.3090802620075</v>
      </c>
    </row>
    <row r="40" spans="1:34" x14ac:dyDescent="0.35">
      <c r="A40" s="40">
        <v>37</v>
      </c>
      <c r="B40" s="4">
        <f>RATES!Z41</f>
        <v>1.6109999999999999E-2</v>
      </c>
      <c r="C40" s="4">
        <f>RATES!AA41</f>
        <v>1.5981611012299429E-2</v>
      </c>
      <c r="D40" s="3">
        <f>RATES!AB41</f>
        <v>0.55359627274753143</v>
      </c>
      <c r="E40" s="3">
        <f>RATES!AC41</f>
        <v>1.0215247750346685</v>
      </c>
      <c r="G40" s="6">
        <f>'LIFE TABLES'!A40</f>
        <v>97</v>
      </c>
      <c r="H40" s="3">
        <f>'LIFE TABLES'!B40</f>
        <v>356.57767000000001</v>
      </c>
      <c r="I40" s="3">
        <f>'LIFE TABLES'!C40</f>
        <v>0.35657767000000001</v>
      </c>
      <c r="J40" s="3">
        <f>'LIFE TABLES'!D40</f>
        <v>0.64342232999999993</v>
      </c>
      <c r="K40" s="10">
        <f>'LIFE TABLES'!E40</f>
        <v>2.0085822836336076E-2</v>
      </c>
      <c r="P40" s="14">
        <f t="shared" si="6"/>
        <v>63450.413499777591</v>
      </c>
      <c r="Q40" s="14">
        <f t="shared" si="7"/>
        <v>15862.603374944398</v>
      </c>
      <c r="R40" s="14">
        <f t="shared" si="2"/>
        <v>79313.016874721987</v>
      </c>
      <c r="T40" s="10">
        <f t="shared" si="8"/>
        <v>7.3702316512417414E-6</v>
      </c>
      <c r="U40" s="10">
        <f t="shared" si="9"/>
        <v>2.7230015776833373E-5</v>
      </c>
      <c r="V40" s="10">
        <f t="shared" si="10"/>
        <v>4.1764646023703196E-5</v>
      </c>
      <c r="W40" s="10"/>
      <c r="X40" s="10">
        <f t="shared" si="3"/>
        <v>0.32352603669478197</v>
      </c>
      <c r="Y40" s="10">
        <f t="shared" si="4"/>
        <v>1.5074435240911432</v>
      </c>
      <c r="Z40" s="10"/>
      <c r="AA40" s="14">
        <f t="shared" si="13"/>
        <v>104.03425452950098</v>
      </c>
      <c r="AC40" s="10">
        <f t="shared" si="5"/>
        <v>0.32352603669478197</v>
      </c>
      <c r="AD40" s="10">
        <f t="shared" si="5"/>
        <v>1.5074435240911432</v>
      </c>
      <c r="AE40" s="10">
        <f t="shared" si="11"/>
        <v>4.7997714504740947E-2</v>
      </c>
      <c r="AF40" s="10">
        <f t="shared" si="12"/>
        <v>4.3980814411105967E-3</v>
      </c>
      <c r="AG40" s="10">
        <f t="shared" si="14"/>
        <v>1.883365356731777</v>
      </c>
      <c r="AH40" s="10">
        <f t="shared" si="1"/>
        <v>69.684518199075754</v>
      </c>
    </row>
    <row r="41" spans="1:34" x14ac:dyDescent="0.35">
      <c r="A41" s="40">
        <v>38</v>
      </c>
      <c r="B41" s="4">
        <f>RATES!Z42</f>
        <v>1.6259999999999997E-2</v>
      </c>
      <c r="C41" s="4">
        <f>RATES!AA42</f>
        <v>1.612922192987077E-2</v>
      </c>
      <c r="D41" s="3">
        <f>RATES!AB42</f>
        <v>0.54177178162153106</v>
      </c>
      <c r="E41" s="3">
        <f>RATES!AC42</f>
        <v>1.0218255943316381</v>
      </c>
      <c r="G41" s="6">
        <f>'LIFE TABLES'!A41</f>
        <v>98</v>
      </c>
      <c r="H41" s="3">
        <f>'LIFE TABLES'!B41</f>
        <v>379.08291000000003</v>
      </c>
      <c r="I41" s="3">
        <f>'LIFE TABLES'!C41</f>
        <v>0.37908291000000005</v>
      </c>
      <c r="J41" s="3">
        <f>'LIFE TABLES'!D41</f>
        <v>0.62091708999999995</v>
      </c>
      <c r="K41" s="10">
        <f>'LIFE TABLES'!E41</f>
        <v>1.2471630665793342E-2</v>
      </c>
      <c r="P41" s="14">
        <f t="shared" si="6"/>
        <v>63408.880842328464</v>
      </c>
      <c r="Q41" s="14">
        <f>Q40*E41*(1-$N$6)</f>
        <v>15852.220210582116</v>
      </c>
      <c r="R41" s="14">
        <f t="shared" si="2"/>
        <v>79261.101052910584</v>
      </c>
      <c r="T41" s="10">
        <f t="shared" si="8"/>
        <v>3.8898573710876784E-6</v>
      </c>
      <c r="U41" s="10">
        <f t="shared" si="9"/>
        <v>1.5832263549785338E-5</v>
      </c>
      <c r="V41" s="10">
        <f t="shared" si="10"/>
        <v>2.2042525102830179E-5</v>
      </c>
      <c r="W41" s="10"/>
      <c r="X41" s="10">
        <f t="shared" si="3"/>
        <v>0.1669938816621761</v>
      </c>
      <c r="Y41" s="10">
        <f t="shared" si="4"/>
        <v>0.85774736304688282</v>
      </c>
      <c r="Z41" s="10"/>
      <c r="AA41" s="14">
        <f t="shared" si="13"/>
        <v>106.11493962009101</v>
      </c>
      <c r="AC41" s="10">
        <f t="shared" si="5"/>
        <v>0.1669938816621761</v>
      </c>
      <c r="AD41" s="10">
        <f t="shared" si="5"/>
        <v>0.85774736304688282</v>
      </c>
      <c r="AE41" s="10">
        <f t="shared" si="11"/>
        <v>2.5672872721783341E-2</v>
      </c>
      <c r="AF41" s="10">
        <f t="shared" si="12"/>
        <v>2.4010528366739678E-3</v>
      </c>
      <c r="AG41" s="10">
        <f t="shared" si="14"/>
        <v>1.0528151702675164</v>
      </c>
      <c r="AH41" s="10">
        <f t="shared" si="1"/>
        <v>40.006976470165625</v>
      </c>
    </row>
    <row r="42" spans="1:34" x14ac:dyDescent="0.35">
      <c r="A42" s="40">
        <v>39</v>
      </c>
      <c r="B42" s="4">
        <f>RATES!Z43</f>
        <v>1.6399999999999998E-2</v>
      </c>
      <c r="C42" s="4">
        <f>RATES!AA43</f>
        <v>1.6266972463871938E-2</v>
      </c>
      <c r="D42" s="3">
        <f>RATES!AB43</f>
        <v>0.53024722120370282</v>
      </c>
      <c r="E42" s="3">
        <f>RATES!AC43</f>
        <v>1.0217343155361882</v>
      </c>
      <c r="G42" s="6">
        <f>'LIFE TABLES'!A42</f>
        <v>99</v>
      </c>
      <c r="H42" s="3">
        <f>'LIFE TABLES'!B42</f>
        <v>402.51481999999999</v>
      </c>
      <c r="I42" s="3">
        <f>'LIFE TABLES'!C42</f>
        <v>0.40251482</v>
      </c>
      <c r="J42" s="3">
        <f>'LIFE TABLES'!D42</f>
        <v>0.59748518000000006</v>
      </c>
      <c r="K42" s="10">
        <f>'LIFE TABLES'!E42</f>
        <v>7.4516144932450555E-3</v>
      </c>
      <c r="P42" s="14">
        <f t="shared" si="6"/>
        <v>63361.714818092441</v>
      </c>
      <c r="Q42" s="14">
        <f t="shared" si="7"/>
        <v>15840.42870452311</v>
      </c>
      <c r="R42" s="14">
        <f t="shared" si="2"/>
        <v>79202.143522615544</v>
      </c>
      <c r="T42" s="10">
        <f t="shared" si="8"/>
        <v>1.9755123118078512E-6</v>
      </c>
      <c r="U42" s="10">
        <f t="shared" si="9"/>
        <v>8.8724430241111682E-6</v>
      </c>
      <c r="V42" s="10">
        <f t="shared" si="10"/>
        <v>1.1194569766911157E-5</v>
      </c>
      <c r="W42" s="10"/>
      <c r="X42" s="10">
        <f t="shared" si="3"/>
        <v>8.2944080335067852E-2</v>
      </c>
      <c r="Y42" s="10">
        <f t="shared" si="4"/>
        <v>0.47045882588231241</v>
      </c>
      <c r="Z42" s="10"/>
      <c r="AA42" s="14">
        <f t="shared" si="13"/>
        <v>108.23723841249283</v>
      </c>
      <c r="AC42" s="10">
        <f t="shared" si="5"/>
        <v>8.2944080335067852E-2</v>
      </c>
      <c r="AD42" s="10">
        <f t="shared" si="5"/>
        <v>0.47045882588231241</v>
      </c>
      <c r="AE42" s="10">
        <f t="shared" si="11"/>
        <v>1.3251525043599631E-2</v>
      </c>
      <c r="AF42" s="10">
        <f t="shared" si="12"/>
        <v>1.2650755095249739E-3</v>
      </c>
      <c r="AG42" s="10">
        <f t="shared" si="14"/>
        <v>0.56791950677050484</v>
      </c>
      <c r="AH42" s="10">
        <f t="shared" si="1"/>
        <v>22.14886076404969</v>
      </c>
    </row>
    <row r="43" spans="1:34" x14ac:dyDescent="0.35">
      <c r="A43" s="40">
        <v>40</v>
      </c>
      <c r="B43" s="4">
        <f>RATES!Z44</f>
        <v>1.6539999999999999E-2</v>
      </c>
      <c r="C43" s="4">
        <f>RATES!AA44</f>
        <v>1.6404704025276943E-2</v>
      </c>
      <c r="D43" s="3">
        <f>RATES!AB44</f>
        <v>0.51882524829068188</v>
      </c>
      <c r="E43" s="3">
        <f>RATES!AC44</f>
        <v>1.0220150675986792</v>
      </c>
      <c r="G43" s="6">
        <f>'LIFE TABLES'!A43</f>
        <v>100</v>
      </c>
      <c r="H43" s="3">
        <f>'LIFE TABLES'!B43</f>
        <v>434.19751000000002</v>
      </c>
      <c r="I43" s="3">
        <f>'LIFE TABLES'!C43</f>
        <v>0.43419751000000001</v>
      </c>
      <c r="J43" s="3">
        <f>'LIFE TABLES'!D43</f>
        <v>0.56580249000000005</v>
      </c>
      <c r="K43" s="10">
        <f>'LIFE TABLES'!E43</f>
        <v>4.2161420347981409E-3</v>
      </c>
      <c r="P43" s="14">
        <f t="shared" si="6"/>
        <v>63331.981453415399</v>
      </c>
      <c r="Q43" s="14">
        <f t="shared" si="7"/>
        <v>15832.99536335385</v>
      </c>
      <c r="R43" s="14">
        <f t="shared" si="2"/>
        <v>79164.976816769253</v>
      </c>
      <c r="T43" s="10">
        <f t="shared" si="8"/>
        <v>9.5008731728955786E-7</v>
      </c>
      <c r="U43" s="10">
        <f t="shared" si="9"/>
        <v>4.8606543183141056E-6</v>
      </c>
      <c r="V43" s="10">
        <f t="shared" si="10"/>
        <v>5.3838281313074947E-6</v>
      </c>
      <c r="W43" s="10"/>
      <c r="X43" s="10">
        <f t="shared" si="3"/>
        <v>3.9012877094064737E-2</v>
      </c>
      <c r="Y43" s="10">
        <f t="shared" si="4"/>
        <v>0.2521830183554491</v>
      </c>
      <c r="Z43" s="10"/>
      <c r="AA43" s="14">
        <f t="shared" si="13"/>
        <v>110.40198318074269</v>
      </c>
      <c r="AC43" s="10">
        <f t="shared" si="5"/>
        <v>3.9012877094064737E-2</v>
      </c>
      <c r="AD43" s="10">
        <f t="shared" si="5"/>
        <v>0.2521830183554491</v>
      </c>
      <c r="AE43" s="10">
        <f t="shared" si="11"/>
        <v>6.5818924223119309E-3</v>
      </c>
      <c r="AF43" s="10">
        <f t="shared" si="12"/>
        <v>6.4121752681048794E-4</v>
      </c>
      <c r="AG43" s="10">
        <f t="shared" si="14"/>
        <v>0.29841900539863631</v>
      </c>
      <c r="AH43" s="10">
        <f t="shared" si="1"/>
        <v>11.936760215945451</v>
      </c>
    </row>
    <row r="44" spans="1:34" x14ac:dyDescent="0.35">
      <c r="A44" s="40">
        <v>41</v>
      </c>
      <c r="B44" s="4">
        <f>RATES!Z45</f>
        <v>1.6669999999999997E-2</v>
      </c>
      <c r="C44" s="4">
        <f>RATES!AA45</f>
        <v>1.6532580634360229E-2</v>
      </c>
      <c r="D44" s="3">
        <f>RATES!AB45</f>
        <v>0.5077145971027035</v>
      </c>
      <c r="E44" s="3">
        <f>RATES!AC45</f>
        <v>1.0218836552098005</v>
      </c>
      <c r="G44" s="6">
        <f>'LIFE TABLES'!A44</f>
        <v>101</v>
      </c>
      <c r="H44" s="3">
        <f>'LIFE TABLES'!B44</f>
        <v>474.89508999999998</v>
      </c>
      <c r="I44" s="3">
        <f>'LIFE TABLES'!C44</f>
        <v>0.47489508999999996</v>
      </c>
      <c r="J44" s="3">
        <f>'LIFE TABLES'!D44</f>
        <v>0.52510491000000004</v>
      </c>
      <c r="K44" s="10">
        <f>'LIFE TABLES'!E44</f>
        <v>2.2139168837298946E-3</v>
      </c>
      <c r="P44" s="14">
        <f t="shared" si="6"/>
        <v>63294.122531910922</v>
      </c>
      <c r="Q44" s="14">
        <f t="shared" si="7"/>
        <v>15823.53063297773</v>
      </c>
      <c r="R44" s="14">
        <f t="shared" si="2"/>
        <v>79117.653164888645</v>
      </c>
      <c r="T44" s="10">
        <f t="shared" si="8"/>
        <v>4.2406118795185356E-7</v>
      </c>
      <c r="U44" s="10">
        <f t="shared" si="9"/>
        <v>2.5567535449618049E-6</v>
      </c>
      <c r="V44" s="10">
        <f t="shared" si="10"/>
        <v>2.4030133983938367E-6</v>
      </c>
      <c r="W44" s="10"/>
      <c r="X44" s="10">
        <f t="shared" si="3"/>
        <v>1.7029887286937787E-2</v>
      </c>
      <c r="Y44" s="10">
        <f t="shared" si="4"/>
        <v>0.12981010959711917</v>
      </c>
      <c r="Z44" s="10"/>
      <c r="AA44" s="14">
        <f t="shared" si="13"/>
        <v>112.61002284435754</v>
      </c>
      <c r="AC44" s="10">
        <f t="shared" si="5"/>
        <v>1.7029887286937787E-2</v>
      </c>
      <c r="AD44" s="10">
        <f t="shared" si="5"/>
        <v>0.12981010959711917</v>
      </c>
      <c r="AE44" s="10">
        <f t="shared" si="11"/>
        <v>3.0958036972665564E-3</v>
      </c>
      <c r="AF44" s="10">
        <f t="shared" si="12"/>
        <v>3.0781365642588857E-4</v>
      </c>
      <c r="AG44" s="10">
        <f t="shared" si="14"/>
        <v>0.1502436142377494</v>
      </c>
      <c r="AH44" s="10">
        <f t="shared" si="1"/>
        <v>6.1599881837477257</v>
      </c>
    </row>
    <row r="45" spans="1:34" x14ac:dyDescent="0.35">
      <c r="A45" s="40">
        <v>42</v>
      </c>
      <c r="B45" s="4">
        <f>RATES!Z46</f>
        <v>1.6800000000000002E-2</v>
      </c>
      <c r="C45" s="4">
        <f>RATES!AA46</f>
        <v>1.666044089310717E-2</v>
      </c>
      <c r="D45" s="3">
        <f>RATES!AB46</f>
        <v>0.49671516913090968</v>
      </c>
      <c r="E45" s="3">
        <f>RATES!AC46</f>
        <v>1.0221443367454215</v>
      </c>
      <c r="G45" s="6">
        <f>'LIFE TABLES'!A45</f>
        <v>102</v>
      </c>
      <c r="H45" s="3">
        <f>'LIFE TABLES'!B45</f>
        <v>509.54043000000001</v>
      </c>
      <c r="I45" s="3">
        <f>'LIFE TABLES'!C45</f>
        <v>0.50954043000000004</v>
      </c>
      <c r="J45" s="3">
        <f>'LIFE TABLES'!D45</f>
        <v>0.49045956999999996</v>
      </c>
      <c r="K45" s="10">
        <f>'LIFE TABLES'!E45</f>
        <v>1.0858367228099039E-3</v>
      </c>
      <c r="P45" s="14">
        <f t="shared" si="6"/>
        <v>63272.422859567727</v>
      </c>
      <c r="Q45" s="14">
        <f t="shared" si="7"/>
        <v>15818.105714891932</v>
      </c>
      <c r="R45" s="14">
        <f t="shared" si="2"/>
        <v>79090.528574459662</v>
      </c>
      <c r="T45" s="10">
        <f t="shared" si="8"/>
        <v>1.7678713771207191E-7</v>
      </c>
      <c r="U45" s="10">
        <f t="shared" si="9"/>
        <v>1.224432480313357E-6</v>
      </c>
      <c r="V45" s="10">
        <f t="shared" si="10"/>
        <v>1.0017937803684076E-6</v>
      </c>
      <c r="W45" s="10"/>
      <c r="X45" s="10">
        <f t="shared" si="3"/>
        <v>6.9434087030388241E-3</v>
      </c>
      <c r="Y45" s="10">
        <f t="shared" si="4"/>
        <v>6.0819418654822842E-2</v>
      </c>
      <c r="Z45" s="10"/>
      <c r="AA45" s="14">
        <f t="shared" si="13"/>
        <v>114.8622233012447</v>
      </c>
      <c r="AC45" s="10">
        <f t="shared" si="5"/>
        <v>6.9434087030388241E-3</v>
      </c>
      <c r="AD45" s="10">
        <f t="shared" si="5"/>
        <v>6.0819418654822842E-2</v>
      </c>
      <c r="AE45" s="10">
        <f t="shared" si="11"/>
        <v>1.3513793373579627E-3</v>
      </c>
      <c r="AF45" s="10">
        <f t="shared" si="12"/>
        <v>1.3710106667261216E-4</v>
      </c>
      <c r="AG45" s="10">
        <f t="shared" si="14"/>
        <v>6.9251307761892242E-2</v>
      </c>
      <c r="AH45" s="10">
        <f t="shared" si="1"/>
        <v>2.9085549259994741</v>
      </c>
    </row>
    <row r="46" spans="1:34" x14ac:dyDescent="0.35">
      <c r="A46" s="40">
        <v>43</v>
      </c>
      <c r="B46" s="4">
        <f>RATES!Z47</f>
        <v>1.6930000000000001E-2</v>
      </c>
      <c r="C46" s="4">
        <f>RATES!AA47</f>
        <v>1.6788284805698342E-2</v>
      </c>
      <c r="D46" s="3">
        <f>RATES!AB47</f>
        <v>0.4858301281947997</v>
      </c>
      <c r="E46" s="3">
        <f>RATES!AC47</f>
        <v>1.0224050348144433</v>
      </c>
      <c r="G46" s="6">
        <f>'LIFE TABLES'!A46</f>
        <v>103</v>
      </c>
      <c r="H46" s="3">
        <f>'LIFE TABLES'!B46</f>
        <v>544.43039999999996</v>
      </c>
      <c r="I46" s="3">
        <f>'LIFE TABLES'!C46</f>
        <v>0.54443039999999998</v>
      </c>
      <c r="J46" s="3">
        <f>'LIFE TABLES'!D46</f>
        <v>0.45556960000000002</v>
      </c>
      <c r="K46" s="10">
        <f>'LIFE TABLES'!E46</f>
        <v>4.9467420147581884E-4</v>
      </c>
      <c r="P46" s="14">
        <f t="shared" si="6"/>
        <v>63266.862735206851</v>
      </c>
      <c r="Q46" s="14">
        <f t="shared" si="7"/>
        <v>15816.715683801713</v>
      </c>
      <c r="R46" s="14">
        <f t="shared" si="2"/>
        <v>79083.578419008569</v>
      </c>
      <c r="T46" s="10">
        <f t="shared" si="8"/>
        <v>6.8458018770738495E-8</v>
      </c>
      <c r="U46" s="10">
        <f t="shared" si="9"/>
        <v>5.4540698856348427E-7</v>
      </c>
      <c r="V46" s="10">
        <f t="shared" si="10"/>
        <v>3.8792877303418482E-7</v>
      </c>
      <c r="W46" s="10"/>
      <c r="X46" s="10">
        <f t="shared" si="3"/>
        <v>2.6295730273981853E-3</v>
      </c>
      <c r="Y46" s="10">
        <f t="shared" si="4"/>
        <v>2.6497514717213722E-2</v>
      </c>
      <c r="Z46" s="10"/>
      <c r="AA46" s="14">
        <f t="shared" si="13"/>
        <v>117.15946776726959</v>
      </c>
      <c r="AC46" s="10">
        <f t="shared" si="5"/>
        <v>2.6295730273981853E-3</v>
      </c>
      <c r="AD46" s="10">
        <f t="shared" si="5"/>
        <v>2.6497514717213722E-2</v>
      </c>
      <c r="AE46" s="10">
        <f t="shared" si="11"/>
        <v>5.509830868345207E-4</v>
      </c>
      <c r="AF46" s="10">
        <f t="shared" si="12"/>
        <v>5.7021700504309691E-5</v>
      </c>
      <c r="AG46" s="10">
        <f t="shared" si="14"/>
        <v>2.9735092531950735E-2</v>
      </c>
      <c r="AH46" s="10">
        <f t="shared" si="1"/>
        <v>1.2786089788738817</v>
      </c>
    </row>
    <row r="47" spans="1:34" x14ac:dyDescent="0.35">
      <c r="A47" s="40">
        <v>44</v>
      </c>
      <c r="B47" s="4">
        <f>RATES!Z48</f>
        <v>1.7050000000000003E-2</v>
      </c>
      <c r="C47" s="4">
        <f>RATES!AA48</f>
        <v>1.6906280066359067E-2</v>
      </c>
      <c r="D47" s="3">
        <f>RATES!AB48</f>
        <v>0.47526804781590626</v>
      </c>
      <c r="E47" s="3">
        <f>RATES!AC48</f>
        <v>1.0222234177690495</v>
      </c>
      <c r="G47" s="6">
        <f>'LIFE TABLES'!A47</f>
        <v>104</v>
      </c>
      <c r="H47" s="3">
        <f>'LIFE TABLES'!B47</f>
        <v>579.24221999999997</v>
      </c>
      <c r="I47" s="3">
        <f>'LIFE TABLES'!C47</f>
        <v>0.57924222000000003</v>
      </c>
      <c r="J47" s="3">
        <f>'LIFE TABLES'!D47</f>
        <v>0.42075777999999997</v>
      </c>
      <c r="K47" s="10">
        <f>'LIFE TABLES'!E47</f>
        <v>2.0813801883623825E-4</v>
      </c>
      <c r="P47" s="14">
        <f t="shared" si="6"/>
        <v>63250.06554626087</v>
      </c>
      <c r="Q47" s="14">
        <f t="shared" si="7"/>
        <v>15812.516386565218</v>
      </c>
      <c r="R47" s="14">
        <f t="shared" si="2"/>
        <v>79062.581932826084</v>
      </c>
      <c r="T47" s="10">
        <f t="shared" si="8"/>
        <v>2.4483607400998119E-8</v>
      </c>
      <c r="U47" s="10">
        <f t="shared" si="9"/>
        <v>2.2470472369419737E-7</v>
      </c>
      <c r="V47" s="10">
        <f t="shared" si="10"/>
        <v>1.3874044193898933E-7</v>
      </c>
      <c r="W47" s="10"/>
      <c r="X47" s="10">
        <f t="shared" si="3"/>
        <v>9.197613222795654E-4</v>
      </c>
      <c r="Y47" s="10">
        <f t="shared" si="4"/>
        <v>1.067949753651538E-2</v>
      </c>
      <c r="Z47" s="10"/>
      <c r="AA47" s="14">
        <f t="shared" si="13"/>
        <v>119.50265712261498</v>
      </c>
      <c r="AC47" s="10">
        <f t="shared" si="5"/>
        <v>9.197613222795654E-4</v>
      </c>
      <c r="AD47" s="10">
        <f t="shared" si="5"/>
        <v>1.067949753651538E-2</v>
      </c>
      <c r="AE47" s="10">
        <f t="shared" si="11"/>
        <v>2.0866556440287206E-4</v>
      </c>
      <c r="AF47" s="10">
        <f t="shared" si="12"/>
        <v>2.2032722896960251E-5</v>
      </c>
      <c r="AG47" s="10">
        <f t="shared" si="14"/>
        <v>1.1829957146094779E-2</v>
      </c>
      <c r="AH47" s="10">
        <f t="shared" si="1"/>
        <v>0.52051811442817031</v>
      </c>
    </row>
    <row r="48" spans="1:34" x14ac:dyDescent="0.35">
      <c r="A48" s="40">
        <v>45</v>
      </c>
      <c r="B48" s="4">
        <f>RATES!Z49</f>
        <v>1.7169999999999998E-2</v>
      </c>
      <c r="C48" s="4">
        <f>RATES!AA49</f>
        <v>1.7024261405780658E-2</v>
      </c>
      <c r="D48" s="3">
        <f>RATES!AB49</f>
        <v>0.46482617371058171</v>
      </c>
      <c r="E48" s="3">
        <f>RATES!AC49</f>
        <v>1.022464040744457</v>
      </c>
      <c r="G48" s="6">
        <f>'LIFE TABLES'!A48</f>
        <v>105</v>
      </c>
      <c r="H48" s="3">
        <f>'LIFE TABLES'!B48</f>
        <v>613.64117999999996</v>
      </c>
      <c r="I48" s="3">
        <f>'LIFE TABLES'!C48</f>
        <v>0.61364118000000001</v>
      </c>
      <c r="J48" s="3">
        <f>'LIFE TABLES'!D48</f>
        <v>0.38635881999999999</v>
      </c>
      <c r="K48" s="10">
        <f>'LIFE TABLES'!E48</f>
        <v>8.0415959354706781E-5</v>
      </c>
      <c r="P48" s="14">
        <f t="shared" si="6"/>
        <v>63248.157408674451</v>
      </c>
      <c r="Q48" s="14">
        <f t="shared" si="7"/>
        <v>15812.039352168613</v>
      </c>
      <c r="R48" s="14">
        <f t="shared" si="2"/>
        <v>79060.196760843071</v>
      </c>
      <c r="T48" s="10">
        <f t="shared" si="8"/>
        <v>8.0405390150739631E-9</v>
      </c>
      <c r="U48" s="10">
        <f t="shared" si="9"/>
        <v>8.51368485051629E-8</v>
      </c>
      <c r="V48" s="10">
        <f t="shared" si="10"/>
        <v>4.5563054418752462E-8</v>
      </c>
      <c r="W48" s="10"/>
      <c r="X48" s="10">
        <f t="shared" si="3"/>
        <v>2.9540901931464906E-4</v>
      </c>
      <c r="Y48" s="10">
        <f t="shared" si="4"/>
        <v>3.9573835532432326E-3</v>
      </c>
      <c r="Z48" s="10"/>
      <c r="AA48" s="14">
        <f t="shared" si="13"/>
        <v>121.89271026506728</v>
      </c>
      <c r="AC48" s="10">
        <f t="shared" si="5"/>
        <v>2.9540901931464906E-4</v>
      </c>
      <c r="AD48" s="10">
        <f t="shared" si="5"/>
        <v>3.9573835532432326E-3</v>
      </c>
      <c r="AE48" s="10">
        <f t="shared" si="11"/>
        <v>7.2986194459230343E-5</v>
      </c>
      <c r="AF48" s="10">
        <f t="shared" si="12"/>
        <v>7.8608838941222919E-6</v>
      </c>
      <c r="AG48" s="10">
        <f t="shared" si="14"/>
        <v>4.333639650911234E-3</v>
      </c>
      <c r="AH48" s="10">
        <f t="shared" si="1"/>
        <v>0.19501378429100552</v>
      </c>
    </row>
    <row r="49" spans="1:34" x14ac:dyDescent="0.35">
      <c r="A49" s="40">
        <v>46</v>
      </c>
      <c r="B49" s="4">
        <f>RATES!Z50</f>
        <v>1.7279999999999997E-2</v>
      </c>
      <c r="C49" s="4">
        <f>RATES!AA50</f>
        <v>1.7132398740300793E-2</v>
      </c>
      <c r="D49" s="3">
        <f>RATES!AB50</f>
        <v>0.45471231166813375</v>
      </c>
      <c r="E49" s="3">
        <f>RATES!AC50</f>
        <v>1.0222423316521709</v>
      </c>
      <c r="G49" s="6">
        <f>'LIFE TABLES'!A49</f>
        <v>106</v>
      </c>
      <c r="H49" s="3">
        <f>'LIFE TABLES'!B49</f>
        <v>647.30123000000003</v>
      </c>
      <c r="I49" s="3">
        <f>'LIFE TABLES'!C49</f>
        <v>0.64730123000000006</v>
      </c>
      <c r="J49" s="3">
        <f>'LIFE TABLES'!D49</f>
        <v>0.35269876999999994</v>
      </c>
      <c r="K49" s="10">
        <f>'LIFE TABLES'!E49</f>
        <v>2.836260995277507E-5</v>
      </c>
      <c r="P49" s="14">
        <f t="shared" si="6"/>
        <v>63232.535136299666</v>
      </c>
      <c r="Q49" s="14">
        <f t="shared" si="7"/>
        <v>15808.133784074917</v>
      </c>
      <c r="R49" s="14">
        <f t="shared" si="2"/>
        <v>79040.668920374577</v>
      </c>
      <c r="T49" s="10">
        <f t="shared" si="8"/>
        <v>2.4105049876405579E-9</v>
      </c>
      <c r="U49" s="10">
        <f t="shared" si="9"/>
        <v>2.9493021167815403E-8</v>
      </c>
      <c r="V49" s="10">
        <f t="shared" si="10"/>
        <v>1.3659528263296497E-8</v>
      </c>
      <c r="W49" s="10"/>
      <c r="X49" s="10">
        <f t="shared" si="3"/>
        <v>8.661347224255026E-5</v>
      </c>
      <c r="Y49" s="10">
        <f t="shared" si="4"/>
        <v>1.3410839833294544E-3</v>
      </c>
      <c r="Z49" s="10"/>
      <c r="AA49" s="14">
        <f t="shared" si="13"/>
        <v>124.33056447036863</v>
      </c>
      <c r="AC49" s="10">
        <f t="shared" si="5"/>
        <v>8.661347224255026E-5</v>
      </c>
      <c r="AD49" s="10">
        <f t="shared" si="5"/>
        <v>1.3410839833294544E-3</v>
      </c>
      <c r="AE49" s="10">
        <f t="shared" si="11"/>
        <v>2.3441712291031606E-5</v>
      </c>
      <c r="AF49" s="10">
        <f t="shared" si="12"/>
        <v>2.5758908051128144E-6</v>
      </c>
      <c r="AG49" s="10">
        <f t="shared" si="14"/>
        <v>1.4537150586681491E-3</v>
      </c>
      <c r="AH49" s="10">
        <f t="shared" si="1"/>
        <v>6.6870892698734863E-2</v>
      </c>
    </row>
    <row r="50" spans="1:34" x14ac:dyDescent="0.35">
      <c r="A50" s="40">
        <v>47</v>
      </c>
      <c r="B50" s="4">
        <f>RATES!Z51</f>
        <v>1.7390000000000003E-2</v>
      </c>
      <c r="C50" s="4">
        <f>RATES!AA51</f>
        <v>1.724052438240219E-2</v>
      </c>
      <c r="D50" s="3">
        <f>RATES!AB51</f>
        <v>0.44472256264591042</v>
      </c>
      <c r="E50" s="3">
        <f>RATES!AC51</f>
        <v>1.0224628787952394</v>
      </c>
      <c r="G50" s="6">
        <f>'LIFE TABLES'!A50</f>
        <v>107</v>
      </c>
      <c r="H50" s="3">
        <f>'LIFE TABLES'!B50</f>
        <v>679.90812000000005</v>
      </c>
      <c r="I50" s="3">
        <f>'LIFE TABLES'!C50</f>
        <v>0.67990812</v>
      </c>
      <c r="J50" s="3">
        <f>'LIFE TABLES'!D50</f>
        <v>0.32009188</v>
      </c>
      <c r="K50" s="10">
        <f>'LIFE TABLES'!E50</f>
        <v>9.0786411414904827E-6</v>
      </c>
      <c r="P50" s="14">
        <f t="shared" si="6"/>
        <v>63230.555670984475</v>
      </c>
      <c r="Q50" s="14">
        <f t="shared" si="7"/>
        <v>15807.638917746119</v>
      </c>
      <c r="R50" s="14">
        <f t="shared" si="2"/>
        <v>79038.194588730592</v>
      </c>
      <c r="T50" s="10">
        <f t="shared" si="8"/>
        <v>6.5584561225675639E-10</v>
      </c>
      <c r="U50" s="10">
        <f t="shared" si="9"/>
        <v>9.2872241815847835E-9</v>
      </c>
      <c r="V50" s="10">
        <f t="shared" si="10"/>
        <v>3.7164584694549535E-9</v>
      </c>
      <c r="W50" s="10"/>
      <c r="X50" s="10">
        <f t="shared" si="3"/>
        <v>2.3047184772960947E-5</v>
      </c>
      <c r="Y50" s="10">
        <f t="shared" si="4"/>
        <v>4.1302381379014534E-4</v>
      </c>
      <c r="Z50" s="10"/>
      <c r="AA50" s="14">
        <f t="shared" si="13"/>
        <v>126.81717575977601</v>
      </c>
      <c r="AC50" s="10">
        <f t="shared" si="5"/>
        <v>2.3047184772960947E-5</v>
      </c>
      <c r="AD50" s="10">
        <f t="shared" si="5"/>
        <v>4.1302381379014534E-4</v>
      </c>
      <c r="AE50" s="10">
        <f t="shared" si="11"/>
        <v>6.8730745881640686E-6</v>
      </c>
      <c r="AF50" s="10">
        <f t="shared" si="12"/>
        <v>7.7037635006326843E-7</v>
      </c>
      <c r="AG50" s="10">
        <f t="shared" si="14"/>
        <v>4.4371444950133362E-4</v>
      </c>
      <c r="AH50" s="10">
        <f t="shared" si="1"/>
        <v>2.0854579126562679E-2</v>
      </c>
    </row>
    <row r="51" spans="1:34" x14ac:dyDescent="0.35">
      <c r="A51" s="40">
        <v>48</v>
      </c>
      <c r="B51" s="4">
        <f>RATES!Z52</f>
        <v>1.7500000000000002E-2</v>
      </c>
      <c r="C51" s="4">
        <f>RATES!AA52</f>
        <v>1.7348638334613073E-2</v>
      </c>
      <c r="D51" s="3">
        <f>RATES!AB52</f>
        <v>0.43485847743334716</v>
      </c>
      <c r="E51" s="3">
        <f>RATES!AC52</f>
        <v>1.0226834377721776</v>
      </c>
      <c r="G51" s="6">
        <f>'LIFE TABLES'!A51</f>
        <v>108</v>
      </c>
      <c r="H51" s="3">
        <f>'LIFE TABLES'!B51</f>
        <v>711.17909999999995</v>
      </c>
      <c r="I51" s="3">
        <f>'LIFE TABLES'!C51</f>
        <v>0.71117909999999995</v>
      </c>
      <c r="J51" s="3">
        <f>'LIFE TABLES'!D51</f>
        <v>0.28882090000000005</v>
      </c>
      <c r="K51" s="10">
        <f>'LIFE TABLES'!E51</f>
        <v>2.622101305262309E-6</v>
      </c>
      <c r="P51" s="14">
        <f t="shared" si="6"/>
        <v>63242.215520838821</v>
      </c>
      <c r="Q51" s="14">
        <f t="shared" si="7"/>
        <v>15810.553880209705</v>
      </c>
      <c r="R51" s="14">
        <f t="shared" si="2"/>
        <v>79052.769401048528</v>
      </c>
      <c r="T51" s="10">
        <f t="shared" si="8"/>
        <v>1.6100863199409034E-10</v>
      </c>
      <c r="U51" s="10">
        <f t="shared" si="9"/>
        <v>2.6430675894943514E-9</v>
      </c>
      <c r="V51" s="10">
        <f t="shared" si="10"/>
        <v>9.1238224796651202E-10</v>
      </c>
      <c r="W51" s="10"/>
      <c r="X51" s="10">
        <f t="shared" si="3"/>
        <v>5.5335558977971506E-6</v>
      </c>
      <c r="Y51" s="10">
        <f t="shared" si="4"/>
        <v>1.1493603477209406E-4</v>
      </c>
      <c r="Z51" s="10"/>
      <c r="AA51" s="14">
        <f t="shared" si="13"/>
        <v>129.35351927497152</v>
      </c>
      <c r="AC51" s="10">
        <f t="shared" si="5"/>
        <v>5.5335558977971506E-6</v>
      </c>
      <c r="AD51" s="10">
        <f t="shared" si="5"/>
        <v>1.1493603477209406E-4</v>
      </c>
      <c r="AE51" s="10">
        <f t="shared" si="11"/>
        <v>1.8288727740098964E-6</v>
      </c>
      <c r="AF51" s="10">
        <f t="shared" si="12"/>
        <v>2.0905255215290869E-7</v>
      </c>
      <c r="AG51" s="10">
        <f t="shared" si="14"/>
        <v>1.2250751599605402E-4</v>
      </c>
      <c r="AH51" s="10">
        <f t="shared" si="1"/>
        <v>5.8803607678105923E-3</v>
      </c>
    </row>
    <row r="52" spans="1:34" x14ac:dyDescent="0.35">
      <c r="A52" s="40">
        <v>49</v>
      </c>
      <c r="B52" s="4">
        <f>RATES!Z53</f>
        <v>1.7599999999999998E-2</v>
      </c>
      <c r="C52" s="4">
        <f>RATES!AA53</f>
        <v>1.7446913603720703E-2</v>
      </c>
      <c r="D52" s="3">
        <f>RATES!AB53</f>
        <v>0.42532624613245978</v>
      </c>
      <c r="E52" s="3">
        <f>RATES!AC53</f>
        <v>1.0224115755553884</v>
      </c>
      <c r="G52" s="6">
        <f>'LIFE TABLES'!A52</f>
        <v>109</v>
      </c>
      <c r="H52" s="3">
        <f>'LIFE TABLES'!B52</f>
        <v>740.86099999999999</v>
      </c>
      <c r="I52" s="3">
        <f>'LIFE TABLES'!C52</f>
        <v>0.74086099999999999</v>
      </c>
      <c r="J52" s="3">
        <f>'LIFE TABLES'!D52</f>
        <v>0.25913900000000001</v>
      </c>
      <c r="K52" s="10">
        <f>'LIFE TABLES'!E52</f>
        <v>6.794887101443695E-7</v>
      </c>
      <c r="P52" s="14">
        <f t="shared" si="6"/>
        <v>63237.062601604222</v>
      </c>
      <c r="Q52" s="14">
        <f t="shared" si="7"/>
        <v>15809.265650401056</v>
      </c>
      <c r="R52" s="14">
        <f t="shared" si="2"/>
        <v>79046.328252005274</v>
      </c>
      <c r="T52" s="10">
        <f t="shared" si="8"/>
        <v>3.5465073503369098E-11</v>
      </c>
      <c r="U52" s="10">
        <f t="shared" si="9"/>
        <v>6.7594842461071809E-10</v>
      </c>
      <c r="V52" s="10">
        <f t="shared" si="10"/>
        <v>2.0096874985242487E-10</v>
      </c>
      <c r="W52" s="10"/>
      <c r="X52" s="10">
        <f t="shared" si="3"/>
        <v>1.1920510412967353E-6</v>
      </c>
      <c r="Y52" s="10">
        <f t="shared" si="4"/>
        <v>2.8749860601882671E-5</v>
      </c>
      <c r="Z52" s="10"/>
      <c r="AA52" s="14">
        <f t="shared" si="13"/>
        <v>131.94058966047095</v>
      </c>
      <c r="AC52" s="10">
        <f t="shared" si="5"/>
        <v>1.1920510412967353E-6</v>
      </c>
      <c r="AD52" s="10">
        <f t="shared" si="5"/>
        <v>2.8749860601882671E-5</v>
      </c>
      <c r="AE52" s="10">
        <f t="shared" si="11"/>
        <v>4.3910652656202655E-7</v>
      </c>
      <c r="AF52" s="10">
        <f t="shared" si="12"/>
        <v>5.1200880603362054E-8</v>
      </c>
      <c r="AG52" s="10">
        <f t="shared" si="14"/>
        <v>3.0432219050344794E-5</v>
      </c>
      <c r="AH52" s="10">
        <f t="shared" si="1"/>
        <v>1.491178733466895E-3</v>
      </c>
    </row>
    <row r="53" spans="1:34" x14ac:dyDescent="0.35">
      <c r="A53" s="40">
        <v>50</v>
      </c>
      <c r="B53" s="4">
        <f>RATES!Z54</f>
        <v>1.7709999999999997E-2</v>
      </c>
      <c r="C53" s="4">
        <f>RATES!AA54</f>
        <v>1.7555005245885224E-2</v>
      </c>
      <c r="D53" s="3">
        <f>RATES!AB54</f>
        <v>0.41571711489976487</v>
      </c>
      <c r="E53" s="3">
        <f>RATES!AC54</f>
        <v>1.0231145913610311</v>
      </c>
      <c r="G53" s="6">
        <f>'LIFE TABLES'!A53</f>
        <v>110</v>
      </c>
      <c r="H53" s="3">
        <f>'LIFE TABLES'!B53</f>
        <v>768.74483999999995</v>
      </c>
      <c r="I53" s="3">
        <f>'LIFE TABLES'!C53</f>
        <v>0.76874483999999998</v>
      </c>
      <c r="J53" s="3">
        <f>'LIFE TABLES'!D53</f>
        <v>0.23125516000000002</v>
      </c>
      <c r="K53" s="10">
        <f>'LIFE TABLES'!E53</f>
        <v>1.5713527038262981E-7</v>
      </c>
      <c r="P53" s="14">
        <f t="shared" si="6"/>
        <v>63275.388710336971</v>
      </c>
      <c r="Q53" s="14">
        <f t="shared" si="7"/>
        <v>15818.847177584243</v>
      </c>
      <c r="R53" s="14">
        <f t="shared" si="2"/>
        <v>79094.235887921212</v>
      </c>
      <c r="T53" s="10">
        <f t="shared" si="8"/>
        <v>6.9712590603183739E-12</v>
      </c>
      <c r="U53" s="10">
        <f t="shared" si="9"/>
        <v>1.544936894503024E-10</v>
      </c>
      <c r="V53" s="10">
        <f t="shared" si="10"/>
        <v>3.9503801341804118E-11</v>
      </c>
      <c r="W53" s="10"/>
      <c r="X53" s="10">
        <f t="shared" si="3"/>
        <v>2.2916280552436666E-7</v>
      </c>
      <c r="Y53" s="10">
        <f t="shared" si="4"/>
        <v>6.4225670848499948E-6</v>
      </c>
      <c r="Z53" s="10"/>
      <c r="AA53" s="14">
        <f t="shared" si="13"/>
        <v>134.57940145368036</v>
      </c>
      <c r="AC53" s="10">
        <f t="shared" si="5"/>
        <v>2.2916280552436666E-7</v>
      </c>
      <c r="AD53" s="10">
        <f t="shared" si="5"/>
        <v>6.4225670848499948E-6</v>
      </c>
      <c r="AE53" s="10">
        <f t="shared" si="11"/>
        <v>9.4593316249051086E-8</v>
      </c>
      <c r="AF53" s="10">
        <f t="shared" si="12"/>
        <v>1.1243590709177587E-8</v>
      </c>
      <c r="AG53" s="10">
        <f t="shared" si="14"/>
        <v>6.7575667973325901E-6</v>
      </c>
      <c r="AH53" s="10">
        <f t="shared" si="1"/>
        <v>3.3787833986662953E-4</v>
      </c>
    </row>
    <row r="54" spans="1:34" x14ac:dyDescent="0.35">
      <c r="G54" s="6">
        <f>'LIFE TABLES'!A54</f>
        <v>111</v>
      </c>
      <c r="H54" s="3">
        <f>'LIFE TABLES'!B54</f>
        <v>794.66567999999995</v>
      </c>
      <c r="I54" s="3">
        <f>'LIFE TABLES'!C54</f>
        <v>0.79466567999999993</v>
      </c>
      <c r="J54" s="3">
        <f>'LIFE TABLES'!D54</f>
        <v>0.20533432000000007</v>
      </c>
      <c r="K54" s="10">
        <f>'LIFE TABLES'!E54</f>
        <v>3.2265263892033445E-8</v>
      </c>
      <c r="Q54" s="14"/>
    </row>
    <row r="55" spans="1:34" x14ac:dyDescent="0.35">
      <c r="G55" s="6">
        <f>'LIFE TABLES'!A55</f>
        <v>112</v>
      </c>
      <c r="H55" s="3">
        <f>'LIFE TABLES'!B55</f>
        <v>818.50801000000001</v>
      </c>
      <c r="I55" s="3">
        <f>'LIFE TABLES'!C55</f>
        <v>0.81850801000000006</v>
      </c>
      <c r="J55" s="3">
        <f>'LIFE TABLES'!D55</f>
        <v>0.18149198999999994</v>
      </c>
      <c r="K55" s="10">
        <f>'LIFE TABLES'!E55</f>
        <v>5.8558869516402934E-9</v>
      </c>
      <c r="Q55" s="14"/>
      <c r="AA55" s="19"/>
      <c r="AB55" s="19"/>
      <c r="AC55" s="50" t="s">
        <v>60</v>
      </c>
      <c r="AD55" s="50"/>
      <c r="AE55" s="50"/>
      <c r="AF55" s="50"/>
    </row>
    <row r="56" spans="1:34" x14ac:dyDescent="0.35">
      <c r="G56" s="6">
        <f>'LIFE TABLES'!A56</f>
        <v>113</v>
      </c>
      <c r="H56" s="3">
        <f>'LIFE TABLES'!B56</f>
        <v>840.19901000000004</v>
      </c>
      <c r="I56" s="3">
        <f>'LIFE TABLES'!C56</f>
        <v>0.84019901000000008</v>
      </c>
      <c r="J56" s="3">
        <f>'LIFE TABLES'!D56</f>
        <v>0.15980098999999992</v>
      </c>
      <c r="K56" s="10">
        <f>'LIFE TABLES'!E56</f>
        <v>9.3577653220020044E-10</v>
      </c>
      <c r="Q56" s="14"/>
      <c r="AA56" s="10"/>
      <c r="AB56" s="10"/>
      <c r="AC56" s="10">
        <f>SUM(AC3:AC53)</f>
        <v>83053.515098593678</v>
      </c>
      <c r="AD56" s="10">
        <f>SUM(AD3:AD53)</f>
        <v>6977.6039521230514</v>
      </c>
      <c r="AE56" s="35">
        <f>SUM(AE3:AE53)</f>
        <v>6590.2695767718533</v>
      </c>
      <c r="AF56" s="10">
        <f>SUM(AF3:AF53)</f>
        <v>317.61192508347807</v>
      </c>
    </row>
    <row r="57" spans="1:34" x14ac:dyDescent="0.35">
      <c r="G57" s="6">
        <f>'LIFE TABLES'!A57</f>
        <v>114</v>
      </c>
      <c r="H57" s="3">
        <f>'LIFE TABLES'!B57</f>
        <v>859.71164999999996</v>
      </c>
      <c r="I57" s="3">
        <f>'LIFE TABLES'!C57</f>
        <v>0.85971164999999994</v>
      </c>
      <c r="J57" s="3">
        <f>'LIFE TABLES'!D57</f>
        <v>0.14028835000000006</v>
      </c>
      <c r="K57" s="10">
        <f>'LIFE TABLES'!E57</f>
        <v>1.3127854567108806E-10</v>
      </c>
      <c r="Q57" s="14"/>
    </row>
    <row r="58" spans="1:34" x14ac:dyDescent="0.35">
      <c r="G58" s="6">
        <f>'LIFE TABLES'!A58</f>
        <v>115</v>
      </c>
      <c r="H58" s="3">
        <f>'LIFE TABLES'!B58</f>
        <v>877.05601999999999</v>
      </c>
      <c r="I58" s="3">
        <f>'LIFE TABLES'!C58</f>
        <v>0.87705601999999994</v>
      </c>
      <c r="J58" s="3">
        <f>'LIFE TABLES'!D58</f>
        <v>0.12294398000000006</v>
      </c>
      <c r="K58" s="10">
        <f>'LIFE TABLES'!E58</f>
        <v>1.6139906893415345E-11</v>
      </c>
      <c r="Q58" s="14"/>
      <c r="AA58" s="19"/>
      <c r="AB58" s="19"/>
      <c r="AC58" s="50" t="s">
        <v>61</v>
      </c>
      <c r="AD58" s="50"/>
      <c r="AE58" s="50"/>
      <c r="AF58" s="50"/>
    </row>
    <row r="59" spans="1:34" x14ac:dyDescent="0.35">
      <c r="G59" s="6">
        <f>'LIFE TABLES'!A59</f>
        <v>116</v>
      </c>
      <c r="H59" s="3">
        <f>'LIFE TABLES'!B59</f>
        <v>892.27828999999997</v>
      </c>
      <c r="I59" s="3">
        <f>'LIFE TABLES'!C59</f>
        <v>0.89227828999999992</v>
      </c>
      <c r="J59" s="3">
        <f>'LIFE TABLES'!D59</f>
        <v>0.10772171000000008</v>
      </c>
      <c r="K59" s="10">
        <f>'LIFE TABLES'!E59</f>
        <v>1.73861836979949E-12</v>
      </c>
      <c r="Q59" s="14"/>
      <c r="AA59" s="20"/>
      <c r="AB59" s="21"/>
      <c r="AC59" s="53">
        <f>SUM(AC56:AF56)</f>
        <v>96939.000552572063</v>
      </c>
      <c r="AD59" s="53"/>
      <c r="AE59" s="53"/>
      <c r="AF59" s="53"/>
    </row>
    <row r="60" spans="1:34" x14ac:dyDescent="0.35">
      <c r="G60" s="6">
        <f>'LIFE TABLES'!A60</f>
        <v>117</v>
      </c>
      <c r="H60" s="3">
        <f>'LIFE TABLES'!B60</f>
        <v>905.45023000000003</v>
      </c>
      <c r="I60" s="3">
        <f>'LIFE TABLES'!C60</f>
        <v>0.90545023000000002</v>
      </c>
      <c r="J60" s="3">
        <f>'LIFE TABLES'!D60</f>
        <v>9.4549769999999977E-2</v>
      </c>
      <c r="K60" s="10">
        <f>'LIFE TABLES'!E60</f>
        <v>1.6438596698231669E-13</v>
      </c>
      <c r="Q60" s="14"/>
    </row>
    <row r="61" spans="1:34" x14ac:dyDescent="0.35">
      <c r="G61" s="6">
        <f>'LIFE TABLES'!A61</f>
        <v>118</v>
      </c>
      <c r="H61" s="3">
        <f>'LIFE TABLES'!B61</f>
        <v>916.66747999999995</v>
      </c>
      <c r="I61" s="3">
        <f>'LIFE TABLES'!C61</f>
        <v>0.91666747999999998</v>
      </c>
      <c r="J61" s="3">
        <f>'LIFE TABLES'!D61</f>
        <v>8.3332520000000021E-2</v>
      </c>
      <c r="K61" s="10">
        <f>'LIFE TABLES'!E61</f>
        <v>1.3698696881273249E-14</v>
      </c>
      <c r="Q61" s="14"/>
    </row>
    <row r="62" spans="1:34" x14ac:dyDescent="0.35">
      <c r="G62" s="6">
        <f>'LIFE TABLES'!A62</f>
        <v>119</v>
      </c>
      <c r="H62" s="3">
        <f>'LIFE TABLES'!B62</f>
        <v>926.04048</v>
      </c>
      <c r="I62" s="3">
        <f>'LIFE TABLES'!C62</f>
        <v>0.92604048000000005</v>
      </c>
      <c r="J62" s="3">
        <f>'LIFE TABLES'!D62</f>
        <v>7.3959519999999945E-2</v>
      </c>
      <c r="K62" s="10">
        <f>'LIFE TABLES'!E62</f>
        <v>1.0131490459644658E-15</v>
      </c>
    </row>
  </sheetData>
  <mergeCells count="11">
    <mergeCell ref="X1:Y1"/>
    <mergeCell ref="A1:E1"/>
    <mergeCell ref="G1:K1"/>
    <mergeCell ref="M1:N1"/>
    <mergeCell ref="P1:R1"/>
    <mergeCell ref="T1:V1"/>
    <mergeCell ref="AC1:AF1"/>
    <mergeCell ref="AK1:AL1"/>
    <mergeCell ref="AC55:AF55"/>
    <mergeCell ref="AC58:AF58"/>
    <mergeCell ref="AC59:AF5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2"/>
  <sheetViews>
    <sheetView zoomScaleNormal="100" workbookViewId="0">
      <selection activeCell="AF56" sqref="AF56"/>
    </sheetView>
  </sheetViews>
  <sheetFormatPr defaultRowHeight="14.5" x14ac:dyDescent="0.35"/>
  <cols>
    <col min="1" max="1" width="5.08984375" style="43" bestFit="1" customWidth="1"/>
    <col min="2" max="2" width="6.81640625" style="43" bestFit="1" customWidth="1"/>
    <col min="3" max="3" width="10.81640625" style="43" bestFit="1" customWidth="1"/>
    <col min="4" max="4" width="10.453125" style="43" bestFit="1" customWidth="1"/>
    <col min="5" max="5" width="9.54296875" style="43" bestFit="1" customWidth="1"/>
    <col min="6" max="6" width="8.7265625" style="43"/>
    <col min="7" max="7" width="4.1796875" style="43" bestFit="1" customWidth="1"/>
    <col min="8" max="8" width="38.36328125" style="43" bestFit="1" customWidth="1"/>
    <col min="9" max="9" width="7.6328125" style="43" bestFit="1" customWidth="1"/>
    <col min="10" max="10" width="7.81640625" style="43" bestFit="1" customWidth="1"/>
    <col min="11" max="11" width="14.453125" style="43" bestFit="1" customWidth="1"/>
    <col min="12" max="12" width="8.7265625" style="43"/>
    <col min="13" max="13" width="9.81640625" style="43" bestFit="1" customWidth="1"/>
    <col min="14" max="14" width="11.90625" style="43" bestFit="1" customWidth="1"/>
    <col min="15" max="15" width="8.7265625" style="43"/>
    <col min="16" max="16" width="11.90625" style="43" bestFit="1" customWidth="1"/>
    <col min="17" max="17" width="10.81640625" style="43" bestFit="1" customWidth="1"/>
    <col min="18" max="18" width="11.453125" style="43" bestFit="1" customWidth="1"/>
    <col min="19" max="19" width="8.7265625" style="43"/>
    <col min="20" max="20" width="11.453125" style="43" bestFit="1" customWidth="1"/>
    <col min="21" max="21" width="11.1796875" style="43" bestFit="1" customWidth="1"/>
    <col min="22" max="22" width="12.08984375" style="43" customWidth="1"/>
    <col min="23" max="23" width="11.453125" style="43" customWidth="1"/>
    <col min="24" max="24" width="11.7265625" style="43" bestFit="1" customWidth="1"/>
    <col min="25" max="25" width="12.08984375" style="43" bestFit="1" customWidth="1"/>
    <col min="26" max="26" width="11.453125" style="43" customWidth="1"/>
    <col min="27" max="27" width="9.1796875" style="43" bestFit="1" customWidth="1"/>
    <col min="28" max="28" width="8.7265625" style="43"/>
    <col min="29" max="29" width="12.26953125" style="43" bestFit="1" customWidth="1"/>
    <col min="30" max="30" width="11.90625" style="43" bestFit="1" customWidth="1"/>
    <col min="31" max="31" width="12.26953125" style="43" bestFit="1" customWidth="1"/>
    <col min="32" max="33" width="12.1796875" style="43" bestFit="1" customWidth="1"/>
    <col min="34" max="35" width="11.90625" style="43" bestFit="1" customWidth="1"/>
    <col min="36" max="36" width="8.7265625" style="43"/>
    <col min="37" max="37" width="10.81640625" style="43" bestFit="1" customWidth="1"/>
    <col min="38" max="38" width="14" style="43" bestFit="1" customWidth="1"/>
    <col min="39" max="39" width="8.7265625" style="43"/>
    <col min="40" max="40" width="11.90625" style="43" bestFit="1" customWidth="1"/>
    <col min="41" max="41" width="13.81640625" style="43" bestFit="1" customWidth="1"/>
    <col min="42" max="42" width="12.1796875" style="43" bestFit="1" customWidth="1"/>
    <col min="43" max="43" width="11.90625" style="43" bestFit="1" customWidth="1"/>
    <col min="44" max="44" width="14" style="43" bestFit="1" customWidth="1"/>
    <col min="45" max="45" width="8.7265625" style="43"/>
    <col min="46" max="46" width="11.6328125" style="43" bestFit="1" customWidth="1"/>
    <col min="47" max="16384" width="8.7265625" style="43"/>
  </cols>
  <sheetData>
    <row r="1" spans="1:46" x14ac:dyDescent="0.35">
      <c r="A1" s="50" t="s">
        <v>0</v>
      </c>
      <c r="B1" s="50"/>
      <c r="C1" s="50"/>
      <c r="D1" s="50"/>
      <c r="E1" s="50"/>
      <c r="G1" s="50" t="s">
        <v>18</v>
      </c>
      <c r="H1" s="50"/>
      <c r="I1" s="50"/>
      <c r="J1" s="50"/>
      <c r="K1" s="50"/>
      <c r="M1" s="50" t="s">
        <v>31</v>
      </c>
      <c r="N1" s="50"/>
      <c r="P1" s="50" t="s">
        <v>37</v>
      </c>
      <c r="Q1" s="50"/>
      <c r="R1" s="50"/>
      <c r="T1" s="50" t="s">
        <v>39</v>
      </c>
      <c r="U1" s="50"/>
      <c r="V1" s="50"/>
      <c r="W1" s="42"/>
      <c r="X1" s="50" t="s">
        <v>42</v>
      </c>
      <c r="Y1" s="50"/>
      <c r="Z1" s="42"/>
      <c r="AA1" s="42" t="s">
        <v>43</v>
      </c>
      <c r="AC1" s="50" t="s">
        <v>41</v>
      </c>
      <c r="AD1" s="50"/>
      <c r="AE1" s="50"/>
      <c r="AF1" s="50"/>
      <c r="AG1" s="19"/>
      <c r="AH1" s="19"/>
      <c r="AI1" s="19"/>
      <c r="AK1" s="50" t="s">
        <v>69</v>
      </c>
      <c r="AL1" s="50"/>
      <c r="AM1" s="19"/>
      <c r="AN1" s="50" t="s">
        <v>83</v>
      </c>
      <c r="AO1" s="50"/>
      <c r="AP1" s="50"/>
      <c r="AQ1" s="50"/>
      <c r="AR1" s="50"/>
    </row>
    <row r="2" spans="1:46" x14ac:dyDescent="0.35">
      <c r="A2" s="42" t="s">
        <v>17</v>
      </c>
      <c r="B2" s="42" t="s">
        <v>2</v>
      </c>
      <c r="C2" s="42" t="s">
        <v>3</v>
      </c>
      <c r="D2" s="42" t="s">
        <v>4</v>
      </c>
      <c r="E2" s="42" t="s">
        <v>38</v>
      </c>
      <c r="F2" s="42"/>
      <c r="G2" s="7" t="s">
        <v>13</v>
      </c>
      <c r="H2" s="8" t="s">
        <v>97</v>
      </c>
      <c r="I2" s="7" t="s">
        <v>14</v>
      </c>
      <c r="J2" s="42" t="s">
        <v>15</v>
      </c>
      <c r="K2" s="42" t="s">
        <v>16</v>
      </c>
      <c r="M2" s="8" t="s">
        <v>32</v>
      </c>
      <c r="N2" s="14">
        <f>'ASSIGNEMENT DATA'!B3</f>
        <v>80000</v>
      </c>
      <c r="P2" s="42" t="s">
        <v>32</v>
      </c>
      <c r="Q2" s="42" t="s">
        <v>20</v>
      </c>
      <c r="R2" s="42" t="s">
        <v>36</v>
      </c>
      <c r="T2" s="42" t="s">
        <v>34</v>
      </c>
      <c r="U2" s="42" t="s">
        <v>40</v>
      </c>
      <c r="V2" s="42" t="s">
        <v>88</v>
      </c>
      <c r="W2" s="42"/>
      <c r="X2" s="42" t="s">
        <v>34</v>
      </c>
      <c r="Y2" s="42" t="s">
        <v>40</v>
      </c>
      <c r="Z2" s="42"/>
      <c r="AA2" s="42" t="s">
        <v>35</v>
      </c>
      <c r="AC2" s="42" t="s">
        <v>34</v>
      </c>
      <c r="AD2" s="42" t="s">
        <v>40</v>
      </c>
      <c r="AE2" s="42" t="s">
        <v>87</v>
      </c>
      <c r="AF2" s="44" t="s">
        <v>35</v>
      </c>
      <c r="AG2" s="42" t="s">
        <v>62</v>
      </c>
      <c r="AH2" s="42" t="s">
        <v>64</v>
      </c>
      <c r="AI2" s="42" t="s">
        <v>63</v>
      </c>
      <c r="AK2" s="42" t="s">
        <v>65</v>
      </c>
      <c r="AL2" s="18">
        <f>N4-AC59</f>
        <v>3535.9793782694614</v>
      </c>
      <c r="AN2" s="42" t="s">
        <v>86</v>
      </c>
      <c r="AO2" s="42" t="s">
        <v>96</v>
      </c>
      <c r="AP2" s="42" t="s">
        <v>64</v>
      </c>
      <c r="AQ2" s="42" t="s">
        <v>75</v>
      </c>
      <c r="AR2" s="42" t="s">
        <v>84</v>
      </c>
      <c r="AT2" s="10"/>
    </row>
    <row r="3" spans="1:46" x14ac:dyDescent="0.35">
      <c r="A3" s="43">
        <v>0</v>
      </c>
      <c r="B3" s="4">
        <f>RATES!B4</f>
        <v>0</v>
      </c>
      <c r="C3" s="4">
        <f>RATES!C4</f>
        <v>0</v>
      </c>
      <c r="D3" s="3">
        <f>RATES!D4</f>
        <v>1</v>
      </c>
      <c r="E3" s="3">
        <f>RATES!E4</f>
        <v>1</v>
      </c>
      <c r="G3" s="6">
        <f>'LIFE TABLES'!U3</f>
        <v>60</v>
      </c>
      <c r="H3" s="3">
        <f>'LIFE TABLES'!V3</f>
        <v>4.7927600000000004</v>
      </c>
      <c r="I3" s="3">
        <f>'LIFE TABLES'!W3</f>
        <v>4.7927600000000001E-3</v>
      </c>
      <c r="J3" s="3">
        <f>'LIFE TABLES'!X3</f>
        <v>0.99520724000000005</v>
      </c>
      <c r="K3" s="10">
        <f>'LIFE TABLES'!Y3</f>
        <v>0.99520724000000005</v>
      </c>
      <c r="M3" s="8" t="s">
        <v>20</v>
      </c>
      <c r="N3" s="14">
        <f>'ASSIGNEMENT DATA'!D3</f>
        <v>20000</v>
      </c>
      <c r="P3" s="29">
        <f>$N$2*E3</f>
        <v>80000</v>
      </c>
      <c r="Q3" s="14">
        <f>$N$3*E3</f>
        <v>20000</v>
      </c>
      <c r="R3" s="14">
        <f>P3+Q3</f>
        <v>100000</v>
      </c>
      <c r="T3" s="10">
        <f>1*J3*N8</f>
        <v>0.14928108600000001</v>
      </c>
      <c r="U3" s="10">
        <f>1*I3</f>
        <v>4.7927600000000001E-3</v>
      </c>
      <c r="V3" s="10">
        <f>(1-I3)*(1-$N$8)</f>
        <v>0.84592615400000004</v>
      </c>
      <c r="W3" s="10"/>
      <c r="X3" s="10">
        <f>T3*(R3-$N$5)*D3</f>
        <v>14925.12297828</v>
      </c>
      <c r="Y3" s="10">
        <f>MAX($N$4,R3)*D3*U3</f>
        <v>479.27600000000001</v>
      </c>
      <c r="Z3" s="10"/>
      <c r="AA3" s="14">
        <f>N9</f>
        <v>50</v>
      </c>
      <c r="AC3" s="10">
        <f>X3</f>
        <v>14925.12297828</v>
      </c>
      <c r="AD3" s="10">
        <f>Y3</f>
        <v>479.27600000000001</v>
      </c>
      <c r="AE3" s="10">
        <v>0</v>
      </c>
      <c r="AF3" s="10">
        <f>AA3*D3</f>
        <v>50</v>
      </c>
      <c r="AG3" s="10">
        <f>SUM(AC3:AF3)</f>
        <v>15454.39897828</v>
      </c>
      <c r="AH3" s="10">
        <f>AG3*A3</f>
        <v>0</v>
      </c>
      <c r="AI3" s="10">
        <f>SUM(AH3:AH53)/AC59</f>
        <v>4.7562557902393943</v>
      </c>
      <c r="AK3" s="42" t="s">
        <v>72</v>
      </c>
      <c r="AL3" s="18">
        <f>MAX(AL2-AL2, 0)</f>
        <v>0</v>
      </c>
      <c r="AN3" s="10">
        <v>0</v>
      </c>
      <c r="AO3" s="10">
        <f>SUM(AE3:AF3)</f>
        <v>50</v>
      </c>
      <c r="AP3" s="10">
        <f>AN3-AO3</f>
        <v>-50</v>
      </c>
      <c r="AQ3" s="10">
        <f>SUM(AP3:AP53)</f>
        <v>3519.3365292045046</v>
      </c>
      <c r="AR3" s="18">
        <f>N4-AC59-AQ3</f>
        <v>16.642849064956863</v>
      </c>
      <c r="AT3" s="10"/>
    </row>
    <row r="4" spans="1:46" x14ac:dyDescent="0.35">
      <c r="A4" s="43">
        <v>1</v>
      </c>
      <c r="B4" s="4">
        <f>RATES!B5</f>
        <v>3.5139999999999998E-2</v>
      </c>
      <c r="C4" s="4">
        <f>RATES!C5</f>
        <v>3.4536683270235471E-2</v>
      </c>
      <c r="D4" s="3">
        <f>RATES!D5</f>
        <v>0.96605290105686192</v>
      </c>
      <c r="E4" s="3">
        <f>RATES!E5</f>
        <v>1.0351399999999999</v>
      </c>
      <c r="G4" s="6">
        <f>'LIFE TABLES'!U4</f>
        <v>61</v>
      </c>
      <c r="H4" s="3">
        <f>'LIFE TABLES'!V4</f>
        <v>5.2580299999999998</v>
      </c>
      <c r="I4" s="3">
        <f>'LIFE TABLES'!W4</f>
        <v>5.2580299999999995E-3</v>
      </c>
      <c r="J4" s="3">
        <f>'LIFE TABLES'!X4</f>
        <v>0.99474196999999998</v>
      </c>
      <c r="K4" s="10">
        <f>'LIFE TABLES'!Y4</f>
        <v>0.98997441047586288</v>
      </c>
      <c r="M4" s="8" t="s">
        <v>36</v>
      </c>
      <c r="N4" s="14">
        <f>'ASSIGNEMENT DATA'!E3</f>
        <v>100000</v>
      </c>
      <c r="P4" s="14">
        <f>P3*E4*(1-$N$6)</f>
        <v>80989.353600000002</v>
      </c>
      <c r="Q4" s="14">
        <f>Q3*E4*(1-$N$6)</f>
        <v>20247.338400000001</v>
      </c>
      <c r="R4" s="14">
        <f>P4+Q4</f>
        <v>101236.69200000001</v>
      </c>
      <c r="T4" s="10">
        <f>K3*J4*(1-$N$8)^A4*$N$8</f>
        <v>0.12622173733567252</v>
      </c>
      <c r="U4" s="10">
        <f>K3*I4*(1-$N$8)^A4</f>
        <v>4.4479050955166192E-3</v>
      </c>
      <c r="V4" s="10">
        <f>V3*(1-I4)*(1-$N$8)</f>
        <v>0.71525651156881087</v>
      </c>
      <c r="W4" s="10"/>
      <c r="X4" s="10">
        <f>T4*(R4-$N$5)*D4</f>
        <v>12342.047173918183</v>
      </c>
      <c r="Y4" s="10">
        <f>MAX($N$4,R4)*D4*U4</f>
        <v>435.00511834152542</v>
      </c>
      <c r="Z4" s="10"/>
      <c r="AA4" s="14">
        <f>AA3*(1+$N$10)</f>
        <v>51</v>
      </c>
      <c r="AC4" s="10">
        <f t="shared" ref="AC4:AD53" si="0">X4</f>
        <v>12342.047173918183</v>
      </c>
      <c r="AD4" s="10">
        <f t="shared" si="0"/>
        <v>435.00511834152542</v>
      </c>
      <c r="AE4" s="10">
        <f>R4/(1-$N$6)*$N$7*D4*V3</f>
        <v>1184.2966156000002</v>
      </c>
      <c r="AF4" s="10">
        <f>AA4*V3*D4</f>
        <v>41.677680172730263</v>
      </c>
      <c r="AG4" s="10">
        <f t="shared" ref="AG4:AG34" si="1">SUM(AC4:AF4)</f>
        <v>14003.026588032439</v>
      </c>
      <c r="AH4" s="10">
        <f t="shared" ref="AH4:AH53" si="2">AG4*A4</f>
        <v>14003.026588032439</v>
      </c>
      <c r="AN4" s="10">
        <f>R4/(1-$N$6)*$N$6*D4*V3</f>
        <v>1861.0375388</v>
      </c>
      <c r="AO4" s="10">
        <f t="shared" ref="AO4:AO53" si="3">SUM(AE4:AF4)</f>
        <v>1225.9742957727306</v>
      </c>
      <c r="AP4" s="10">
        <f t="shared" ref="AP4:AP53" si="4">AN4-AO4</f>
        <v>635.06324302726944</v>
      </c>
      <c r="AT4" s="10"/>
    </row>
    <row r="5" spans="1:46" x14ac:dyDescent="0.35">
      <c r="A5" s="43">
        <v>2</v>
      </c>
      <c r="B5" s="4">
        <f>RATES!B6</f>
        <v>3.0349999999999999E-2</v>
      </c>
      <c r="C5" s="4">
        <f>RATES!C6</f>
        <v>2.9898550345863351E-2</v>
      </c>
      <c r="D5" s="3">
        <f>RATES!D6</f>
        <v>0.94195563634332247</v>
      </c>
      <c r="E5" s="3">
        <f>RATES!E6</f>
        <v>1.0255821652143675</v>
      </c>
      <c r="G5" s="6">
        <f>'LIFE TABLES'!U5</f>
        <v>62</v>
      </c>
      <c r="H5" s="3">
        <f>'LIFE TABLES'!V5</f>
        <v>5.8053800000000004</v>
      </c>
      <c r="I5" s="3">
        <f>'LIFE TABLES'!W5</f>
        <v>5.8053800000000006E-3</v>
      </c>
      <c r="J5" s="3">
        <f>'LIFE TABLES'!X5</f>
        <v>0.99419462000000003</v>
      </c>
      <c r="K5" s="10">
        <f>'LIFE TABLES'!Y5</f>
        <v>0.98422723283277458</v>
      </c>
      <c r="M5" s="8" t="s">
        <v>33</v>
      </c>
      <c r="N5" s="14">
        <f>'ASSIGNEMENT DATA'!F3</f>
        <v>20</v>
      </c>
      <c r="P5" s="14">
        <f>P4*E5*(1-$N$6)</f>
        <v>81233.889418663224</v>
      </c>
      <c r="Q5" s="14">
        <f t="shared" ref="Q5:Q53" si="5">Q4*E5*(1-$N$6)</f>
        <v>20308.472354665806</v>
      </c>
      <c r="R5" s="14">
        <f t="shared" ref="R5:R53" si="6">P5+Q5</f>
        <v>101542.36177332903</v>
      </c>
      <c r="T5" s="10">
        <f t="shared" ref="T5:T53" si="7">K4*J5*(1-$N$8)^A5*$N$8</f>
        <v>0.10666562635825194</v>
      </c>
      <c r="U5" s="10">
        <f t="shared" ref="U5:U53" si="8">K4*I5*(1-$N$8)^A5</f>
        <v>4.1523358471313434E-3</v>
      </c>
      <c r="V5" s="10">
        <f t="shared" ref="V5:V53" si="9">V4*(1-I5)*(1-$N$8)</f>
        <v>0.60443854936342756</v>
      </c>
      <c r="W5" s="10"/>
      <c r="X5" s="10">
        <f t="shared" ref="X5:X53" si="10">T5*(R5-$N$5)*D5</f>
        <v>10200.38701040558</v>
      </c>
      <c r="Y5" s="10">
        <f t="shared" ref="Y5:Y53" si="11">MAX($N$4,R5)*D5*U5</f>
        <v>397.1642800407576</v>
      </c>
      <c r="Z5" s="10"/>
      <c r="AA5" s="14">
        <f>AA4*(1+$N$10)</f>
        <v>52.02</v>
      </c>
      <c r="AC5" s="10">
        <f t="shared" si="0"/>
        <v>10200.38701040558</v>
      </c>
      <c r="AD5" s="10">
        <f t="shared" si="0"/>
        <v>397.1642800407576</v>
      </c>
      <c r="AE5" s="10">
        <f>R5/(1-$N$6)*$N$7*D5*V4</f>
        <v>979.32921564001606</v>
      </c>
      <c r="AF5" s="10">
        <f t="shared" ref="AF5:AF53" si="12">AA5*V4*D5</f>
        <v>35.047949728232297</v>
      </c>
      <c r="AG5" s="10">
        <f t="shared" si="1"/>
        <v>11611.928455814586</v>
      </c>
      <c r="AH5" s="10">
        <f t="shared" si="2"/>
        <v>23223.856911629173</v>
      </c>
      <c r="AN5" s="10">
        <f t="shared" ref="AN5:AN53" si="13">R5/(1-$N$6)*$N$6*D5*V4</f>
        <v>1538.9459102914536</v>
      </c>
      <c r="AO5" s="10">
        <f t="shared" si="3"/>
        <v>1014.3771653682484</v>
      </c>
      <c r="AP5" s="10">
        <f t="shared" si="4"/>
        <v>524.56874492320526</v>
      </c>
      <c r="AT5" s="10"/>
    </row>
    <row r="6" spans="1:46" x14ac:dyDescent="0.35">
      <c r="A6" s="43">
        <v>3</v>
      </c>
      <c r="B6" s="4">
        <f>RATES!B7</f>
        <v>2.7830000000000001E-2</v>
      </c>
      <c r="C6" s="4">
        <f>RATES!C7</f>
        <v>2.7449783708099751E-2</v>
      </c>
      <c r="D6" s="3">
        <f>RATES!D7</f>
        <v>0.92095016751412118</v>
      </c>
      <c r="E6" s="3">
        <f>RATES!E7</f>
        <v>1.0228084749535367</v>
      </c>
      <c r="G6" s="6">
        <f>'LIFE TABLES'!U6</f>
        <v>63</v>
      </c>
      <c r="H6" s="3">
        <f>'LIFE TABLES'!V6</f>
        <v>6.4326100000000004</v>
      </c>
      <c r="I6" s="3">
        <f>'LIFE TABLES'!W6</f>
        <v>6.4326100000000001E-3</v>
      </c>
      <c r="J6" s="3">
        <f>'LIFE TABLES'!X6</f>
        <v>0.99356739000000005</v>
      </c>
      <c r="K6" s="10">
        <f>'LIFE TABLES'!Y6</f>
        <v>0.97789608289258223</v>
      </c>
      <c r="M6" s="8" t="s">
        <v>24</v>
      </c>
      <c r="N6" s="15">
        <f>'ASSIGNEMENT DATA'!G3</f>
        <v>2.1999999999999999E-2</v>
      </c>
      <c r="P6" s="14">
        <f t="shared" ref="P6:P53" si="14">P5*E6*(1-$N$6)</f>
        <v>81258.802918728528</v>
      </c>
      <c r="Q6" s="14">
        <f t="shared" si="5"/>
        <v>20314.700729682132</v>
      </c>
      <c r="R6" s="14">
        <f t="shared" si="6"/>
        <v>101573.50364841067</v>
      </c>
      <c r="T6" s="10">
        <f t="shared" si="7"/>
        <v>9.008256478596105E-2</v>
      </c>
      <c r="U6" s="10">
        <f t="shared" si="8"/>
        <v>3.8881174570206778E-3</v>
      </c>
      <c r="V6" s="10">
        <f t="shared" si="9"/>
        <v>0.5104678671204459</v>
      </c>
      <c r="W6" s="10"/>
      <c r="X6" s="10">
        <f t="shared" si="10"/>
        <v>8425.0363884381059</v>
      </c>
      <c r="Y6" s="10">
        <f t="shared" si="11"/>
        <v>363.71058507302251</v>
      </c>
      <c r="Z6" s="10"/>
      <c r="AA6" s="14">
        <f t="shared" ref="AA6:AA53" si="15">AA5*(1+$N$10)</f>
        <v>53.060400000000001</v>
      </c>
      <c r="AC6" s="10">
        <f t="shared" si="0"/>
        <v>8425.0363884381059</v>
      </c>
      <c r="AD6" s="10">
        <f t="shared" si="0"/>
        <v>363.71058507302251</v>
      </c>
      <c r="AE6" s="10">
        <f t="shared" ref="AE6:AE53" si="16">R6/(1-$N$6)*$N$7*D6*V5</f>
        <v>809.39012202906019</v>
      </c>
      <c r="AF6" s="10">
        <f t="shared" si="12"/>
        <v>29.536484644387386</v>
      </c>
      <c r="AG6" s="10">
        <f t="shared" si="1"/>
        <v>9627.6735801845771</v>
      </c>
      <c r="AH6" s="10">
        <f t="shared" si="2"/>
        <v>28883.020740553729</v>
      </c>
      <c r="AN6" s="10">
        <f t="shared" si="13"/>
        <v>1271.8987631885229</v>
      </c>
      <c r="AO6" s="10">
        <f t="shared" si="3"/>
        <v>838.92660667344762</v>
      </c>
      <c r="AP6" s="10">
        <f t="shared" si="4"/>
        <v>432.97215651507531</v>
      </c>
      <c r="AT6" s="10"/>
    </row>
    <row r="7" spans="1:46" x14ac:dyDescent="0.35">
      <c r="A7" s="43">
        <v>4</v>
      </c>
      <c r="B7" s="4">
        <f>RATES!B8</f>
        <v>2.6370000000000001E-2</v>
      </c>
      <c r="C7" s="4">
        <f>RATES!C8</f>
        <v>2.6028305521127008E-2</v>
      </c>
      <c r="D7" s="3">
        <f>RATES!D8</f>
        <v>0.90112326459071324</v>
      </c>
      <c r="E7" s="3">
        <f>RATES!E8</f>
        <v>1.0220024315235199</v>
      </c>
      <c r="G7" s="6">
        <f>'LIFE TABLES'!U7</f>
        <v>64</v>
      </c>
      <c r="H7" s="3">
        <f>'LIFE TABLES'!V7</f>
        <v>7.0732200000000001</v>
      </c>
      <c r="I7" s="3">
        <f>'LIFE TABLES'!W7</f>
        <v>7.0732199999999999E-3</v>
      </c>
      <c r="J7" s="3">
        <f>'LIFE TABLES'!X7</f>
        <v>0.99292678000000001</v>
      </c>
      <c r="K7" s="10">
        <f>'LIFE TABLES'!Y7</f>
        <v>0.97097920876114474</v>
      </c>
      <c r="M7" s="8" t="s">
        <v>25</v>
      </c>
      <c r="N7" s="15">
        <f>'ASSIGNEMENT DATA'!H3</f>
        <v>1.4E-2</v>
      </c>
      <c r="P7" s="14">
        <f t="shared" si="14"/>
        <v>81219.666893987174</v>
      </c>
      <c r="Q7" s="14">
        <f t="shared" si="5"/>
        <v>20304.916723496794</v>
      </c>
      <c r="R7" s="14">
        <f t="shared" si="6"/>
        <v>101524.58361748396</v>
      </c>
      <c r="T7" s="10">
        <f t="shared" si="7"/>
        <v>7.6028582339005821E-2</v>
      </c>
      <c r="U7" s="10">
        <f t="shared" si="8"/>
        <v>3.6106515270736802E-3</v>
      </c>
      <c r="V7" s="10">
        <f t="shared" si="9"/>
        <v>0.43082863325436643</v>
      </c>
      <c r="W7" s="10"/>
      <c r="X7" s="10">
        <f t="shared" si="10"/>
        <v>6954.1931472194465</v>
      </c>
      <c r="Y7" s="10">
        <f t="shared" si="11"/>
        <v>330.32465856727612</v>
      </c>
      <c r="Z7" s="10"/>
      <c r="AA7" s="14">
        <f t="shared" si="15"/>
        <v>54.121608000000002</v>
      </c>
      <c r="AC7" s="10">
        <f t="shared" si="0"/>
        <v>6954.1931472194465</v>
      </c>
      <c r="AD7" s="10">
        <f t="shared" si="0"/>
        <v>330.32465856727612</v>
      </c>
      <c r="AE7" s="10">
        <f t="shared" si="16"/>
        <v>668.51785248038868</v>
      </c>
      <c r="AF7" s="10">
        <f t="shared" si="12"/>
        <v>24.895640435580447</v>
      </c>
      <c r="AG7" s="10">
        <f t="shared" si="1"/>
        <v>7977.9312987026915</v>
      </c>
      <c r="AH7" s="10">
        <f t="shared" si="2"/>
        <v>31911.725194810766</v>
      </c>
      <c r="AN7" s="10">
        <f t="shared" si="13"/>
        <v>1050.5280538977536</v>
      </c>
      <c r="AO7" s="10">
        <f t="shared" si="3"/>
        <v>693.41349291596907</v>
      </c>
      <c r="AP7" s="10">
        <f t="shared" si="4"/>
        <v>357.11456098178451</v>
      </c>
      <c r="AT7" s="10"/>
    </row>
    <row r="8" spans="1:46" x14ac:dyDescent="0.35">
      <c r="A8" s="43">
        <v>5</v>
      </c>
      <c r="B8" s="4">
        <f>RATES!B9</f>
        <v>2.5489999999999999E-2</v>
      </c>
      <c r="C8" s="4">
        <f>RATES!C9</f>
        <v>2.5170547141944267E-2</v>
      </c>
      <c r="D8" s="3">
        <f>RATES!D9</f>
        <v>0.88174468672828576</v>
      </c>
      <c r="E8" s="3">
        <f>RATES!E9</f>
        <v>1.0219775385710932</v>
      </c>
      <c r="G8" s="6">
        <f>'LIFE TABLES'!U8</f>
        <v>65</v>
      </c>
      <c r="H8" s="3">
        <f>'LIFE TABLES'!V8</f>
        <v>7.8815900000000001</v>
      </c>
      <c r="I8" s="3">
        <f>'LIFE TABLES'!W8</f>
        <v>7.8815900000000008E-3</v>
      </c>
      <c r="J8" s="3">
        <f>'LIFE TABLES'!X8</f>
        <v>0.99211841000000001</v>
      </c>
      <c r="K8" s="10">
        <f>'LIFE TABLES'!Y8</f>
        <v>0.96332634873916501</v>
      </c>
      <c r="M8" s="8" t="s">
        <v>34</v>
      </c>
      <c r="N8" s="16">
        <f>'ASSIGNEMENT DATA'!I3</f>
        <v>0.15</v>
      </c>
      <c r="P8" s="14">
        <f t="shared" si="14"/>
        <v>81178.572400251724</v>
      </c>
      <c r="Q8" s="14">
        <f t="shared" si="5"/>
        <v>20294.643100062931</v>
      </c>
      <c r="R8" s="14">
        <f t="shared" si="6"/>
        <v>101473.21550031466</v>
      </c>
      <c r="T8" s="10">
        <f t="shared" si="7"/>
        <v>6.4114952791019267E-2</v>
      </c>
      <c r="U8" s="10">
        <f t="shared" si="8"/>
        <v>3.3956146475712817E-3</v>
      </c>
      <c r="V8" s="10">
        <f t="shared" si="9"/>
        <v>0.36331806581577586</v>
      </c>
      <c r="W8" s="10"/>
      <c r="X8" s="10">
        <f t="shared" si="10"/>
        <v>5735.4565557686847</v>
      </c>
      <c r="Y8" s="10">
        <f t="shared" si="11"/>
        <v>303.81742059007883</v>
      </c>
      <c r="Z8" s="10"/>
      <c r="AA8" s="14">
        <f t="shared" si="15"/>
        <v>55.204040160000005</v>
      </c>
      <c r="AC8" s="10">
        <f t="shared" si="0"/>
        <v>5735.4565557686847</v>
      </c>
      <c r="AD8" s="10">
        <f t="shared" si="0"/>
        <v>303.81742059007883</v>
      </c>
      <c r="AE8" s="10">
        <f t="shared" si="16"/>
        <v>551.80802732999655</v>
      </c>
      <c r="AF8" s="10">
        <f t="shared" si="12"/>
        <v>20.970958155535385</v>
      </c>
      <c r="AG8" s="10">
        <f t="shared" si="1"/>
        <v>6612.0529618442952</v>
      </c>
      <c r="AH8" s="10">
        <f t="shared" si="2"/>
        <v>33060.264809221473</v>
      </c>
      <c r="AN8" s="10">
        <f t="shared" si="13"/>
        <v>867.12690008999448</v>
      </c>
      <c r="AO8" s="10">
        <f t="shared" si="3"/>
        <v>572.77898548553196</v>
      </c>
      <c r="AP8" s="10">
        <f t="shared" si="4"/>
        <v>294.34791460446252</v>
      </c>
      <c r="AT8" s="10"/>
    </row>
    <row r="9" spans="1:46" x14ac:dyDescent="0.35">
      <c r="A9" s="43">
        <v>6</v>
      </c>
      <c r="B9" s="4">
        <f>RATES!B10</f>
        <v>2.5020000000000001E-2</v>
      </c>
      <c r="C9" s="4">
        <f>RATES!C10</f>
        <v>2.4712124595133091E-2</v>
      </c>
      <c r="D9" s="3">
        <f>RATES!D10</f>
        <v>0.86219592102620657</v>
      </c>
      <c r="E9" s="3">
        <f>RATES!E10</f>
        <v>1.0226732291644476</v>
      </c>
      <c r="G9" s="6">
        <f>'LIFE TABLES'!U9</f>
        <v>66</v>
      </c>
      <c r="H9" s="3">
        <f>'LIFE TABLES'!V9</f>
        <v>8.7301500000000001</v>
      </c>
      <c r="I9" s="3">
        <f>'LIFE TABLES'!W9</f>
        <v>8.7301500000000008E-3</v>
      </c>
      <c r="J9" s="3">
        <f>'LIFE TABLES'!X9</f>
        <v>0.99126985000000001</v>
      </c>
      <c r="K9" s="10">
        <f>'LIFE TABLES'!Y9</f>
        <v>0.95491636521571976</v>
      </c>
      <c r="M9" s="8" t="s">
        <v>35</v>
      </c>
      <c r="N9" s="14">
        <f>'ASSIGNEMENT DATA'!J3</f>
        <v>50</v>
      </c>
      <c r="P9" s="14">
        <f>P8*E9*(1-$N$6)</f>
        <v>81192.731414463778</v>
      </c>
      <c r="Q9" s="14">
        <f t="shared" si="5"/>
        <v>20298.182853615945</v>
      </c>
      <c r="R9" s="14">
        <f t="shared" si="6"/>
        <v>101490.91426807972</v>
      </c>
      <c r="T9" s="10">
        <f t="shared" si="7"/>
        <v>5.402193669052413E-2</v>
      </c>
      <c r="U9" s="10">
        <f t="shared" si="8"/>
        <v>3.1718212122815955E-3</v>
      </c>
      <c r="V9" s="10">
        <f t="shared" si="9"/>
        <v>0.30612430791297013</v>
      </c>
      <c r="W9" s="10"/>
      <c r="X9" s="10">
        <f t="shared" si="10"/>
        <v>4726.260845753035</v>
      </c>
      <c r="Y9" s="10">
        <f t="shared" si="11"/>
        <v>277.55038107696947</v>
      </c>
      <c r="Z9" s="10"/>
      <c r="AA9" s="14">
        <f t="shared" si="15"/>
        <v>56.308120963200004</v>
      </c>
      <c r="AC9" s="10">
        <f t="shared" si="0"/>
        <v>4726.260845753035</v>
      </c>
      <c r="AD9" s="10">
        <f t="shared" si="0"/>
        <v>277.55038107696947</v>
      </c>
      <c r="AE9" s="10">
        <f t="shared" si="16"/>
        <v>455.10258581440416</v>
      </c>
      <c r="AF9" s="10">
        <f t="shared" si="12"/>
        <v>17.638595154399329</v>
      </c>
      <c r="AG9" s="10">
        <f t="shared" si="1"/>
        <v>5476.5524077988075</v>
      </c>
      <c r="AH9" s="10">
        <f t="shared" si="2"/>
        <v>32859.314446792843</v>
      </c>
      <c r="AN9" s="10">
        <f t="shared" si="13"/>
        <v>715.16120627977784</v>
      </c>
      <c r="AO9" s="10">
        <f t="shared" si="3"/>
        <v>472.74118096880352</v>
      </c>
      <c r="AP9" s="10">
        <f t="shared" si="4"/>
        <v>242.42002531097432</v>
      </c>
      <c r="AT9" s="10"/>
    </row>
    <row r="10" spans="1:46" x14ac:dyDescent="0.35">
      <c r="A10" s="43">
        <v>7</v>
      </c>
      <c r="B10" s="4">
        <f>RATES!B11</f>
        <v>2.477E-2</v>
      </c>
      <c r="C10" s="4">
        <f>RATES!C11</f>
        <v>2.4468197167211519E-2</v>
      </c>
      <c r="D10" s="3">
        <f>RATES!D11</f>
        <v>0.84258782390013232</v>
      </c>
      <c r="E10" s="3">
        <f>RATES!E11</f>
        <v>1.0232712799424435</v>
      </c>
      <c r="G10" s="6">
        <f>'LIFE TABLES'!U10</f>
        <v>67</v>
      </c>
      <c r="H10" s="3">
        <f>'LIFE TABLES'!V10</f>
        <v>9.5627399999999998</v>
      </c>
      <c r="I10" s="3">
        <f>'LIFE TABLES'!W10</f>
        <v>9.5627400000000001E-3</v>
      </c>
      <c r="J10" s="3">
        <f>'LIFE TABLES'!X10</f>
        <v>0.99043725999999999</v>
      </c>
      <c r="K10" s="10">
        <f>'LIFE TABLES'!Y10</f>
        <v>0.94578474829341674</v>
      </c>
      <c r="M10" s="8" t="s">
        <v>30</v>
      </c>
      <c r="N10" s="16">
        <f>'ASSIGNEMENT DATA'!K3</f>
        <v>0.02</v>
      </c>
      <c r="P10" s="14">
        <f t="shared" si="14"/>
        <v>81254.382012178365</v>
      </c>
      <c r="Q10" s="14">
        <f t="shared" si="5"/>
        <v>20313.595503044591</v>
      </c>
      <c r="R10" s="14">
        <f t="shared" si="6"/>
        <v>101567.97751522296</v>
      </c>
      <c r="T10" s="10">
        <f t="shared" si="7"/>
        <v>4.5479538112307753E-2</v>
      </c>
      <c r="U10" s="10">
        <f t="shared" si="8"/>
        <v>2.9273871642516752E-3</v>
      </c>
      <c r="V10" s="10">
        <f t="shared" si="9"/>
        <v>0.2577173826364107</v>
      </c>
      <c r="W10" s="10"/>
      <c r="X10" s="10">
        <f t="shared" si="10"/>
        <v>3891.3697851926904</v>
      </c>
      <c r="Y10" s="10">
        <f t="shared" si="11"/>
        <v>250.52562124721084</v>
      </c>
      <c r="Z10" s="10"/>
      <c r="AA10" s="14">
        <f t="shared" si="15"/>
        <v>57.434283382464002</v>
      </c>
      <c r="AC10" s="10">
        <f t="shared" si="0"/>
        <v>3891.3697851926904</v>
      </c>
      <c r="AD10" s="10">
        <f t="shared" si="0"/>
        <v>250.52562124721084</v>
      </c>
      <c r="AE10" s="10">
        <f t="shared" si="16"/>
        <v>375.02393005269829</v>
      </c>
      <c r="AF10" s="10">
        <f t="shared" si="12"/>
        <v>14.814404608880938</v>
      </c>
      <c r="AG10" s="10">
        <f t="shared" si="1"/>
        <v>4531.7337411014805</v>
      </c>
      <c r="AH10" s="10">
        <f t="shared" si="2"/>
        <v>31722.136187710363</v>
      </c>
      <c r="AN10" s="10">
        <f t="shared" si="13"/>
        <v>589.3233186542401</v>
      </c>
      <c r="AO10" s="10">
        <f t="shared" si="3"/>
        <v>389.83833466157921</v>
      </c>
      <c r="AP10" s="10">
        <f t="shared" si="4"/>
        <v>199.48498399266089</v>
      </c>
      <c r="AT10" s="10"/>
    </row>
    <row r="11" spans="1:46" x14ac:dyDescent="0.35">
      <c r="A11" s="43">
        <v>8</v>
      </c>
      <c r="B11" s="4">
        <f>RATES!B12</f>
        <v>2.4660000000000001E-2</v>
      </c>
      <c r="C11" s="4">
        <f>RATES!C12</f>
        <v>2.4360850246257219E-2</v>
      </c>
      <c r="D11" s="3">
        <f>RATES!D12</f>
        <v>0.8229278065902943</v>
      </c>
      <c r="E11" s="3">
        <f>RATES!E12</f>
        <v>1.0238903305398039</v>
      </c>
      <c r="G11" s="6">
        <f>'LIFE TABLES'!U11</f>
        <v>68</v>
      </c>
      <c r="H11" s="3">
        <f>'LIFE TABLES'!V11</f>
        <v>10.425179999999999</v>
      </c>
      <c r="I11" s="3">
        <f>'LIFE TABLES'!W11</f>
        <v>1.0425179999999999E-2</v>
      </c>
      <c r="J11" s="3">
        <f>'LIFE TABLES'!X11</f>
        <v>0.98957481999999997</v>
      </c>
      <c r="K11" s="10">
        <f>'LIFE TABLES'!Y11</f>
        <v>0.93592477205120317</v>
      </c>
      <c r="P11" s="14">
        <f t="shared" si="14"/>
        <v>81365.273383019157</v>
      </c>
      <c r="Q11" s="14">
        <f t="shared" si="5"/>
        <v>20341.318345754789</v>
      </c>
      <c r="R11" s="14">
        <f t="shared" si="6"/>
        <v>101706.59172877394</v>
      </c>
      <c r="T11" s="10">
        <f t="shared" si="7"/>
        <v>3.8254594879994573E-2</v>
      </c>
      <c r="U11" s="10">
        <f t="shared" si="8"/>
        <v>2.6867501031134547E-3</v>
      </c>
      <c r="V11" s="10">
        <f t="shared" si="9"/>
        <v>0.21677603765330264</v>
      </c>
      <c r="W11" s="10"/>
      <c r="X11" s="10">
        <f t="shared" si="10"/>
        <v>3201.1721917149916</v>
      </c>
      <c r="Y11" s="10">
        <f t="shared" si="11"/>
        <v>224.87341357014427</v>
      </c>
      <c r="Z11" s="10"/>
      <c r="AA11" s="14">
        <f t="shared" si="15"/>
        <v>58.582969050113284</v>
      </c>
      <c r="AC11" s="10">
        <f t="shared" si="0"/>
        <v>3201.1721917149916</v>
      </c>
      <c r="AD11" s="10">
        <f t="shared" si="0"/>
        <v>224.87341357014427</v>
      </c>
      <c r="AE11" s="10">
        <f t="shared" si="16"/>
        <v>308.77613815996631</v>
      </c>
      <c r="AF11" s="10">
        <f t="shared" si="12"/>
        <v>12.42444013266627</v>
      </c>
      <c r="AG11" s="10">
        <f t="shared" si="1"/>
        <v>3747.2461835777685</v>
      </c>
      <c r="AH11" s="10">
        <f t="shared" si="2"/>
        <v>29977.969468622148</v>
      </c>
      <c r="AN11" s="10">
        <f t="shared" si="13"/>
        <v>485.21964567994695</v>
      </c>
      <c r="AO11" s="10">
        <f t="shared" si="3"/>
        <v>321.2005782926326</v>
      </c>
      <c r="AP11" s="10">
        <f t="shared" si="4"/>
        <v>164.01906738731435</v>
      </c>
      <c r="AT11" s="10"/>
    </row>
    <row r="12" spans="1:46" x14ac:dyDescent="0.35">
      <c r="A12" s="43">
        <v>9</v>
      </c>
      <c r="B12" s="4">
        <f>RATES!B13</f>
        <v>2.4639999999999999E-2</v>
      </c>
      <c r="C12" s="4">
        <f>RATES!C13</f>
        <v>2.4341331386158117E-2</v>
      </c>
      <c r="D12" s="3">
        <f>RATES!D13</f>
        <v>0.80326389514893914</v>
      </c>
      <c r="E12" s="3">
        <f>RATES!E13</f>
        <v>1.0244800140528028</v>
      </c>
      <c r="G12" s="6">
        <f>'LIFE TABLES'!U12</f>
        <v>69</v>
      </c>
      <c r="H12" s="3">
        <f>'LIFE TABLES'!V12</f>
        <v>11.495649999999999</v>
      </c>
      <c r="I12" s="3">
        <f>'LIFE TABLES'!W12</f>
        <v>1.149565E-2</v>
      </c>
      <c r="J12" s="3">
        <f>'LIFE TABLES'!X12</f>
        <v>0.98850435000000003</v>
      </c>
      <c r="K12" s="10">
        <f>'LIFE TABLES'!Y12</f>
        <v>0.92516570844537283</v>
      </c>
      <c r="P12" s="14">
        <f t="shared" si="14"/>
        <v>81523.240297630997</v>
      </c>
      <c r="Q12" s="14">
        <f t="shared" si="5"/>
        <v>20380.810074407749</v>
      </c>
      <c r="R12" s="14">
        <f t="shared" si="6"/>
        <v>101904.05037203875</v>
      </c>
      <c r="T12" s="10">
        <f t="shared" si="7"/>
        <v>3.2142608429408005E-2</v>
      </c>
      <c r="U12" s="10">
        <f t="shared" si="8"/>
        <v>2.4919814572491876E-3</v>
      </c>
      <c r="V12" s="10">
        <f t="shared" si="9"/>
        <v>0.18214144776664543</v>
      </c>
      <c r="W12" s="10"/>
      <c r="X12" s="10">
        <f t="shared" si="10"/>
        <v>2630.5439753410751</v>
      </c>
      <c r="Y12" s="10">
        <f t="shared" si="11"/>
        <v>203.98324649525162</v>
      </c>
      <c r="Z12" s="10"/>
      <c r="AA12" s="14">
        <f t="shared" si="15"/>
        <v>59.754628431115549</v>
      </c>
      <c r="AC12" s="10">
        <f t="shared" si="0"/>
        <v>2630.5439753410751</v>
      </c>
      <c r="AD12" s="10">
        <f t="shared" si="0"/>
        <v>203.98324649525162</v>
      </c>
      <c r="AE12" s="10">
        <f t="shared" si="16"/>
        <v>254.00961003089517</v>
      </c>
      <c r="AF12" s="10">
        <f t="shared" si="12"/>
        <v>10.40497571286541</v>
      </c>
      <c r="AG12" s="10">
        <f t="shared" si="1"/>
        <v>3098.9418075800872</v>
      </c>
      <c r="AH12" s="10">
        <f t="shared" si="2"/>
        <v>27890.476268220784</v>
      </c>
      <c r="AN12" s="10">
        <f t="shared" si="13"/>
        <v>399.15795861997816</v>
      </c>
      <c r="AO12" s="10">
        <f t="shared" si="3"/>
        <v>264.4145857437606</v>
      </c>
      <c r="AP12" s="10">
        <f t="shared" si="4"/>
        <v>134.74337287621756</v>
      </c>
      <c r="AT12" s="10"/>
    </row>
    <row r="13" spans="1:46" x14ac:dyDescent="0.35">
      <c r="A13" s="43">
        <v>10</v>
      </c>
      <c r="B13" s="4">
        <f>RATES!B14</f>
        <v>2.47E-2</v>
      </c>
      <c r="C13" s="4">
        <f>RATES!C14</f>
        <v>2.4399886823535121E-2</v>
      </c>
      <c r="D13" s="3">
        <f>RATES!D14</f>
        <v>0.78348852098697153</v>
      </c>
      <c r="E13" s="3">
        <f>RATES!E14</f>
        <v>1.025240158129</v>
      </c>
      <c r="G13" s="6">
        <f>'LIFE TABLES'!U13</f>
        <v>70</v>
      </c>
      <c r="H13" s="3">
        <f>'LIFE TABLES'!V13</f>
        <v>12.85309</v>
      </c>
      <c r="I13" s="3">
        <f>'LIFE TABLES'!W13</f>
        <v>1.2853089999999999E-2</v>
      </c>
      <c r="J13" s="3">
        <f>'LIFE TABLES'!X13</f>
        <v>0.98714690999999999</v>
      </c>
      <c r="K13" s="10">
        <f>'LIFE TABLES'!Y13</f>
        <v>0.91327447032981068</v>
      </c>
      <c r="P13" s="14">
        <f t="shared" si="14"/>
        <v>81742.119978905175</v>
      </c>
      <c r="Q13" s="14">
        <f t="shared" si="5"/>
        <v>20435.529994726294</v>
      </c>
      <c r="R13" s="14">
        <f t="shared" si="6"/>
        <v>102177.64997363147</v>
      </c>
      <c r="T13" s="10">
        <f t="shared" si="7"/>
        <v>2.6970055101865554E-2</v>
      </c>
      <c r="U13" s="10">
        <f t="shared" si="8"/>
        <v>2.3410804208749917E-3</v>
      </c>
      <c r="V13" s="10">
        <f t="shared" si="9"/>
        <v>0.15283031224390486</v>
      </c>
      <c r="W13" s="10"/>
      <c r="X13" s="10">
        <f t="shared" si="10"/>
        <v>2158.6655742390485</v>
      </c>
      <c r="Y13" s="10">
        <f t="shared" si="11"/>
        <v>187.41523021276845</v>
      </c>
      <c r="Z13" s="10"/>
      <c r="AA13" s="14">
        <f t="shared" si="15"/>
        <v>60.949720999737863</v>
      </c>
      <c r="AC13" s="10">
        <f t="shared" si="0"/>
        <v>2158.6655742390485</v>
      </c>
      <c r="AD13" s="10">
        <f t="shared" si="0"/>
        <v>187.41523021276845</v>
      </c>
      <c r="AE13" s="10">
        <f t="shared" si="16"/>
        <v>208.73078818538963</v>
      </c>
      <c r="AF13" s="10">
        <f t="shared" si="12"/>
        <v>8.6978746431748828</v>
      </c>
      <c r="AG13" s="10">
        <f t="shared" si="1"/>
        <v>2563.5094672803816</v>
      </c>
      <c r="AH13" s="10">
        <f t="shared" si="2"/>
        <v>25635.094672803818</v>
      </c>
      <c r="AN13" s="10">
        <f t="shared" si="13"/>
        <v>328.00552429132659</v>
      </c>
      <c r="AO13" s="10">
        <f t="shared" si="3"/>
        <v>217.42866282856451</v>
      </c>
      <c r="AP13" s="10">
        <f t="shared" si="4"/>
        <v>110.57686146276208</v>
      </c>
      <c r="AT13" s="10"/>
    </row>
    <row r="14" spans="1:46" x14ac:dyDescent="0.35">
      <c r="A14" s="43">
        <v>11</v>
      </c>
      <c r="B14" s="4">
        <f>RATES!B15</f>
        <v>2.487E-2</v>
      </c>
      <c r="C14" s="4">
        <f>RATES!C15</f>
        <v>2.4565775278567011E-2</v>
      </c>
      <c r="D14" s="3">
        <f>RATES!D15</f>
        <v>0.76320887666583503</v>
      </c>
      <c r="E14" s="3">
        <f>RATES!E15</f>
        <v>1.0265715519580045</v>
      </c>
      <c r="G14" s="6">
        <f>'LIFE TABLES'!U14</f>
        <v>71</v>
      </c>
      <c r="H14" s="3">
        <f>'LIFE TABLES'!V14</f>
        <v>14.359859999999999</v>
      </c>
      <c r="I14" s="3">
        <f>'LIFE TABLES'!W14</f>
        <v>1.4359859999999999E-2</v>
      </c>
      <c r="J14" s="3">
        <f>'LIFE TABLES'!X14</f>
        <v>0.98564014</v>
      </c>
      <c r="K14" s="10">
        <f>'LIFE TABLES'!Y14</f>
        <v>0.90015997679430049</v>
      </c>
      <c r="P14" s="14">
        <f t="shared" si="14"/>
        <v>82068.023997806289</v>
      </c>
      <c r="Q14" s="14">
        <f t="shared" si="5"/>
        <v>20517.005999451572</v>
      </c>
      <c r="R14" s="14">
        <f t="shared" si="6"/>
        <v>102585.02999725787</v>
      </c>
      <c r="T14" s="10">
        <f t="shared" si="7"/>
        <v>2.259535355344891E-2</v>
      </c>
      <c r="U14" s="10">
        <f t="shared" si="8"/>
        <v>2.1946218875787591E-3</v>
      </c>
      <c r="V14" s="10">
        <f t="shared" si="9"/>
        <v>0.12804033680287719</v>
      </c>
      <c r="W14" s="10"/>
      <c r="X14" s="10">
        <f t="shared" si="10"/>
        <v>1768.7313169861654</v>
      </c>
      <c r="Y14" s="10">
        <f t="shared" si="11"/>
        <v>171.82529922736089</v>
      </c>
      <c r="Z14" s="10"/>
      <c r="AA14" s="14">
        <f t="shared" si="15"/>
        <v>62.168715419732621</v>
      </c>
      <c r="AC14" s="10">
        <f t="shared" si="0"/>
        <v>1768.7313169861654</v>
      </c>
      <c r="AD14" s="10">
        <f t="shared" si="0"/>
        <v>171.82529922736089</v>
      </c>
      <c r="AE14" s="10">
        <f t="shared" si="16"/>
        <v>171.28766297898247</v>
      </c>
      <c r="AF14" s="10">
        <f t="shared" si="12"/>
        <v>7.2514491688974516</v>
      </c>
      <c r="AG14" s="10">
        <f t="shared" si="1"/>
        <v>2119.0957283614061</v>
      </c>
      <c r="AH14" s="10">
        <f t="shared" si="2"/>
        <v>23310.053011975469</v>
      </c>
      <c r="AN14" s="10">
        <f t="shared" si="13"/>
        <v>269.16632753840099</v>
      </c>
      <c r="AO14" s="10">
        <f t="shared" si="3"/>
        <v>178.53911214787991</v>
      </c>
      <c r="AP14" s="10">
        <f t="shared" si="4"/>
        <v>90.627215390521087</v>
      </c>
      <c r="AT14" s="10"/>
    </row>
    <row r="15" spans="1:46" x14ac:dyDescent="0.35">
      <c r="A15" s="43">
        <v>12</v>
      </c>
      <c r="B15" s="4">
        <f>RATES!B16</f>
        <v>2.487E-2</v>
      </c>
      <c r="C15" s="4">
        <f>RATES!C16</f>
        <v>2.4565775278567011E-2</v>
      </c>
      <c r="D15" s="3">
        <f>RATES!D16</f>
        <v>0.7446884743097516</v>
      </c>
      <c r="E15" s="3">
        <f>RATES!E16</f>
        <v>1.0248699999999999</v>
      </c>
      <c r="G15" s="6">
        <f>'LIFE TABLES'!U15</f>
        <v>72</v>
      </c>
      <c r="H15" s="3">
        <f>'LIFE TABLES'!V15</f>
        <v>16.138629999999999</v>
      </c>
      <c r="I15" s="3">
        <f>'LIFE TABLES'!W15</f>
        <v>1.6138629999999998E-2</v>
      </c>
      <c r="J15" s="3">
        <f>'LIFE TABLES'!X15</f>
        <v>0.98386136999999996</v>
      </c>
      <c r="K15" s="10">
        <f>'LIFE TABLES'!Y15</f>
        <v>0.88563262798800868</v>
      </c>
      <c r="P15" s="14">
        <f t="shared" si="14"/>
        <v>82258.656528029824</v>
      </c>
      <c r="Q15" s="14">
        <f t="shared" si="5"/>
        <v>20564.664132007456</v>
      </c>
      <c r="R15" s="14">
        <f t="shared" si="6"/>
        <v>102823.32066003728</v>
      </c>
      <c r="T15" s="10">
        <f t="shared" si="7"/>
        <v>1.8896091177321019E-2</v>
      </c>
      <c r="U15" s="10">
        <f t="shared" si="8"/>
        <v>2.0663956207370169E-3</v>
      </c>
      <c r="V15" s="10">
        <f t="shared" si="9"/>
        <v>0.10707785000481915</v>
      </c>
      <c r="W15" s="10"/>
      <c r="X15" s="10">
        <f t="shared" si="10"/>
        <v>1446.6176219278291</v>
      </c>
      <c r="Y15" s="10">
        <f t="shared" si="11"/>
        <v>158.22668534010455</v>
      </c>
      <c r="Z15" s="10"/>
      <c r="AA15" s="14">
        <f t="shared" si="15"/>
        <v>63.412089728127278</v>
      </c>
      <c r="AC15" s="10">
        <f t="shared" si="0"/>
        <v>1446.6176219278291</v>
      </c>
      <c r="AD15" s="10">
        <f t="shared" si="0"/>
        <v>158.22668534010455</v>
      </c>
      <c r="AE15" s="10">
        <f t="shared" si="16"/>
        <v>140.34671317362253</v>
      </c>
      <c r="AF15" s="10">
        <f t="shared" si="12"/>
        <v>6.0463530957958751</v>
      </c>
      <c r="AG15" s="10">
        <f t="shared" si="1"/>
        <v>1751.2373735373519</v>
      </c>
      <c r="AH15" s="10">
        <f t="shared" si="2"/>
        <v>21014.848482448222</v>
      </c>
      <c r="AN15" s="10">
        <f t="shared" si="13"/>
        <v>220.54483498712108</v>
      </c>
      <c r="AO15" s="10">
        <f t="shared" si="3"/>
        <v>146.3930662694184</v>
      </c>
      <c r="AP15" s="10">
        <f t="shared" si="4"/>
        <v>74.15176871770268</v>
      </c>
      <c r="AT15" s="10"/>
    </row>
    <row r="16" spans="1:46" x14ac:dyDescent="0.35">
      <c r="A16" s="43">
        <v>13</v>
      </c>
      <c r="B16" s="4">
        <f>RATES!B17</f>
        <v>2.4920000000000001E-2</v>
      </c>
      <c r="C16" s="4">
        <f>RATES!C17</f>
        <v>2.4614560763919189E-2</v>
      </c>
      <c r="D16" s="3">
        <f>RATES!D17</f>
        <v>0.72615681422166578</v>
      </c>
      <c r="E16" s="3">
        <f>RATES!E17</f>
        <v>1.0255201903020756</v>
      </c>
      <c r="G16" s="6">
        <f>'LIFE TABLES'!U16</f>
        <v>73</v>
      </c>
      <c r="H16" s="3">
        <f>'LIFE TABLES'!V16</f>
        <v>17.771640000000001</v>
      </c>
      <c r="I16" s="3">
        <f>'LIFE TABLES'!W16</f>
        <v>1.7771640000000002E-2</v>
      </c>
      <c r="J16" s="3">
        <f>'LIFE TABLES'!X16</f>
        <v>0.98222836000000002</v>
      </c>
      <c r="K16" s="10">
        <f>'LIFE TABLES'!Y16</f>
        <v>0.86989348375115183</v>
      </c>
      <c r="P16" s="14">
        <f t="shared" si="14"/>
        <v>82502.039008492618</v>
      </c>
      <c r="Q16" s="14">
        <f t="shared" si="5"/>
        <v>20625.509752123155</v>
      </c>
      <c r="R16" s="14">
        <f t="shared" si="6"/>
        <v>103127.54876061577</v>
      </c>
      <c r="T16" s="10">
        <f t="shared" si="7"/>
        <v>1.5776235150383917E-2</v>
      </c>
      <c r="U16" s="10">
        <f t="shared" si="8"/>
        <v>1.9029490022596436E-3</v>
      </c>
      <c r="V16" s="10">
        <f t="shared" si="9"/>
        <v>8.9398665852175582E-2</v>
      </c>
      <c r="W16" s="10"/>
      <c r="X16" s="10">
        <f t="shared" si="10"/>
        <v>1181.2022085163808</v>
      </c>
      <c r="Y16" s="10">
        <f t="shared" si="11"/>
        <v>142.50570856697797</v>
      </c>
      <c r="Z16" s="10"/>
      <c r="AA16" s="14">
        <f t="shared" si="15"/>
        <v>64.680331522689826</v>
      </c>
      <c r="AC16" s="10">
        <f t="shared" si="0"/>
        <v>1181.2022085163808</v>
      </c>
      <c r="AD16" s="10">
        <f t="shared" si="0"/>
        <v>142.50570856697797</v>
      </c>
      <c r="AE16" s="10">
        <f t="shared" si="16"/>
        <v>114.78732510568518</v>
      </c>
      <c r="AF16" s="10">
        <f t="shared" si="12"/>
        <v>5.0292392564693529</v>
      </c>
      <c r="AG16" s="10">
        <f t="shared" si="1"/>
        <v>1443.5244814455132</v>
      </c>
      <c r="AH16" s="10">
        <f t="shared" si="2"/>
        <v>18765.818258791671</v>
      </c>
      <c r="AN16" s="10">
        <f t="shared" si="13"/>
        <v>180.38008230893382</v>
      </c>
      <c r="AO16" s="10">
        <f t="shared" si="3"/>
        <v>119.81656436215454</v>
      </c>
      <c r="AP16" s="10">
        <f t="shared" si="4"/>
        <v>60.563517946779285</v>
      </c>
      <c r="AT16" s="10"/>
    </row>
    <row r="17" spans="1:46" x14ac:dyDescent="0.35">
      <c r="A17" s="43">
        <v>14</v>
      </c>
      <c r="B17" s="4">
        <f>RATES!B18</f>
        <v>2.4989999999999998E-2</v>
      </c>
      <c r="C17" s="4">
        <f>RATES!C18</f>
        <v>2.4682856445219562E-2</v>
      </c>
      <c r="D17" s="3">
        <f>RATES!D18</f>
        <v>0.70782386801134656</v>
      </c>
      <c r="E17" s="3">
        <f>RATES!E18</f>
        <v>1.0259004351772232</v>
      </c>
      <c r="G17" s="6">
        <f>'LIFE TABLES'!U17</f>
        <v>74</v>
      </c>
      <c r="H17" s="3">
        <f>'LIFE TABLES'!V17</f>
        <v>19.84131</v>
      </c>
      <c r="I17" s="3">
        <f>'LIFE TABLES'!W17</f>
        <v>1.9841310000000001E-2</v>
      </c>
      <c r="J17" s="3">
        <f>'LIFE TABLES'!X17</f>
        <v>0.98015869</v>
      </c>
      <c r="K17" s="10">
        <f>'LIFE TABLES'!Y17</f>
        <v>0.8526336574730653</v>
      </c>
      <c r="P17" s="14">
        <f t="shared" si="14"/>
        <v>82776.822411940753</v>
      </c>
      <c r="Q17" s="14">
        <f t="shared" si="5"/>
        <v>20694.205602985188</v>
      </c>
      <c r="R17" s="14">
        <f t="shared" si="6"/>
        <v>103471.02801492595</v>
      </c>
      <c r="T17" s="10">
        <f t="shared" si="7"/>
        <v>1.3143731881412416E-2</v>
      </c>
      <c r="U17" s="10">
        <f t="shared" si="8"/>
        <v>1.7737866427594291E-3</v>
      </c>
      <c r="V17" s="10">
        <f t="shared" si="9"/>
        <v>7.4481147328003733E-2</v>
      </c>
      <c r="W17" s="10"/>
      <c r="X17" s="10">
        <f t="shared" si="10"/>
        <v>962.45117075746066</v>
      </c>
      <c r="Y17" s="10">
        <f t="shared" si="11"/>
        <v>129.91082692563685</v>
      </c>
      <c r="Z17" s="10"/>
      <c r="AA17" s="14">
        <f t="shared" si="15"/>
        <v>65.973938153143621</v>
      </c>
      <c r="AC17" s="10">
        <f t="shared" si="0"/>
        <v>962.45117075746066</v>
      </c>
      <c r="AD17" s="10">
        <f t="shared" si="0"/>
        <v>129.91082692563685</v>
      </c>
      <c r="AE17" s="10">
        <f t="shared" si="16"/>
        <v>93.726885428409062</v>
      </c>
      <c r="AF17" s="10">
        <f t="shared" si="12"/>
        <v>4.1747324694408841</v>
      </c>
      <c r="AG17" s="10">
        <f t="shared" si="1"/>
        <v>1190.2636155809475</v>
      </c>
      <c r="AH17" s="10">
        <f t="shared" si="2"/>
        <v>16663.690618133267</v>
      </c>
      <c r="AN17" s="10">
        <f t="shared" si="13"/>
        <v>147.28510567321419</v>
      </c>
      <c r="AO17" s="10">
        <f t="shared" si="3"/>
        <v>97.901617897849945</v>
      </c>
      <c r="AP17" s="10">
        <f t="shared" si="4"/>
        <v>49.383487775364244</v>
      </c>
      <c r="AT17" s="10"/>
    </row>
    <row r="18" spans="1:46" x14ac:dyDescent="0.35">
      <c r="A18" s="43">
        <v>15</v>
      </c>
      <c r="B18" s="4">
        <f>RATES!B19</f>
        <v>2.4979999999999999E-2</v>
      </c>
      <c r="C18" s="4">
        <f>RATES!C19</f>
        <v>2.4673100204884196E-2</v>
      </c>
      <c r="D18" s="3">
        <f>RATES!D19</f>
        <v>0.69066767586788669</v>
      </c>
      <c r="E18" s="3">
        <f>RATES!E19</f>
        <v>1.0248400102435684</v>
      </c>
      <c r="G18" s="6">
        <f>'LIFE TABLES'!U18</f>
        <v>75</v>
      </c>
      <c r="H18" s="3">
        <f>'LIFE TABLES'!V18</f>
        <v>21.506229999999999</v>
      </c>
      <c r="I18" s="3">
        <f>'LIFE TABLES'!W18</f>
        <v>2.1506229999999998E-2</v>
      </c>
      <c r="J18" s="3">
        <f>'LIFE TABLES'!X18</f>
        <v>0.97849377000000004</v>
      </c>
      <c r="K18" s="10">
        <f>'LIFE TABLES'!Y18</f>
        <v>0.83429672192970838</v>
      </c>
      <c r="P18" s="14">
        <f t="shared" si="14"/>
        <v>82966.673538954565</v>
      </c>
      <c r="Q18" s="14">
        <f t="shared" si="5"/>
        <v>20741.668384738641</v>
      </c>
      <c r="R18" s="14">
        <f t="shared" si="6"/>
        <v>103708.34192369321</v>
      </c>
      <c r="T18" s="10">
        <f t="shared" si="7"/>
        <v>1.0931900796435561E-2</v>
      </c>
      <c r="U18" s="10">
        <f t="shared" si="8"/>
        <v>1.6018086850999324E-3</v>
      </c>
      <c r="V18" s="10">
        <f t="shared" si="9"/>
        <v>6.194743784646823E-2</v>
      </c>
      <c r="W18" s="10"/>
      <c r="X18" s="10">
        <f t="shared" si="10"/>
        <v>782.87917840191267</v>
      </c>
      <c r="Y18" s="10">
        <f t="shared" si="11"/>
        <v>114.73435167068456</v>
      </c>
      <c r="Z18" s="10"/>
      <c r="AA18" s="14">
        <f t="shared" si="15"/>
        <v>67.293416916206496</v>
      </c>
      <c r="AC18" s="10">
        <f t="shared" si="0"/>
        <v>782.87917840191267</v>
      </c>
      <c r="AD18" s="10">
        <f t="shared" si="0"/>
        <v>114.73435167068456</v>
      </c>
      <c r="AE18" s="10">
        <f t="shared" si="16"/>
        <v>76.369221016221374</v>
      </c>
      <c r="AF18" s="10">
        <f t="shared" si="12"/>
        <v>3.4616891728243986</v>
      </c>
      <c r="AG18" s="10">
        <f t="shared" si="1"/>
        <v>977.44444026164297</v>
      </c>
      <c r="AH18" s="10">
        <f t="shared" si="2"/>
        <v>14661.666603924645</v>
      </c>
      <c r="AN18" s="10">
        <f t="shared" si="13"/>
        <v>120.00877588263357</v>
      </c>
      <c r="AO18" s="10">
        <f t="shared" si="3"/>
        <v>79.830910189045767</v>
      </c>
      <c r="AP18" s="10">
        <f t="shared" si="4"/>
        <v>40.177865693587805</v>
      </c>
      <c r="AT18" s="10"/>
    </row>
    <row r="19" spans="1:46" x14ac:dyDescent="0.35">
      <c r="A19" s="43">
        <v>16</v>
      </c>
      <c r="B19" s="4">
        <f>RATES!B20</f>
        <v>2.486E-2</v>
      </c>
      <c r="C19" s="4">
        <f>RATES!C20</f>
        <v>2.4556017895887416E-2</v>
      </c>
      <c r="D19" s="3">
        <f>RATES!D20</f>
        <v>0.67509876092267385</v>
      </c>
      <c r="E19" s="3">
        <f>RATES!E20</f>
        <v>1.0230616849658181</v>
      </c>
      <c r="G19" s="6">
        <f>'LIFE TABLES'!U19</f>
        <v>76</v>
      </c>
      <c r="H19" s="3">
        <f>'LIFE TABLES'!V19</f>
        <v>23.903189999999999</v>
      </c>
      <c r="I19" s="3">
        <f>'LIFE TABLES'!W19</f>
        <v>2.3903189999999998E-2</v>
      </c>
      <c r="J19" s="3">
        <f>'LIFE TABLES'!X19</f>
        <v>0.97609681000000004</v>
      </c>
      <c r="K19" s="10">
        <f>'LIFE TABLES'!Y19</f>
        <v>0.81435436886904544</v>
      </c>
      <c r="P19" s="14">
        <f t="shared" si="14"/>
        <v>83012.664280582831</v>
      </c>
      <c r="Q19" s="14">
        <f t="shared" si="5"/>
        <v>20753.166070145708</v>
      </c>
      <c r="R19" s="14">
        <f t="shared" si="6"/>
        <v>103765.83035072853</v>
      </c>
      <c r="T19" s="10">
        <f t="shared" si="7"/>
        <v>9.0700044704416331E-3</v>
      </c>
      <c r="U19" s="10">
        <f t="shared" si="8"/>
        <v>1.4807413768573201E-3</v>
      </c>
      <c r="V19" s="10">
        <f t="shared" si="9"/>
        <v>5.1396691999169276E-2</v>
      </c>
      <c r="W19" s="10"/>
      <c r="X19" s="10">
        <f t="shared" si="10"/>
        <v>635.25115449632153</v>
      </c>
      <c r="Y19" s="10">
        <f t="shared" si="11"/>
        <v>103.72916664156463</v>
      </c>
      <c r="Z19" s="10"/>
      <c r="AA19" s="14">
        <f t="shared" si="15"/>
        <v>68.639285254530634</v>
      </c>
      <c r="AC19" s="10">
        <f t="shared" si="0"/>
        <v>635.25115449632153</v>
      </c>
      <c r="AD19" s="10">
        <f t="shared" si="0"/>
        <v>103.72916664156463</v>
      </c>
      <c r="AE19" s="10">
        <f t="shared" si="16"/>
        <v>62.120394645903666</v>
      </c>
      <c r="AF19" s="10">
        <f t="shared" si="12"/>
        <v>2.8705387377578573</v>
      </c>
      <c r="AG19" s="10">
        <f t="shared" si="1"/>
        <v>803.97125452154773</v>
      </c>
      <c r="AH19" s="10">
        <f t="shared" si="2"/>
        <v>12863.540072344764</v>
      </c>
      <c r="AN19" s="10">
        <f t="shared" si="13"/>
        <v>97.617763014991453</v>
      </c>
      <c r="AO19" s="10">
        <f t="shared" si="3"/>
        <v>64.990933383661528</v>
      </c>
      <c r="AP19" s="10">
        <f t="shared" si="4"/>
        <v>32.626829631329926</v>
      </c>
      <c r="AT19" s="10"/>
    </row>
    <row r="20" spans="1:46" x14ac:dyDescent="0.35">
      <c r="A20" s="43">
        <v>17</v>
      </c>
      <c r="B20" s="4">
        <f>RATES!B21</f>
        <v>2.4660000000000001E-2</v>
      </c>
      <c r="C20" s="4">
        <f>RATES!C21</f>
        <v>2.4360850246257219E-2</v>
      </c>
      <c r="D20" s="3">
        <f>RATES!D21</f>
        <v>0.66091208289531456</v>
      </c>
      <c r="E20" s="3">
        <f>RATES!E21</f>
        <v>1.0214653028663214</v>
      </c>
      <c r="G20" s="6">
        <f>'LIFE TABLES'!U20</f>
        <v>77</v>
      </c>
      <c r="H20" s="3">
        <f>'LIFE TABLES'!V20</f>
        <v>26.87444</v>
      </c>
      <c r="I20" s="3">
        <f>'LIFE TABLES'!W20</f>
        <v>2.6874439999999999E-2</v>
      </c>
      <c r="J20" s="3">
        <f>'LIFE TABLES'!X20</f>
        <v>0.97312555999999995</v>
      </c>
      <c r="K20" s="10">
        <f>'LIFE TABLES'!Y20</f>
        <v>0.79246905124413636</v>
      </c>
      <c r="P20" s="14">
        <f t="shared" si="14"/>
        <v>82929.076023361471</v>
      </c>
      <c r="Q20" s="14">
        <f t="shared" si="5"/>
        <v>20732.269005840368</v>
      </c>
      <c r="R20" s="14">
        <f t="shared" si="6"/>
        <v>103661.34502920184</v>
      </c>
      <c r="T20" s="10">
        <f t="shared" si="7"/>
        <v>7.5023152025758631E-3</v>
      </c>
      <c r="U20" s="10">
        <f t="shared" si="8"/>
        <v>1.3812573153301538E-3</v>
      </c>
      <c r="V20" s="10">
        <f t="shared" si="9"/>
        <v>4.2513119481263253E-2</v>
      </c>
      <c r="W20" s="10"/>
      <c r="X20" s="10">
        <f t="shared" si="10"/>
        <v>513.89221545277564</v>
      </c>
      <c r="Y20" s="10">
        <f t="shared" si="11"/>
        <v>94.631368908559196</v>
      </c>
      <c r="Z20" s="10"/>
      <c r="AA20" s="14">
        <f t="shared" si="15"/>
        <v>70.012070959621255</v>
      </c>
      <c r="AC20" s="10">
        <f t="shared" si="0"/>
        <v>513.89221545277564</v>
      </c>
      <c r="AD20" s="10">
        <f t="shared" si="0"/>
        <v>94.631368908559196</v>
      </c>
      <c r="AE20" s="10">
        <f t="shared" si="16"/>
        <v>50.406306986105101</v>
      </c>
      <c r="AF20" s="10">
        <f t="shared" si="12"/>
        <v>2.3782186681598665</v>
      </c>
      <c r="AG20" s="10">
        <f t="shared" si="1"/>
        <v>661.30811001559982</v>
      </c>
      <c r="AH20" s="10">
        <f t="shared" si="2"/>
        <v>11242.237870265197</v>
      </c>
      <c r="AN20" s="10">
        <f t="shared" si="13"/>
        <v>79.209910978165155</v>
      </c>
      <c r="AO20" s="10">
        <f t="shared" si="3"/>
        <v>52.784525654264968</v>
      </c>
      <c r="AP20" s="10">
        <f t="shared" si="4"/>
        <v>26.425385323900187</v>
      </c>
      <c r="AT20" s="10"/>
    </row>
    <row r="21" spans="1:46" x14ac:dyDescent="0.35">
      <c r="A21" s="43">
        <v>18</v>
      </c>
      <c r="B21" s="4">
        <f>RATES!B22</f>
        <v>2.4459999999999999E-2</v>
      </c>
      <c r="C21" s="4">
        <f>RATES!C22</f>
        <v>2.4165644498780187E-2</v>
      </c>
      <c r="D21" s="3">
        <f>RATES!D22</f>
        <v>0.64727657622441392</v>
      </c>
      <c r="E21" s="3">
        <f>RATES!E22</f>
        <v>1.0210659664998802</v>
      </c>
      <c r="G21" s="6">
        <f>'LIFE TABLES'!U21</f>
        <v>78</v>
      </c>
      <c r="H21" s="3">
        <f>'LIFE TABLES'!V21</f>
        <v>30.67268</v>
      </c>
      <c r="I21" s="3">
        <f>'LIFE TABLES'!W21</f>
        <v>3.0672680000000001E-2</v>
      </c>
      <c r="J21" s="3">
        <f>'LIFE TABLES'!X21</f>
        <v>0.96932731999999999</v>
      </c>
      <c r="K21" s="10">
        <f>'LIFE TABLES'!Y21</f>
        <v>0.76816190162542131</v>
      </c>
      <c r="P21" s="14">
        <f t="shared" si="14"/>
        <v>82813.183903199446</v>
      </c>
      <c r="Q21" s="14">
        <f t="shared" si="5"/>
        <v>20703.295975799861</v>
      </c>
      <c r="R21" s="14">
        <f t="shared" si="6"/>
        <v>103516.47987899931</v>
      </c>
      <c r="T21" s="10">
        <f t="shared" si="7"/>
        <v>6.1813692257419008E-3</v>
      </c>
      <c r="U21" s="10">
        <f t="shared" si="8"/>
        <v>1.3039913096505528E-3</v>
      </c>
      <c r="V21" s="10">
        <f t="shared" si="9"/>
        <v>3.5027758945870797E-2</v>
      </c>
      <c r="W21" s="10"/>
      <c r="X21" s="10">
        <f t="shared" si="10"/>
        <v>414.09516096305595</v>
      </c>
      <c r="Y21" s="10">
        <f t="shared" si="11"/>
        <v>87.372363366889601</v>
      </c>
      <c r="Z21" s="10"/>
      <c r="AA21" s="14">
        <f t="shared" si="15"/>
        <v>71.412312378813681</v>
      </c>
      <c r="AC21" s="10">
        <f t="shared" si="0"/>
        <v>414.09516096305595</v>
      </c>
      <c r="AD21" s="10">
        <f t="shared" si="0"/>
        <v>87.372363366889601</v>
      </c>
      <c r="AE21" s="10">
        <f t="shared" si="16"/>
        <v>40.776649707537324</v>
      </c>
      <c r="AF21" s="10">
        <f t="shared" si="12"/>
        <v>1.9651059034810898</v>
      </c>
      <c r="AG21" s="10">
        <f t="shared" si="1"/>
        <v>544.20927994096394</v>
      </c>
      <c r="AH21" s="10">
        <f t="shared" si="2"/>
        <v>9795.7670389373507</v>
      </c>
      <c r="AN21" s="10">
        <f t="shared" si="13"/>
        <v>64.077592397558647</v>
      </c>
      <c r="AO21" s="10">
        <f t="shared" si="3"/>
        <v>42.741755611018412</v>
      </c>
      <c r="AP21" s="10">
        <f t="shared" si="4"/>
        <v>21.335836786540234</v>
      </c>
      <c r="AT21" s="10"/>
    </row>
    <row r="22" spans="1:46" x14ac:dyDescent="0.35">
      <c r="A22" s="43">
        <v>19</v>
      </c>
      <c r="B22" s="4">
        <f>RATES!B23</f>
        <v>2.427E-2</v>
      </c>
      <c r="C22" s="4">
        <f>RATES!C23</f>
        <v>2.3980163736996421E-2</v>
      </c>
      <c r="D22" s="3">
        <f>RATES!D23</f>
        <v>0.63405275958074014</v>
      </c>
      <c r="E22" s="3">
        <f>RATES!E23</f>
        <v>1.020856019383021</v>
      </c>
      <c r="G22" s="6">
        <f>'LIFE TABLES'!U22</f>
        <v>79</v>
      </c>
      <c r="H22" s="3">
        <f>'LIFE TABLES'!V22</f>
        <v>34.456609999999998</v>
      </c>
      <c r="I22" s="3">
        <f>'LIFE TABLES'!W22</f>
        <v>3.4456609999999999E-2</v>
      </c>
      <c r="J22" s="3">
        <f>'LIFE TABLES'!X22</f>
        <v>0.96554339</v>
      </c>
      <c r="K22" s="10">
        <f>'LIFE TABLES'!Y22</f>
        <v>0.74169364656425585</v>
      </c>
      <c r="P22" s="14">
        <f t="shared" si="14"/>
        <v>82680.449851873462</v>
      </c>
      <c r="Q22" s="14">
        <f t="shared" si="5"/>
        <v>20670.112462968365</v>
      </c>
      <c r="R22" s="14">
        <f t="shared" si="6"/>
        <v>103350.56231484182</v>
      </c>
      <c r="T22" s="10">
        <f t="shared" si="7"/>
        <v>5.0731231675048326E-3</v>
      </c>
      <c r="U22" s="10">
        <f t="shared" si="8"/>
        <v>1.2069378291718802E-3</v>
      </c>
      <c r="V22" s="10">
        <f t="shared" si="9"/>
        <v>2.8747697949194077E-2</v>
      </c>
      <c r="W22" s="10"/>
      <c r="X22" s="10">
        <f t="shared" si="10"/>
        <v>332.37595355014815</v>
      </c>
      <c r="Y22" s="10">
        <f t="shared" si="11"/>
        <v>79.09028501632578</v>
      </c>
      <c r="Z22" s="10"/>
      <c r="AA22" s="14">
        <f t="shared" si="15"/>
        <v>72.840558626389949</v>
      </c>
      <c r="AC22" s="10">
        <f t="shared" si="0"/>
        <v>332.37595355014815</v>
      </c>
      <c r="AD22" s="10">
        <f t="shared" si="0"/>
        <v>79.09028501632578</v>
      </c>
      <c r="AE22" s="10">
        <f t="shared" si="16"/>
        <v>32.857897777809789</v>
      </c>
      <c r="AF22" s="10">
        <f t="shared" si="12"/>
        <v>1.6177485424016333</v>
      </c>
      <c r="AG22" s="10">
        <f t="shared" si="1"/>
        <v>445.94188488668533</v>
      </c>
      <c r="AH22" s="10">
        <f t="shared" si="2"/>
        <v>8472.8958128470222</v>
      </c>
      <c r="AN22" s="10">
        <f t="shared" si="13"/>
        <v>51.633839365129667</v>
      </c>
      <c r="AO22" s="10">
        <f t="shared" si="3"/>
        <v>34.475646320211425</v>
      </c>
      <c r="AP22" s="10">
        <f t="shared" si="4"/>
        <v>17.158193044918242</v>
      </c>
      <c r="AT22" s="10"/>
    </row>
    <row r="23" spans="1:46" x14ac:dyDescent="0.35">
      <c r="A23" s="43">
        <v>20</v>
      </c>
      <c r="B23" s="4">
        <f>RATES!B24</f>
        <v>2.4150000000000001E-2</v>
      </c>
      <c r="C23" s="4">
        <f>RATES!C24</f>
        <v>2.3863000264527503E-2</v>
      </c>
      <c r="D23" s="3">
        <f>RATES!D24</f>
        <v>0.62048117992903384</v>
      </c>
      <c r="E23" s="3">
        <f>RATES!E24</f>
        <v>1.0218726692939479</v>
      </c>
      <c r="G23" s="6">
        <f>'LIFE TABLES'!U23</f>
        <v>80</v>
      </c>
      <c r="H23" s="3">
        <f>'LIFE TABLES'!V23</f>
        <v>40.241239999999998</v>
      </c>
      <c r="I23" s="3">
        <f>'LIFE TABLES'!W23</f>
        <v>4.0241239999999998E-2</v>
      </c>
      <c r="J23" s="3">
        <f>'LIFE TABLES'!X23</f>
        <v>0.95975876000000004</v>
      </c>
      <c r="K23" s="10">
        <f>'LIFE TABLES'!Y23</f>
        <v>0.71184697452638845</v>
      </c>
      <c r="P23" s="14">
        <f t="shared" si="14"/>
        <v>82630.136364810052</v>
      </c>
      <c r="Q23" s="14">
        <f t="shared" si="5"/>
        <v>20657.534091202513</v>
      </c>
      <c r="R23" s="14">
        <f t="shared" si="6"/>
        <v>103287.67045601257</v>
      </c>
      <c r="T23" s="10">
        <f t="shared" si="7"/>
        <v>4.138628240485955E-3</v>
      </c>
      <c r="U23" s="10">
        <f t="shared" si="8"/>
        <v>1.1568430126210258E-3</v>
      </c>
      <c r="V23" s="10">
        <f t="shared" si="9"/>
        <v>2.345222669608709E-2</v>
      </c>
      <c r="W23" s="10"/>
      <c r="X23" s="10">
        <f t="shared" si="10"/>
        <v>265.18527811706991</v>
      </c>
      <c r="Y23" s="10">
        <f t="shared" si="11"/>
        <v>74.139819355746795</v>
      </c>
      <c r="Z23" s="10"/>
      <c r="AA23" s="14">
        <f t="shared" si="15"/>
        <v>74.297369798917757</v>
      </c>
      <c r="AC23" s="10">
        <f t="shared" si="0"/>
        <v>265.18527811706991</v>
      </c>
      <c r="AD23" s="10">
        <f t="shared" si="0"/>
        <v>74.139819355746795</v>
      </c>
      <c r="AE23" s="10">
        <f t="shared" si="16"/>
        <v>26.373596030999003</v>
      </c>
      <c r="AF23" s="10">
        <f t="shared" si="12"/>
        <v>1.3252723159379582</v>
      </c>
      <c r="AG23" s="10">
        <f t="shared" si="1"/>
        <v>367.0239658197537</v>
      </c>
      <c r="AH23" s="10">
        <f t="shared" si="2"/>
        <v>7340.4793163950744</v>
      </c>
      <c r="AN23" s="10">
        <f t="shared" si="13"/>
        <v>41.444222334427003</v>
      </c>
      <c r="AO23" s="10">
        <f t="shared" si="3"/>
        <v>27.698868346936962</v>
      </c>
      <c r="AP23" s="10">
        <f t="shared" si="4"/>
        <v>13.745353987490041</v>
      </c>
      <c r="AT23" s="10"/>
    </row>
    <row r="24" spans="1:46" x14ac:dyDescent="0.35">
      <c r="A24" s="43">
        <v>21</v>
      </c>
      <c r="B24" s="4">
        <f>RATES!B25</f>
        <v>2.409E-2</v>
      </c>
      <c r="C24" s="4">
        <f>RATES!C25</f>
        <v>2.3804413380161302E-2</v>
      </c>
      <c r="D24" s="3">
        <f>RATES!D25</f>
        <v>0.6065957554795236</v>
      </c>
      <c r="E24" s="3">
        <f>RATES!E25</f>
        <v>1.0228907378993011</v>
      </c>
      <c r="G24" s="6">
        <f>'LIFE TABLES'!U24</f>
        <v>81</v>
      </c>
      <c r="H24" s="3">
        <f>'LIFE TABLES'!V24</f>
        <v>45.373150000000003</v>
      </c>
      <c r="I24" s="3">
        <f>'LIFE TABLES'!W24</f>
        <v>4.5373150000000001E-2</v>
      </c>
      <c r="J24" s="3">
        <f>'LIFE TABLES'!X24</f>
        <v>0.95462685000000003</v>
      </c>
      <c r="K24" s="10">
        <f>'LIFE TABLES'!Y24</f>
        <v>0.67954823497415651</v>
      </c>
      <c r="P24" s="14">
        <f t="shared" si="14"/>
        <v>82662.125933424177</v>
      </c>
      <c r="Q24" s="14">
        <f t="shared" si="5"/>
        <v>20665.531483356044</v>
      </c>
      <c r="R24" s="14">
        <f t="shared" si="6"/>
        <v>103327.65741678022</v>
      </c>
      <c r="T24" s="10">
        <f t="shared" si="7"/>
        <v>3.358218794455727E-3</v>
      </c>
      <c r="U24" s="10">
        <f t="shared" si="8"/>
        <v>1.0641013997155632E-3</v>
      </c>
      <c r="V24" s="10">
        <f t="shared" si="9"/>
        <v>1.9029906501915796E-2</v>
      </c>
      <c r="W24" s="10"/>
      <c r="X24" s="10">
        <f t="shared" si="10"/>
        <v>210.44609362918661</v>
      </c>
      <c r="Y24" s="10">
        <f t="shared" si="11"/>
        <v>66.695873534450598</v>
      </c>
      <c r="Z24" s="10"/>
      <c r="AA24" s="14">
        <f t="shared" si="15"/>
        <v>75.783317194896114</v>
      </c>
      <c r="AC24" s="10">
        <f t="shared" si="0"/>
        <v>210.44609362918661</v>
      </c>
      <c r="AD24" s="10">
        <f t="shared" si="0"/>
        <v>66.695873534450598</v>
      </c>
      <c r="AE24" s="10">
        <f t="shared" si="16"/>
        <v>21.042106530236083</v>
      </c>
      <c r="AF24" s="10">
        <f t="shared" si="12"/>
        <v>1.0780950747769726</v>
      </c>
      <c r="AG24" s="10">
        <f t="shared" si="1"/>
        <v>299.26216876865027</v>
      </c>
      <c r="AH24" s="10">
        <f t="shared" si="2"/>
        <v>6284.5055441416553</v>
      </c>
      <c r="AN24" s="10">
        <f t="shared" si="13"/>
        <v>33.066167404656703</v>
      </c>
      <c r="AO24" s="10">
        <f t="shared" si="3"/>
        <v>22.120201605013055</v>
      </c>
      <c r="AP24" s="10">
        <f t="shared" si="4"/>
        <v>10.945965799643648</v>
      </c>
      <c r="AT24" s="10"/>
    </row>
    <row r="25" spans="1:46" x14ac:dyDescent="0.35">
      <c r="A25" s="43">
        <v>22</v>
      </c>
      <c r="B25" s="4">
        <f>RATES!B26</f>
        <v>2.409E-2</v>
      </c>
      <c r="C25" s="4">
        <f>RATES!C26</f>
        <v>2.3804413380161302E-2</v>
      </c>
      <c r="D25" s="3">
        <f>RATES!D26</f>
        <v>0.59232660750473454</v>
      </c>
      <c r="E25" s="3">
        <f>RATES!E26</f>
        <v>1.0240899999999999</v>
      </c>
      <c r="G25" s="6">
        <f>'LIFE TABLES'!U25</f>
        <v>82</v>
      </c>
      <c r="H25" s="3">
        <f>'LIFE TABLES'!V25</f>
        <v>51.119289999999999</v>
      </c>
      <c r="I25" s="3">
        <f>'LIFE TABLES'!W25</f>
        <v>5.1119289999999998E-2</v>
      </c>
      <c r="J25" s="3">
        <f>'LIFE TABLES'!X25</f>
        <v>0.94888070999999996</v>
      </c>
      <c r="K25" s="10">
        <f>'LIFE TABLES'!Y25</f>
        <v>0.64481021168152441</v>
      </c>
      <c r="P25" s="14">
        <f t="shared" si="14"/>
        <v>82791.080503122823</v>
      </c>
      <c r="Q25" s="14">
        <f t="shared" si="5"/>
        <v>20697.770125780706</v>
      </c>
      <c r="R25" s="14">
        <f t="shared" si="6"/>
        <v>103488.85062890353</v>
      </c>
      <c r="T25" s="10">
        <f t="shared" si="7"/>
        <v>2.7085666789157191E-3</v>
      </c>
      <c r="U25" s="10">
        <f t="shared" si="8"/>
        <v>9.7279530914431847E-4</v>
      </c>
      <c r="V25" s="10">
        <f t="shared" si="9"/>
        <v>1.5348544513855755E-2</v>
      </c>
      <c r="W25" s="10"/>
      <c r="X25" s="10">
        <f t="shared" si="10"/>
        <v>166.00088292077274</v>
      </c>
      <c r="Y25" s="10">
        <f t="shared" si="11"/>
        <v>59.631574027116706</v>
      </c>
      <c r="Z25" s="10"/>
      <c r="AA25" s="14">
        <f t="shared" si="15"/>
        <v>77.298983538794033</v>
      </c>
      <c r="AC25" s="10">
        <f t="shared" si="0"/>
        <v>166.00088292077274</v>
      </c>
      <c r="AD25" s="10">
        <f t="shared" si="0"/>
        <v>59.631574027116706</v>
      </c>
      <c r="AE25" s="10">
        <f t="shared" si="16"/>
        <v>16.698622263525291</v>
      </c>
      <c r="AF25" s="10">
        <f t="shared" si="12"/>
        <v>0.87130795539319783</v>
      </c>
      <c r="AG25" s="10">
        <f t="shared" si="1"/>
        <v>243.20238716680794</v>
      </c>
      <c r="AH25" s="10">
        <f t="shared" si="2"/>
        <v>5350.4525176697744</v>
      </c>
      <c r="AN25" s="10">
        <f t="shared" si="13"/>
        <v>26.240692128396883</v>
      </c>
      <c r="AO25" s="10">
        <f t="shared" si="3"/>
        <v>17.56993021891849</v>
      </c>
      <c r="AP25" s="10">
        <f t="shared" si="4"/>
        <v>8.6707619094783936</v>
      </c>
      <c r="AT25" s="10"/>
    </row>
    <row r="26" spans="1:46" x14ac:dyDescent="0.35">
      <c r="A26" s="43">
        <v>23</v>
      </c>
      <c r="B26" s="4">
        <f>RATES!B27</f>
        <v>2.4129999999999999E-2</v>
      </c>
      <c r="C26" s="4">
        <f>RATES!C27</f>
        <v>2.3843471684450026E-2</v>
      </c>
      <c r="D26" s="3">
        <f>RATES!D27</f>
        <v>0.57787375637469418</v>
      </c>
      <c r="E26" s="3">
        <f>RATES!E27</f>
        <v>1.0250103953858549</v>
      </c>
      <c r="G26" s="6">
        <f>'LIFE TABLES'!U26</f>
        <v>83</v>
      </c>
      <c r="H26" s="3">
        <f>'LIFE TABLES'!V26</f>
        <v>57.338450000000002</v>
      </c>
      <c r="I26" s="3">
        <f>'LIFE TABLES'!W26</f>
        <v>5.7338449999999999E-2</v>
      </c>
      <c r="J26" s="3">
        <f>'LIFE TABLES'!X26</f>
        <v>0.94266154999999996</v>
      </c>
      <c r="K26" s="10">
        <f>'LIFE TABLES'!Y26</f>
        <v>0.60783779359953394</v>
      </c>
      <c r="P26" s="14">
        <f t="shared" si="14"/>
        <v>82994.760361387642</v>
      </c>
      <c r="Q26" s="14">
        <f t="shared" si="5"/>
        <v>20748.69009034691</v>
      </c>
      <c r="R26" s="14">
        <f t="shared" si="6"/>
        <v>103743.45045173455</v>
      </c>
      <c r="T26" s="10">
        <f t="shared" si="7"/>
        <v>2.1702724142512874E-3</v>
      </c>
      <c r="U26" s="10">
        <f t="shared" si="8"/>
        <v>8.8006175218049184E-4</v>
      </c>
      <c r="V26" s="10">
        <f t="shared" si="9"/>
        <v>1.2298210347423972E-2</v>
      </c>
      <c r="W26" s="10"/>
      <c r="X26" s="10">
        <f t="shared" si="10"/>
        <v>130.08408831674916</v>
      </c>
      <c r="Y26" s="10">
        <f t="shared" si="11"/>
        <v>52.760245403744925</v>
      </c>
      <c r="Z26" s="10"/>
      <c r="AA26" s="14">
        <f t="shared" si="15"/>
        <v>78.844963209569912</v>
      </c>
      <c r="AC26" s="10">
        <f t="shared" si="0"/>
        <v>130.08408831674916</v>
      </c>
      <c r="AD26" s="10">
        <f t="shared" si="0"/>
        <v>52.760245403744925</v>
      </c>
      <c r="AE26" s="10">
        <f t="shared" si="16"/>
        <v>13.171948956745881</v>
      </c>
      <c r="AF26" s="10">
        <f t="shared" si="12"/>
        <v>0.69931706269554994</v>
      </c>
      <c r="AG26" s="10">
        <f t="shared" si="1"/>
        <v>196.71559973993553</v>
      </c>
      <c r="AH26" s="10">
        <f t="shared" si="2"/>
        <v>4524.4587940185174</v>
      </c>
      <c r="AN26" s="10">
        <f t="shared" si="13"/>
        <v>20.69877693202924</v>
      </c>
      <c r="AO26" s="10">
        <f t="shared" si="3"/>
        <v>13.871266019441432</v>
      </c>
      <c r="AP26" s="10">
        <f t="shared" si="4"/>
        <v>6.8275109125878082</v>
      </c>
    </row>
    <row r="27" spans="1:46" x14ac:dyDescent="0.35">
      <c r="A27" s="43">
        <v>24</v>
      </c>
      <c r="B27" s="4">
        <f>RATES!B28</f>
        <v>2.4209999999999999E-2</v>
      </c>
      <c r="C27" s="4">
        <f>RATES!C28</f>
        <v>2.3921583716671978E-2</v>
      </c>
      <c r="D27" s="3">
        <f>RATES!D28</f>
        <v>0.56320138825489219</v>
      </c>
      <c r="E27" s="3">
        <f>RATES!E28</f>
        <v>1.0260517257694712</v>
      </c>
      <c r="G27" s="6">
        <f>'LIFE TABLES'!U27</f>
        <v>84</v>
      </c>
      <c r="H27" s="3">
        <f>'LIFE TABLES'!V27</f>
        <v>63.46396</v>
      </c>
      <c r="I27" s="3">
        <f>'LIFE TABLES'!W27</f>
        <v>6.346396E-2</v>
      </c>
      <c r="J27" s="3">
        <f>'LIFE TABLES'!X27</f>
        <v>0.93653604000000001</v>
      </c>
      <c r="K27" s="10">
        <f>'LIFE TABLES'!Y27</f>
        <v>0.56926200018004491</v>
      </c>
      <c r="P27" s="14">
        <f t="shared" si="14"/>
        <v>83283.464922455722</v>
      </c>
      <c r="Q27" s="14">
        <f t="shared" si="5"/>
        <v>20820.86623061393</v>
      </c>
      <c r="R27" s="14">
        <f t="shared" si="6"/>
        <v>104104.33115306965</v>
      </c>
      <c r="T27" s="10">
        <f t="shared" si="7"/>
        <v>1.7276575826795197E-3</v>
      </c>
      <c r="U27" s="10">
        <f t="shared" si="8"/>
        <v>7.8049312956050062E-4</v>
      </c>
      <c r="V27" s="10">
        <f t="shared" si="9"/>
        <v>9.7900596351839491E-3</v>
      </c>
      <c r="W27" s="10"/>
      <c r="X27" s="10">
        <f t="shared" si="10"/>
        <v>101.27604732218998</v>
      </c>
      <c r="Y27" s="10">
        <f t="shared" si="11"/>
        <v>45.761642012770039</v>
      </c>
      <c r="Z27" s="10"/>
      <c r="AA27" s="14">
        <f t="shared" si="15"/>
        <v>80.421862473761308</v>
      </c>
      <c r="AC27" s="10">
        <f t="shared" si="0"/>
        <v>101.27604732218998</v>
      </c>
      <c r="AD27" s="10">
        <f t="shared" si="0"/>
        <v>45.761642012770039</v>
      </c>
      <c r="AE27" s="10">
        <f t="shared" si="16"/>
        <v>10.321994247438283</v>
      </c>
      <c r="AF27" s="10">
        <f t="shared" si="12"/>
        <v>0.5570315064774769</v>
      </c>
      <c r="AG27" s="10">
        <f t="shared" si="1"/>
        <v>157.91671508887578</v>
      </c>
      <c r="AH27" s="10">
        <f t="shared" si="2"/>
        <v>3790.0011621330186</v>
      </c>
      <c r="AN27" s="10">
        <f t="shared" si="13"/>
        <v>16.220276674545872</v>
      </c>
      <c r="AO27" s="10">
        <f t="shared" si="3"/>
        <v>10.87902575391576</v>
      </c>
      <c r="AP27" s="10">
        <f t="shared" si="4"/>
        <v>5.3412509206301113</v>
      </c>
    </row>
    <row r="28" spans="1:46" x14ac:dyDescent="0.35">
      <c r="A28" s="43">
        <v>25</v>
      </c>
      <c r="B28" s="4">
        <f>RATES!B29</f>
        <v>2.4309999999999998E-2</v>
      </c>
      <c r="C28" s="4">
        <f>RATES!C29</f>
        <v>2.4019215177511436E-2</v>
      </c>
      <c r="D28" s="3">
        <f>RATES!D29</f>
        <v>0.54854806158178593</v>
      </c>
      <c r="E28" s="3">
        <f>RATES!E29</f>
        <v>1.0267129312805374</v>
      </c>
      <c r="G28" s="6">
        <f>'LIFE TABLES'!U28</f>
        <v>85</v>
      </c>
      <c r="H28" s="3">
        <f>'LIFE TABLES'!V28</f>
        <v>72.08193</v>
      </c>
      <c r="I28" s="3">
        <f>'LIFE TABLES'!W28</f>
        <v>7.2081930000000002E-2</v>
      </c>
      <c r="J28" s="3">
        <f>'LIFE TABLES'!X28</f>
        <v>0.92791807000000004</v>
      </c>
      <c r="K28" s="10">
        <f>'LIFE TABLES'!Y28</f>
        <v>0.52822849653140691</v>
      </c>
      <c r="P28" s="14">
        <f t="shared" si="14"/>
        <v>83627.029768984183</v>
      </c>
      <c r="Q28" s="14">
        <f t="shared" si="5"/>
        <v>20906.757442246046</v>
      </c>
      <c r="R28" s="14">
        <f t="shared" si="6"/>
        <v>104533.78721123023</v>
      </c>
      <c r="T28" s="10">
        <f t="shared" si="7"/>
        <v>1.3626559862797184E-3</v>
      </c>
      <c r="U28" s="10">
        <f t="shared" si="8"/>
        <v>7.0568639331915477E-4</v>
      </c>
      <c r="V28" s="10">
        <f t="shared" si="9"/>
        <v>7.721717255585076E-3</v>
      </c>
      <c r="W28" s="10"/>
      <c r="X28" s="10">
        <f t="shared" si="10"/>
        <v>78.122206033459378</v>
      </c>
      <c r="Y28" s="10">
        <f t="shared" si="11"/>
        <v>40.465332505672023</v>
      </c>
      <c r="Z28" s="10"/>
      <c r="AA28" s="14">
        <f t="shared" si="15"/>
        <v>82.030299723236539</v>
      </c>
      <c r="AC28" s="10">
        <f t="shared" si="0"/>
        <v>78.122206033459378</v>
      </c>
      <c r="AD28" s="10">
        <f t="shared" si="0"/>
        <v>40.465332505672023</v>
      </c>
      <c r="AE28" s="10">
        <f t="shared" si="16"/>
        <v>8.0361102779434805</v>
      </c>
      <c r="AF28" s="10">
        <f t="shared" si="12"/>
        <v>0.44052881447955211</v>
      </c>
      <c r="AG28" s="10">
        <f t="shared" si="1"/>
        <v>127.06417763155443</v>
      </c>
      <c r="AH28" s="10">
        <f t="shared" si="2"/>
        <v>3176.6044407888608</v>
      </c>
      <c r="AN28" s="10">
        <f t="shared" si="13"/>
        <v>12.628173293911184</v>
      </c>
      <c r="AO28" s="10">
        <f t="shared" si="3"/>
        <v>8.4766390924230333</v>
      </c>
      <c r="AP28" s="10">
        <f t="shared" si="4"/>
        <v>4.1515342014881504</v>
      </c>
    </row>
    <row r="29" spans="1:46" x14ac:dyDescent="0.35">
      <c r="A29" s="43">
        <v>26</v>
      </c>
      <c r="B29" s="4">
        <f>RATES!B30</f>
        <v>2.443E-2</v>
      </c>
      <c r="C29" s="4">
        <f>RATES!C30</f>
        <v>2.4136360349799893E-2</v>
      </c>
      <c r="D29" s="3">
        <f>RATES!D30</f>
        <v>0.53390072310461201</v>
      </c>
      <c r="E29" s="3">
        <f>RATES!E30</f>
        <v>1.0274345732142864</v>
      </c>
      <c r="G29" s="6">
        <f>'LIFE TABLES'!U29</f>
        <v>86</v>
      </c>
      <c r="H29" s="3">
        <f>'LIFE TABLES'!V29</f>
        <v>82.980090000000004</v>
      </c>
      <c r="I29" s="3">
        <f>'LIFE TABLES'!W29</f>
        <v>8.2980090000000006E-2</v>
      </c>
      <c r="J29" s="3">
        <f>'LIFE TABLES'!X29</f>
        <v>0.91701991000000005</v>
      </c>
      <c r="K29" s="10">
        <f>'LIFE TABLES'!Y29</f>
        <v>0.48439604834866612</v>
      </c>
      <c r="P29" s="14">
        <f t="shared" si="14"/>
        <v>84031.033003797435</v>
      </c>
      <c r="Q29" s="14">
        <f t="shared" si="5"/>
        <v>21007.758250949359</v>
      </c>
      <c r="R29" s="14">
        <f t="shared" si="6"/>
        <v>105038.79125474679</v>
      </c>
      <c r="T29" s="10">
        <f t="shared" si="7"/>
        <v>1.0621452694143105E-3</v>
      </c>
      <c r="U29" s="10">
        <f t="shared" si="8"/>
        <v>6.4074879282300225E-4</v>
      </c>
      <c r="V29" s="10">
        <f t="shared" si="9"/>
        <v>6.0188231933477627E-3</v>
      </c>
      <c r="W29" s="10"/>
      <c r="X29" s="10">
        <f t="shared" si="10"/>
        <v>59.554069522292032</v>
      </c>
      <c r="Y29" s="10">
        <f t="shared" si="11"/>
        <v>35.933375943285661</v>
      </c>
      <c r="Z29" s="10"/>
      <c r="AA29" s="14">
        <f t="shared" si="15"/>
        <v>83.670905717701274</v>
      </c>
      <c r="AC29" s="10">
        <f t="shared" si="0"/>
        <v>59.554069522292032</v>
      </c>
      <c r="AD29" s="10">
        <f t="shared" si="0"/>
        <v>35.933375943285661</v>
      </c>
      <c r="AE29" s="10">
        <f t="shared" si="16"/>
        <v>6.1988810172369178</v>
      </c>
      <c r="AF29" s="10">
        <f t="shared" si="12"/>
        <v>0.3449442217134156</v>
      </c>
      <c r="AG29" s="10">
        <f t="shared" si="1"/>
        <v>102.03127070452803</v>
      </c>
      <c r="AH29" s="10">
        <f t="shared" si="2"/>
        <v>2652.8130383177286</v>
      </c>
      <c r="AN29" s="10">
        <f t="shared" si="13"/>
        <v>9.7410987413722978</v>
      </c>
      <c r="AO29" s="10">
        <f t="shared" si="3"/>
        <v>6.5438252389503333</v>
      </c>
      <c r="AP29" s="10">
        <f t="shared" si="4"/>
        <v>3.1972735024219645</v>
      </c>
    </row>
    <row r="30" spans="1:46" x14ac:dyDescent="0.35">
      <c r="A30" s="43">
        <v>27</v>
      </c>
      <c r="B30" s="4">
        <f>RATES!B31</f>
        <v>2.4570000000000002E-2</v>
      </c>
      <c r="C30" s="4">
        <f>RATES!C31</f>
        <v>2.4273012375390805E-2</v>
      </c>
      <c r="D30" s="3">
        <f>RATES!D31</f>
        <v>0.51924921182601946</v>
      </c>
      <c r="E30" s="3">
        <f>RATES!E31</f>
        <v>1.0282167231936055</v>
      </c>
      <c r="G30" s="6">
        <f>'LIFE TABLES'!U30</f>
        <v>87</v>
      </c>
      <c r="H30" s="3">
        <f>'LIFE TABLES'!V30</f>
        <v>95.633920000000003</v>
      </c>
      <c r="I30" s="3">
        <f>'LIFE TABLES'!W30</f>
        <v>9.5633919999999997E-2</v>
      </c>
      <c r="J30" s="3">
        <f>'LIFE TABLES'!X30</f>
        <v>0.90436607999999996</v>
      </c>
      <c r="K30" s="10">
        <f>'LIFE TABLES'!Y30</f>
        <v>0.43807135541257364</v>
      </c>
      <c r="P30" s="14">
        <f t="shared" si="14"/>
        <v>84501.266906900069</v>
      </c>
      <c r="Q30" s="14">
        <f t="shared" si="5"/>
        <v>21125.316726725017</v>
      </c>
      <c r="R30" s="14">
        <f t="shared" si="6"/>
        <v>105626.58363362509</v>
      </c>
      <c r="T30" s="10">
        <f t="shared" si="7"/>
        <v>8.1648293063714915E-4</v>
      </c>
      <c r="U30" s="10">
        <f t="shared" si="8"/>
        <v>5.7560365576676408E-4</v>
      </c>
      <c r="V30" s="10">
        <f t="shared" si="9"/>
        <v>4.6267366069438478E-3</v>
      </c>
      <c r="W30" s="10"/>
      <c r="X30" s="10">
        <f t="shared" si="10"/>
        <v>44.77276846713179</v>
      </c>
      <c r="Y30" s="10">
        <f t="shared" si="11"/>
        <v>31.569857590555916</v>
      </c>
      <c r="Z30" s="10"/>
      <c r="AA30" s="14">
        <f t="shared" si="15"/>
        <v>85.344323832055295</v>
      </c>
      <c r="AC30" s="10">
        <f t="shared" si="0"/>
        <v>44.77276846713179</v>
      </c>
      <c r="AD30" s="10">
        <f t="shared" si="0"/>
        <v>31.569857590555916</v>
      </c>
      <c r="AE30" s="10">
        <f t="shared" si="16"/>
        <v>4.7255226159039516</v>
      </c>
      <c r="AF30" s="10">
        <f t="shared" si="12"/>
        <v>0.26672398660450491</v>
      </c>
      <c r="AG30" s="10">
        <f t="shared" si="1"/>
        <v>81.334872660196169</v>
      </c>
      <c r="AH30" s="10">
        <f t="shared" si="2"/>
        <v>2196.0415618252964</v>
      </c>
      <c r="AN30" s="10">
        <f t="shared" si="13"/>
        <v>7.4258212535633517</v>
      </c>
      <c r="AO30" s="10">
        <f t="shared" si="3"/>
        <v>4.9922466025084562</v>
      </c>
      <c r="AP30" s="10">
        <f t="shared" si="4"/>
        <v>2.4335746510548955</v>
      </c>
    </row>
    <row r="31" spans="1:46" x14ac:dyDescent="0.35">
      <c r="A31" s="43">
        <v>28</v>
      </c>
      <c r="B31" s="4">
        <f>RATES!B32</f>
        <v>2.4719999999999999E-2</v>
      </c>
      <c r="C31" s="4">
        <f>RATES!C32</f>
        <v>2.4419404540743664E-2</v>
      </c>
      <c r="D31" s="3">
        <f>RATES!D32</f>
        <v>0.50472410428806347</v>
      </c>
      <c r="E31" s="3">
        <f>RATES!E32</f>
        <v>1.0287783115855826</v>
      </c>
      <c r="G31" s="6">
        <f>'LIFE TABLES'!U31</f>
        <v>88</v>
      </c>
      <c r="H31" s="3">
        <f>'LIFE TABLES'!V31</f>
        <v>109.20646000000001</v>
      </c>
      <c r="I31" s="3">
        <f>'LIFE TABLES'!W31</f>
        <v>0.10920646000000001</v>
      </c>
      <c r="J31" s="3">
        <f>'LIFE TABLES'!X31</f>
        <v>0.89079353999999999</v>
      </c>
      <c r="K31" s="10">
        <f>'LIFE TABLES'!Y31</f>
        <v>0.39023113346056465</v>
      </c>
      <c r="P31" s="14">
        <f t="shared" si="14"/>
        <v>85020.543140026202</v>
      </c>
      <c r="Q31" s="14">
        <f t="shared" si="5"/>
        <v>21255.135785006551</v>
      </c>
      <c r="R31" s="14">
        <f t="shared" si="6"/>
        <v>106275.67892503276</v>
      </c>
      <c r="T31" s="10">
        <f t="shared" si="7"/>
        <v>6.1822006211206446E-4</v>
      </c>
      <c r="U31" s="10">
        <f t="shared" si="8"/>
        <v>5.0526952619674875E-4</v>
      </c>
      <c r="V31" s="10">
        <f t="shared" si="9"/>
        <v>3.5032470186350338E-3</v>
      </c>
      <c r="W31" s="10"/>
      <c r="X31" s="10">
        <f t="shared" si="10"/>
        <v>33.15501975283091</v>
      </c>
      <c r="Y31" s="10">
        <f t="shared" si="11"/>
        <v>27.102605268179502</v>
      </c>
      <c r="Z31" s="10"/>
      <c r="AA31" s="14">
        <f t="shared" si="15"/>
        <v>87.051210308696398</v>
      </c>
      <c r="AC31" s="10">
        <f t="shared" si="0"/>
        <v>33.15501975283091</v>
      </c>
      <c r="AD31" s="10">
        <f t="shared" si="0"/>
        <v>27.102605268179502</v>
      </c>
      <c r="AE31" s="10">
        <f t="shared" si="16"/>
        <v>3.5526456452733384</v>
      </c>
      <c r="AF31" s="10">
        <f t="shared" si="12"/>
        <v>0.20328420522354199</v>
      </c>
      <c r="AG31" s="10">
        <f t="shared" si="1"/>
        <v>64.013554871507296</v>
      </c>
      <c r="AH31" s="10">
        <f t="shared" si="2"/>
        <v>1792.3795364022044</v>
      </c>
      <c r="AN31" s="10">
        <f t="shared" si="13"/>
        <v>5.582728871143817</v>
      </c>
      <c r="AO31" s="10">
        <f t="shared" si="3"/>
        <v>3.7559298504968806</v>
      </c>
      <c r="AP31" s="10">
        <f t="shared" si="4"/>
        <v>1.8267990206469364</v>
      </c>
    </row>
    <row r="32" spans="1:46" x14ac:dyDescent="0.35">
      <c r="A32" s="43">
        <v>29</v>
      </c>
      <c r="B32" s="4">
        <f>RATES!B33</f>
        <v>2.487E-2</v>
      </c>
      <c r="C32" s="4">
        <f>RATES!C33</f>
        <v>2.4565775278567011E-2</v>
      </c>
      <c r="D32" s="3">
        <f>RATES!D33</f>
        <v>0.4904619960109568</v>
      </c>
      <c r="E32" s="3">
        <f>RATES!E33</f>
        <v>1.0290789263859459</v>
      </c>
      <c r="G32" s="6">
        <f>'LIFE TABLES'!U32</f>
        <v>89</v>
      </c>
      <c r="H32" s="3">
        <f>'LIFE TABLES'!V32</f>
        <v>124.81779</v>
      </c>
      <c r="I32" s="3">
        <f>'LIFE TABLES'!W32</f>
        <v>0.12481779</v>
      </c>
      <c r="J32" s="3">
        <f>'LIFE TABLES'!X32</f>
        <v>0.87518220999999996</v>
      </c>
      <c r="K32" s="10">
        <f>'LIFE TABLES'!Y32</f>
        <v>0.3415233457928219</v>
      </c>
      <c r="P32" s="14">
        <f t="shared" si="14"/>
        <v>85568.006571671824</v>
      </c>
      <c r="Q32" s="14">
        <f t="shared" si="5"/>
        <v>21392.001642917956</v>
      </c>
      <c r="R32" s="14">
        <f t="shared" si="6"/>
        <v>106960.00821458978</v>
      </c>
      <c r="T32" s="10">
        <f t="shared" si="7"/>
        <v>4.5989692019173775E-4</v>
      </c>
      <c r="U32" s="10">
        <f t="shared" si="8"/>
        <v>4.3726755069011349E-4</v>
      </c>
      <c r="V32" s="10">
        <f t="shared" si="9"/>
        <v>2.6060825477531818E-3</v>
      </c>
      <c r="W32" s="10"/>
      <c r="X32" s="10">
        <f t="shared" si="10"/>
        <v>24.121598008921652</v>
      </c>
      <c r="Y32" s="10">
        <f t="shared" si="11"/>
        <v>22.938976617244023</v>
      </c>
      <c r="Z32" s="10"/>
      <c r="AA32" s="14">
        <f t="shared" si="15"/>
        <v>88.79223451487033</v>
      </c>
      <c r="AC32" s="10">
        <f t="shared" si="0"/>
        <v>24.121598008921652</v>
      </c>
      <c r="AD32" s="10">
        <f t="shared" si="0"/>
        <v>22.938976617244023</v>
      </c>
      <c r="AE32" s="10">
        <f t="shared" si="16"/>
        <v>2.6307933222243896</v>
      </c>
      <c r="AF32" s="10">
        <f t="shared" si="12"/>
        <v>0.1525636631142723</v>
      </c>
      <c r="AG32" s="10">
        <f t="shared" si="1"/>
        <v>49.843931611504338</v>
      </c>
      <c r="AH32" s="10">
        <f t="shared" si="2"/>
        <v>1445.4740167336258</v>
      </c>
      <c r="AN32" s="10">
        <f t="shared" si="13"/>
        <v>4.1341037920668988</v>
      </c>
      <c r="AO32" s="10">
        <f t="shared" si="3"/>
        <v>2.7833569853386617</v>
      </c>
      <c r="AP32" s="10">
        <f t="shared" si="4"/>
        <v>1.3507468067282371</v>
      </c>
    </row>
    <row r="33" spans="1:42" x14ac:dyDescent="0.35">
      <c r="A33" s="43">
        <v>30</v>
      </c>
      <c r="B33" s="4">
        <f>RATES!B34</f>
        <v>2.5020000000000001E-2</v>
      </c>
      <c r="C33" s="4">
        <f>RATES!C34</f>
        <v>2.4712124595133091E-2</v>
      </c>
      <c r="D33" s="3">
        <f>RATES!D34</f>
        <v>0.47646370067584193</v>
      </c>
      <c r="E33" s="3">
        <f>RATES!E34</f>
        <v>1.0293795630501525</v>
      </c>
      <c r="G33" s="6">
        <f>'LIFE TABLES'!U33</f>
        <v>90</v>
      </c>
      <c r="H33" s="3">
        <f>'LIFE TABLES'!V33</f>
        <v>142.74662000000001</v>
      </c>
      <c r="I33" s="3">
        <f>'LIFE TABLES'!W33</f>
        <v>0.14274662000000002</v>
      </c>
      <c r="J33" s="3">
        <f>'LIFE TABLES'!X33</f>
        <v>0.85725337999999995</v>
      </c>
      <c r="K33" s="10">
        <f>'LIFE TABLES'!Y33</f>
        <v>0.29277204252980532</v>
      </c>
      <c r="P33" s="14">
        <f t="shared" si="14"/>
        <v>86144.154157072073</v>
      </c>
      <c r="Q33" s="14">
        <f t="shared" si="5"/>
        <v>21536.038539268018</v>
      </c>
      <c r="R33" s="14">
        <f t="shared" si="6"/>
        <v>107680.19269634009</v>
      </c>
      <c r="T33" s="10">
        <f t="shared" si="7"/>
        <v>3.3511096089306375E-4</v>
      </c>
      <c r="U33" s="10">
        <f t="shared" si="8"/>
        <v>3.7200947513275516E-4</v>
      </c>
      <c r="V33" s="10">
        <f t="shared" si="9"/>
        <v>1.8989621117273623E-3</v>
      </c>
      <c r="W33" s="10"/>
      <c r="X33" s="10">
        <f t="shared" si="10"/>
        <v>17.189910101495432</v>
      </c>
      <c r="Y33" s="10">
        <f t="shared" si="11"/>
        <v>19.086207682137964</v>
      </c>
      <c r="Z33" s="10"/>
      <c r="AA33" s="14">
        <f t="shared" si="15"/>
        <v>90.568079205167734</v>
      </c>
      <c r="AC33" s="10">
        <f t="shared" si="0"/>
        <v>17.189910101495432</v>
      </c>
      <c r="AD33" s="10">
        <f t="shared" si="0"/>
        <v>19.086207682137964</v>
      </c>
      <c r="AE33" s="10">
        <f t="shared" si="16"/>
        <v>1.9140046670199309</v>
      </c>
      <c r="AF33" s="10">
        <f t="shared" si="12"/>
        <v>0.1124587222180438</v>
      </c>
      <c r="AG33" s="10">
        <f t="shared" si="1"/>
        <v>38.302581172871371</v>
      </c>
      <c r="AH33" s="10">
        <f t="shared" si="2"/>
        <v>1149.0774351861412</v>
      </c>
      <c r="AN33" s="10">
        <f t="shared" si="13"/>
        <v>3.0077216196027492</v>
      </c>
      <c r="AO33" s="10">
        <f t="shared" si="3"/>
        <v>2.0264633892379749</v>
      </c>
      <c r="AP33" s="10">
        <f t="shared" si="4"/>
        <v>0.98125823036477433</v>
      </c>
    </row>
    <row r="34" spans="1:42" x14ac:dyDescent="0.35">
      <c r="A34" s="43">
        <v>31</v>
      </c>
      <c r="B34" s="4">
        <f>RATES!B35</f>
        <v>2.5180000000000001E-2</v>
      </c>
      <c r="C34" s="4">
        <f>RATES!C35</f>
        <v>2.4868206928880785E-2</v>
      </c>
      <c r="D34" s="3">
        <f>RATES!D35</f>
        <v>0.46258987582736716</v>
      </c>
      <c r="E34" s="3">
        <f>RATES!E35</f>
        <v>1.0299916309747608</v>
      </c>
      <c r="G34" s="6">
        <f>'LIFE TABLES'!U34</f>
        <v>91</v>
      </c>
      <c r="H34" s="3">
        <f>'LIFE TABLES'!V34</f>
        <v>160.38611</v>
      </c>
      <c r="I34" s="3">
        <f>'LIFE TABLES'!W34</f>
        <v>0.16038611</v>
      </c>
      <c r="J34" s="3">
        <f>'LIFE TABLES'!X34</f>
        <v>0.83961388999999997</v>
      </c>
      <c r="K34" s="10">
        <f>'LIFE TABLES'!Y34</f>
        <v>0.24581547351169528</v>
      </c>
      <c r="P34" s="14">
        <f t="shared" si="14"/>
        <v>86775.747166721834</v>
      </c>
      <c r="Q34" s="14">
        <f t="shared" si="5"/>
        <v>21693.936791680459</v>
      </c>
      <c r="R34" s="14">
        <f t="shared" si="6"/>
        <v>108469.6839584023</v>
      </c>
      <c r="T34" s="10">
        <f t="shared" si="7"/>
        <v>2.391592448385036E-4</v>
      </c>
      <c r="U34" s="10">
        <f t="shared" si="8"/>
        <v>3.0456714613733677E-4</v>
      </c>
      <c r="V34" s="10">
        <f t="shared" si="9"/>
        <v>1.3552357207515214E-3</v>
      </c>
      <c r="W34" s="10"/>
      <c r="X34" s="10">
        <f t="shared" si="10"/>
        <v>11.998075426163274</v>
      </c>
      <c r="Y34" s="10">
        <f t="shared" si="11"/>
        <v>15.282258879586715</v>
      </c>
      <c r="Z34" s="10"/>
      <c r="AA34" s="14">
        <f t="shared" si="15"/>
        <v>92.379440789271086</v>
      </c>
      <c r="AC34" s="10">
        <f t="shared" si="0"/>
        <v>11.998075426163274</v>
      </c>
      <c r="AD34" s="10">
        <f t="shared" si="0"/>
        <v>15.282258879586715</v>
      </c>
      <c r="AE34" s="10">
        <f t="shared" si="16"/>
        <v>1.3639862082762269</v>
      </c>
      <c r="AF34" s="10">
        <f t="shared" si="12"/>
        <v>8.1149855779366717E-2</v>
      </c>
      <c r="AG34" s="10">
        <f t="shared" si="1"/>
        <v>28.725470369805581</v>
      </c>
      <c r="AH34" s="10">
        <f t="shared" si="2"/>
        <v>890.48958146397297</v>
      </c>
      <c r="AN34" s="10">
        <f t="shared" si="13"/>
        <v>2.143406898719785</v>
      </c>
      <c r="AO34" s="10">
        <f t="shared" si="3"/>
        <v>1.4451360640555935</v>
      </c>
      <c r="AP34" s="10">
        <f t="shared" si="4"/>
        <v>0.69827083466419149</v>
      </c>
    </row>
    <row r="35" spans="1:42" x14ac:dyDescent="0.35">
      <c r="A35" s="43">
        <v>32</v>
      </c>
      <c r="B35" s="4">
        <f>RATES!B36</f>
        <v>2.5340000000000001E-2</v>
      </c>
      <c r="C35" s="4">
        <f>RATES!C36</f>
        <v>2.5024264904735357E-2</v>
      </c>
      <c r="D35" s="3">
        <f>RATES!D36</f>
        <v>0.44898020595179028</v>
      </c>
      <c r="E35" s="3">
        <f>RATES!E36</f>
        <v>1.0303124050796979</v>
      </c>
      <c r="G35" s="6">
        <f>'LIFE TABLES'!U35</f>
        <v>92</v>
      </c>
      <c r="H35" s="3">
        <f>'LIFE TABLES'!V35</f>
        <v>177.41664</v>
      </c>
      <c r="I35" s="3">
        <f>'LIFE TABLES'!W35</f>
        <v>0.17741664000000001</v>
      </c>
      <c r="J35" s="3">
        <f>'LIFE TABLES'!X35</f>
        <v>0.82258335999999999</v>
      </c>
      <c r="K35" s="10">
        <f>'LIFE TABLES'!Y35</f>
        <v>0.2022037181412413</v>
      </c>
      <c r="P35" s="14">
        <f t="shared" si="14"/>
        <v>87439.193933082424</v>
      </c>
      <c r="Q35" s="14">
        <f t="shared" si="5"/>
        <v>21859.798483270606</v>
      </c>
      <c r="R35" s="14">
        <f t="shared" si="6"/>
        <v>109298.99241635302</v>
      </c>
      <c r="T35" s="10">
        <f t="shared" si="7"/>
        <v>1.6721915291517114E-4</v>
      </c>
      <c r="U35" s="10">
        <f t="shared" si="8"/>
        <v>2.4044136798371309E-4</v>
      </c>
      <c r="V35" s="10">
        <f t="shared" si="9"/>
        <v>9.4757519985263692E-4</v>
      </c>
      <c r="W35" s="10"/>
      <c r="X35" s="10">
        <f t="shared" si="10"/>
        <v>8.2044579965929216</v>
      </c>
      <c r="Y35" s="10">
        <f t="shared" si="11"/>
        <v>11.799199478295181</v>
      </c>
      <c r="Z35" s="10"/>
      <c r="AA35" s="14">
        <f t="shared" si="15"/>
        <v>94.227029605056515</v>
      </c>
      <c r="AC35" s="10">
        <f t="shared" si="0"/>
        <v>8.2044579965929216</v>
      </c>
      <c r="AD35" s="10">
        <f t="shared" si="0"/>
        <v>11.799199478295181</v>
      </c>
      <c r="AE35" s="10">
        <f t="shared" si="16"/>
        <v>0.9520228542729452</v>
      </c>
      <c r="AF35" s="10">
        <f t="shared" si="12"/>
        <v>5.7334698838388883E-2</v>
      </c>
      <c r="AG35" s="10">
        <f t="shared" ref="AG35:AG53" si="17">SUM(AC35:AF35)</f>
        <v>21.013015027999437</v>
      </c>
      <c r="AH35" s="10">
        <f t="shared" si="2"/>
        <v>672.41648089598198</v>
      </c>
      <c r="AN35" s="10">
        <f t="shared" si="13"/>
        <v>1.496035913857485</v>
      </c>
      <c r="AO35" s="10">
        <f t="shared" si="3"/>
        <v>1.0093575531113341</v>
      </c>
      <c r="AP35" s="10">
        <f t="shared" si="4"/>
        <v>0.4866783607461509</v>
      </c>
    </row>
    <row r="36" spans="1:42" x14ac:dyDescent="0.35">
      <c r="A36" s="43">
        <v>33</v>
      </c>
      <c r="B36" s="4">
        <f>RATES!B37</f>
        <v>2.5499999999999998E-2</v>
      </c>
      <c r="C36" s="4">
        <f>RATES!C37</f>
        <v>2.5180298530298326E-2</v>
      </c>
      <c r="D36" s="3">
        <f>RATES!D37</f>
        <v>0.43563530089638075</v>
      </c>
      <c r="E36" s="3">
        <f>RATES!E37</f>
        <v>1.0306332040308728</v>
      </c>
      <c r="G36" s="6">
        <f>'LIFE TABLES'!U36</f>
        <v>93</v>
      </c>
      <c r="H36" s="3">
        <f>'LIFE TABLES'!V36</f>
        <v>197.35329999999999</v>
      </c>
      <c r="I36" s="3">
        <f>'LIFE TABLES'!W36</f>
        <v>0.19735329999999998</v>
      </c>
      <c r="J36" s="3">
        <f>'LIFE TABLES'!X36</f>
        <v>0.80264670000000005</v>
      </c>
      <c r="K36" s="10">
        <f>'LIFE TABLES'!Y36</f>
        <v>0.16229814709379747</v>
      </c>
      <c r="P36" s="14">
        <f t="shared" si="14"/>
        <v>88135.14639590474</v>
      </c>
      <c r="Q36" s="14">
        <f t="shared" si="5"/>
        <v>22033.786598976185</v>
      </c>
      <c r="R36" s="14">
        <f t="shared" si="6"/>
        <v>110168.93299488092</v>
      </c>
      <c r="T36" s="10">
        <f t="shared" si="7"/>
        <v>1.1408521607453387E-4</v>
      </c>
      <c r="U36" s="10">
        <f t="shared" si="8"/>
        <v>1.870070926890773E-4</v>
      </c>
      <c r="V36" s="10">
        <f t="shared" si="9"/>
        <v>6.4648289108902568E-4</v>
      </c>
      <c r="W36" s="10"/>
      <c r="X36" s="10">
        <f t="shared" si="10"/>
        <v>5.4743521200137408</v>
      </c>
      <c r="Y36" s="10">
        <f t="shared" si="11"/>
        <v>8.9751204661660307</v>
      </c>
      <c r="Z36" s="10"/>
      <c r="AA36" s="14">
        <f t="shared" si="15"/>
        <v>96.111570197157647</v>
      </c>
      <c r="AC36" s="10">
        <f t="shared" si="0"/>
        <v>5.4743521200137408</v>
      </c>
      <c r="AD36" s="10">
        <f t="shared" si="0"/>
        <v>8.9751204661660307</v>
      </c>
      <c r="AE36" s="10">
        <f t="shared" si="16"/>
        <v>0.65100612496538646</v>
      </c>
      <c r="AF36" s="10">
        <f t="shared" si="12"/>
        <v>3.9674587767541826E-2</v>
      </c>
      <c r="AG36" s="10">
        <f t="shared" si="17"/>
        <v>15.140153298912699</v>
      </c>
      <c r="AH36" s="10">
        <f t="shared" si="2"/>
        <v>499.62505886411907</v>
      </c>
      <c r="AN36" s="10">
        <f t="shared" si="13"/>
        <v>1.0230096249456071</v>
      </c>
      <c r="AO36" s="10">
        <f t="shared" si="3"/>
        <v>0.6906807127329283</v>
      </c>
      <c r="AP36" s="10">
        <f t="shared" si="4"/>
        <v>0.3323289122126788</v>
      </c>
    </row>
    <row r="37" spans="1:42" x14ac:dyDescent="0.35">
      <c r="A37" s="43">
        <v>34</v>
      </c>
      <c r="B37" s="4">
        <f>RATES!B38</f>
        <v>2.5659999999999999E-2</v>
      </c>
      <c r="C37" s="4">
        <f>RATES!C38</f>
        <v>2.5336307813167001E-2</v>
      </c>
      <c r="D37" s="3">
        <f>RATES!D38</f>
        <v>0.42255550600771608</v>
      </c>
      <c r="E37" s="3">
        <f>RATES!E38</f>
        <v>1.0309540278204914</v>
      </c>
      <c r="G37" s="6">
        <f>'LIFE TABLES'!U37</f>
        <v>94</v>
      </c>
      <c r="H37" s="3">
        <f>'LIFE TABLES'!V37</f>
        <v>216.68039999999999</v>
      </c>
      <c r="I37" s="3">
        <f>'LIFE TABLES'!W37</f>
        <v>0.2166804</v>
      </c>
      <c r="J37" s="3">
        <f>'LIFE TABLES'!X37</f>
        <v>0.7833196</v>
      </c>
      <c r="K37" s="10">
        <f>'LIFE TABLES'!Y37</f>
        <v>0.1271313196622546</v>
      </c>
      <c r="P37" s="14">
        <f t="shared" si="14"/>
        <v>88864.291917679715</v>
      </c>
      <c r="Q37" s="14">
        <f t="shared" si="5"/>
        <v>22216.072979419929</v>
      </c>
      <c r="R37" s="14">
        <f t="shared" si="6"/>
        <v>111080.36489709964</v>
      </c>
      <c r="T37" s="10">
        <f t="shared" si="7"/>
        <v>7.5960407948204824E-5</v>
      </c>
      <c r="U37" s="10">
        <f t="shared" si="8"/>
        <v>1.4008017143432642E-4</v>
      </c>
      <c r="V37" s="10">
        <f t="shared" si="9"/>
        <v>4.3044231170649428E-4</v>
      </c>
      <c r="W37" s="10"/>
      <c r="X37" s="10">
        <f t="shared" si="10"/>
        <v>3.56475879809632</v>
      </c>
      <c r="Y37" s="10">
        <f t="shared" si="11"/>
        <v>6.5750298278291588</v>
      </c>
      <c r="Z37" s="10"/>
      <c r="AA37" s="14">
        <f t="shared" si="15"/>
        <v>98.033801601100805</v>
      </c>
      <c r="AC37" s="10">
        <f t="shared" si="0"/>
        <v>3.56475879809632</v>
      </c>
      <c r="AD37" s="10">
        <f t="shared" si="0"/>
        <v>6.5750298278291588</v>
      </c>
      <c r="AE37" s="10">
        <f t="shared" si="16"/>
        <v>0.43437745813634998</v>
      </c>
      <c r="AF37" s="10">
        <f t="shared" si="12"/>
        <v>2.6780374455781825E-2</v>
      </c>
      <c r="AG37" s="10">
        <f t="shared" si="17"/>
        <v>10.600946458517612</v>
      </c>
      <c r="AH37" s="10">
        <f t="shared" si="2"/>
        <v>360.43217958959883</v>
      </c>
      <c r="AN37" s="10">
        <f t="shared" si="13"/>
        <v>0.68259314849997854</v>
      </c>
      <c r="AO37" s="10">
        <f t="shared" si="3"/>
        <v>0.46115783259213183</v>
      </c>
      <c r="AP37" s="10">
        <f t="shared" si="4"/>
        <v>0.22143531590784671</v>
      </c>
    </row>
    <row r="38" spans="1:42" x14ac:dyDescent="0.35">
      <c r="A38" s="43">
        <v>35</v>
      </c>
      <c r="B38" s="4">
        <f>RATES!B39</f>
        <v>2.581E-2</v>
      </c>
      <c r="C38" s="4">
        <f>RATES!C39</f>
        <v>2.548254441449891E-2</v>
      </c>
      <c r="D38" s="3">
        <f>RATES!D39</f>
        <v>0.40988073390848667</v>
      </c>
      <c r="E38" s="3">
        <f>RATES!E39</f>
        <v>1.0309230735935475</v>
      </c>
      <c r="G38" s="6">
        <f>'LIFE TABLES'!U38</f>
        <v>95</v>
      </c>
      <c r="H38" s="3">
        <f>'LIFE TABLES'!V38</f>
        <v>237.55644000000001</v>
      </c>
      <c r="I38" s="3">
        <f>'LIFE TABLES'!W38</f>
        <v>0.23755644000000001</v>
      </c>
      <c r="J38" s="3">
        <f>'LIFE TABLES'!X38</f>
        <v>0.76244356000000002</v>
      </c>
      <c r="K38" s="10">
        <f>'LIFE TABLES'!Y38</f>
        <v>9.6930455950787406E-2</v>
      </c>
      <c r="P38" s="14">
        <f t="shared" si="14"/>
        <v>89596.779479445875</v>
      </c>
      <c r="Q38" s="14">
        <f t="shared" si="5"/>
        <v>22399.194869861469</v>
      </c>
      <c r="R38" s="14">
        <f t="shared" si="6"/>
        <v>111995.97434930735</v>
      </c>
      <c r="T38" s="10">
        <f t="shared" si="7"/>
        <v>4.9228195276819343E-5</v>
      </c>
      <c r="U38" s="10">
        <f t="shared" si="8"/>
        <v>1.0225434319436503E-4</v>
      </c>
      <c r="V38" s="10">
        <f t="shared" si="9"/>
        <v>2.7895977323530978E-4</v>
      </c>
      <c r="W38" s="10"/>
      <c r="X38" s="10">
        <f t="shared" si="10"/>
        <v>2.2594163645108258</v>
      </c>
      <c r="Y38" s="10">
        <f t="shared" si="11"/>
        <v>4.6939848227747483</v>
      </c>
      <c r="Z38" s="10"/>
      <c r="AA38" s="14">
        <f t="shared" si="15"/>
        <v>99.994477633122827</v>
      </c>
      <c r="AC38" s="10">
        <f t="shared" si="0"/>
        <v>2.2594163645108258</v>
      </c>
      <c r="AD38" s="10">
        <f t="shared" si="0"/>
        <v>4.6939848227747483</v>
      </c>
      <c r="AE38" s="10">
        <f t="shared" si="16"/>
        <v>0.28285512599758073</v>
      </c>
      <c r="AF38" s="10">
        <f t="shared" si="12"/>
        <v>1.7642026751505516E-2</v>
      </c>
      <c r="AG38" s="10">
        <f t="shared" si="17"/>
        <v>7.2538983400346604</v>
      </c>
      <c r="AH38" s="10">
        <f t="shared" si="2"/>
        <v>253.88644190121312</v>
      </c>
      <c r="AN38" s="10">
        <f t="shared" si="13"/>
        <v>0.44448662656762689</v>
      </c>
      <c r="AO38" s="10">
        <f t="shared" si="3"/>
        <v>0.30049715274908623</v>
      </c>
      <c r="AP38" s="10">
        <f t="shared" si="4"/>
        <v>0.14398947381854066</v>
      </c>
    </row>
    <row r="39" spans="1:42" x14ac:dyDescent="0.35">
      <c r="A39" s="43">
        <v>36</v>
      </c>
      <c r="B39" s="4">
        <f>RATES!B40</f>
        <v>2.596E-2</v>
      </c>
      <c r="C39" s="4">
        <f>RATES!C40</f>
        <v>2.5628759633814266E-2</v>
      </c>
      <c r="D39" s="3">
        <f>RATES!D40</f>
        <v>0.39747018785099697</v>
      </c>
      <c r="E39" s="3">
        <f>RATES!E40</f>
        <v>1.031223841276222</v>
      </c>
      <c r="G39" s="6">
        <f>'LIFE TABLES'!U39</f>
        <v>96</v>
      </c>
      <c r="H39" s="3">
        <f>'LIFE TABLES'!V39</f>
        <v>262.10404</v>
      </c>
      <c r="I39" s="3">
        <f>'LIFE TABLES'!W39</f>
        <v>0.26210403999999998</v>
      </c>
      <c r="J39" s="3">
        <f>'LIFE TABLES'!X39</f>
        <v>0.73789596000000002</v>
      </c>
      <c r="K39" s="10">
        <f>'LIFE TABLES'!Y39</f>
        <v>7.1524591847043989E-2</v>
      </c>
      <c r="P39" s="14">
        <f t="shared" si="14"/>
        <v>90361.659728555765</v>
      </c>
      <c r="Q39" s="14">
        <f t="shared" si="5"/>
        <v>22590.414932138941</v>
      </c>
      <c r="R39" s="14">
        <f t="shared" si="6"/>
        <v>112952.07466069471</v>
      </c>
      <c r="T39" s="10">
        <f t="shared" si="7"/>
        <v>3.0876493450927668E-5</v>
      </c>
      <c r="U39" s="10">
        <f t="shared" si="8"/>
        <v>7.3116483562458517E-5</v>
      </c>
      <c r="V39" s="10">
        <f t="shared" si="9"/>
        <v>1.7496679622192355E-4</v>
      </c>
      <c r="W39" s="10"/>
      <c r="X39" s="10">
        <f t="shared" si="10"/>
        <v>1.3859572659375541</v>
      </c>
      <c r="Y39" s="10">
        <f t="shared" si="11"/>
        <v>3.2825705494759498</v>
      </c>
      <c r="Z39" s="10"/>
      <c r="AA39" s="14">
        <f t="shared" si="15"/>
        <v>101.99436718578528</v>
      </c>
      <c r="AC39" s="10">
        <f t="shared" si="0"/>
        <v>1.3859572659375541</v>
      </c>
      <c r="AD39" s="10">
        <f t="shared" si="0"/>
        <v>3.2825705494759498</v>
      </c>
      <c r="AE39" s="10">
        <f t="shared" si="16"/>
        <v>0.17927904685076934</v>
      </c>
      <c r="AF39" s="10">
        <f t="shared" si="12"/>
        <v>1.1308951177748145E-2</v>
      </c>
      <c r="AG39" s="10">
        <f t="shared" si="17"/>
        <v>4.8591158134420214</v>
      </c>
      <c r="AH39" s="10">
        <f t="shared" si="2"/>
        <v>174.92816928391278</v>
      </c>
      <c r="AN39" s="10">
        <f t="shared" si="13"/>
        <v>0.2817242164797803</v>
      </c>
      <c r="AO39" s="10">
        <f t="shared" si="3"/>
        <v>0.19058799802851747</v>
      </c>
      <c r="AP39" s="10">
        <f t="shared" si="4"/>
        <v>9.1136218451262824E-2</v>
      </c>
    </row>
    <row r="40" spans="1:42" x14ac:dyDescent="0.35">
      <c r="A40" s="43">
        <v>37</v>
      </c>
      <c r="B40" s="4">
        <f>RATES!B41</f>
        <v>2.6110000000000001E-2</v>
      </c>
      <c r="C40" s="4">
        <f>RATES!C41</f>
        <v>2.5774953477364682E-2</v>
      </c>
      <c r="D40" s="3">
        <f>RATES!D41</f>
        <v>0.38532302185706202</v>
      </c>
      <c r="E40" s="3">
        <f>RATES!E41</f>
        <v>1.0315246307770343</v>
      </c>
      <c r="G40" s="6">
        <f>'LIFE TABLES'!U40</f>
        <v>97</v>
      </c>
      <c r="H40" s="3">
        <f>'LIFE TABLES'!V40</f>
        <v>283.85297000000003</v>
      </c>
      <c r="I40" s="3">
        <f>'LIFE TABLES'!W40</f>
        <v>0.28385297000000004</v>
      </c>
      <c r="J40" s="3">
        <f>'LIFE TABLES'!X40</f>
        <v>0.71614702999999991</v>
      </c>
      <c r="K40" s="10">
        <f>'LIFE TABLES'!Y40</f>
        <v>5.1222124023222758E-2</v>
      </c>
      <c r="P40" s="14">
        <f t="shared" si="14"/>
        <v>91159.651578764722</v>
      </c>
      <c r="Q40" s="14">
        <f t="shared" si="5"/>
        <v>22789.912894691181</v>
      </c>
      <c r="R40" s="14">
        <f t="shared" si="6"/>
        <v>113949.5644734559</v>
      </c>
      <c r="T40" s="10">
        <f t="shared" si="7"/>
        <v>1.8795292719441851E-5</v>
      </c>
      <c r="U40" s="10">
        <f t="shared" si="8"/>
        <v>4.9664844758977753E-5</v>
      </c>
      <c r="V40" s="10">
        <f t="shared" si="9"/>
        <v>1.0650665874350389E-4</v>
      </c>
      <c r="W40" s="10"/>
      <c r="X40" s="10">
        <f t="shared" si="10"/>
        <v>0.82510741223200201</v>
      </c>
      <c r="Y40" s="10">
        <f t="shared" si="11"/>
        <v>2.1806537340572785</v>
      </c>
      <c r="Z40" s="10"/>
      <c r="AA40" s="14">
        <f t="shared" si="15"/>
        <v>104.03425452950098</v>
      </c>
      <c r="AC40" s="10">
        <f t="shared" si="0"/>
        <v>0.82510741223200201</v>
      </c>
      <c r="AD40" s="10">
        <f t="shared" si="0"/>
        <v>2.1806537340572785</v>
      </c>
      <c r="AE40" s="10">
        <f t="shared" si="16"/>
        <v>0.10997208210828073</v>
      </c>
      <c r="AF40" s="10">
        <f t="shared" si="12"/>
        <v>7.0138578001023699E-3</v>
      </c>
      <c r="AG40" s="10">
        <f t="shared" si="17"/>
        <v>3.1227470861976632</v>
      </c>
      <c r="AH40" s="10">
        <f t="shared" si="2"/>
        <v>115.54164218931354</v>
      </c>
      <c r="AN40" s="10">
        <f t="shared" si="13"/>
        <v>0.17281327188444112</v>
      </c>
      <c r="AO40" s="10">
        <f t="shared" si="3"/>
        <v>0.1169859399083831</v>
      </c>
      <c r="AP40" s="10">
        <f t="shared" si="4"/>
        <v>5.582733197605802E-2</v>
      </c>
    </row>
    <row r="41" spans="1:42" x14ac:dyDescent="0.35">
      <c r="A41" s="43">
        <v>38</v>
      </c>
      <c r="B41" s="4">
        <f>RATES!B42</f>
        <v>2.6259999999999999E-2</v>
      </c>
      <c r="C41" s="4">
        <f>RATES!C42</f>
        <v>2.5921125951399046E-2</v>
      </c>
      <c r="D41" s="3">
        <f>RATES!D42</f>
        <v>0.37343818647922677</v>
      </c>
      <c r="E41" s="3">
        <f>RATES!E42</f>
        <v>1.0318254420895876</v>
      </c>
      <c r="G41" s="6">
        <f>'LIFE TABLES'!U41</f>
        <v>98</v>
      </c>
      <c r="H41" s="3">
        <f>'LIFE TABLES'!V41</f>
        <v>305.70535999999998</v>
      </c>
      <c r="I41" s="3">
        <f>'LIFE TABLES'!W41</f>
        <v>0.30570535999999998</v>
      </c>
      <c r="J41" s="3">
        <f>'LIFE TABLES'!X41</f>
        <v>0.69429464000000007</v>
      </c>
      <c r="K41" s="10">
        <f>'LIFE TABLES'!Y41</f>
        <v>3.55632461587388E-2</v>
      </c>
      <c r="P41" s="14">
        <f t="shared" si="14"/>
        <v>91991.509139589863</v>
      </c>
      <c r="Q41" s="14">
        <f t="shared" si="5"/>
        <v>22997.877284897466</v>
      </c>
      <c r="R41" s="14">
        <f t="shared" si="6"/>
        <v>114989.38642448733</v>
      </c>
      <c r="T41" s="10">
        <f t="shared" si="7"/>
        <v>1.1092050343488575E-5</v>
      </c>
      <c r="U41" s="10">
        <f t="shared" si="8"/>
        <v>3.2559656453579983E-5</v>
      </c>
      <c r="V41" s="10">
        <f t="shared" si="9"/>
        <v>6.2854951946435313E-5</v>
      </c>
      <c r="W41" s="10"/>
      <c r="X41" s="10">
        <f t="shared" si="10"/>
        <v>0.47622563652553573</v>
      </c>
      <c r="Y41" s="10">
        <f t="shared" si="11"/>
        <v>1.3981581410503932</v>
      </c>
      <c r="Z41" s="10"/>
      <c r="AA41" s="14">
        <f t="shared" si="15"/>
        <v>106.11493962009101</v>
      </c>
      <c r="AC41" s="10">
        <f t="shared" si="0"/>
        <v>0.47622563652553573</v>
      </c>
      <c r="AD41" s="10">
        <f t="shared" si="0"/>
        <v>1.3981581410503932</v>
      </c>
      <c r="AE41" s="10">
        <f t="shared" si="16"/>
        <v>6.547001242133213E-2</v>
      </c>
      <c r="AF41" s="10">
        <f t="shared" si="12"/>
        <v>4.2205788384700859E-3</v>
      </c>
      <c r="AG41" s="10">
        <f t="shared" si="17"/>
        <v>1.9440743688357311</v>
      </c>
      <c r="AH41" s="10">
        <f t="shared" si="2"/>
        <v>73.87482601575779</v>
      </c>
      <c r="AN41" s="10">
        <f t="shared" si="13"/>
        <v>0.10288144809066475</v>
      </c>
      <c r="AO41" s="10">
        <f t="shared" si="3"/>
        <v>6.9690591259802218E-2</v>
      </c>
      <c r="AP41" s="10">
        <f t="shared" si="4"/>
        <v>3.3190856830862536E-2</v>
      </c>
    </row>
    <row r="42" spans="1:42" x14ac:dyDescent="0.35">
      <c r="A42" s="43">
        <v>39</v>
      </c>
      <c r="B42" s="4">
        <f>RATES!B43</f>
        <v>2.64E-2</v>
      </c>
      <c r="C42" s="4">
        <f>RATES!C43</f>
        <v>2.6057534319289598E-2</v>
      </c>
      <c r="D42" s="3">
        <f>RATES!D43</f>
        <v>0.36195193998144004</v>
      </c>
      <c r="E42" s="3">
        <f>RATES!E43</f>
        <v>1.0317341758090197</v>
      </c>
      <c r="G42" s="6">
        <f>'LIFE TABLES'!U42</f>
        <v>99</v>
      </c>
      <c r="H42" s="3">
        <f>'LIFE TABLES'!V42</f>
        <v>330.00355999999999</v>
      </c>
      <c r="I42" s="3">
        <f>'LIFE TABLES'!W42</f>
        <v>0.33000355999999997</v>
      </c>
      <c r="J42" s="3">
        <f>'LIFE TABLES'!X42</f>
        <v>0.66999644000000003</v>
      </c>
      <c r="K42" s="10">
        <f>'LIFE TABLES'!Y42</f>
        <v>2.3827248321198671E-2</v>
      </c>
      <c r="P42" s="14">
        <f t="shared" si="14"/>
        <v>92822.74661856427</v>
      </c>
      <c r="Q42" s="14">
        <f t="shared" si="5"/>
        <v>23205.686654641067</v>
      </c>
      <c r="R42" s="14">
        <f t="shared" si="6"/>
        <v>116028.43327320533</v>
      </c>
      <c r="T42" s="10">
        <f t="shared" si="7"/>
        <v>6.3168891060724032E-6</v>
      </c>
      <c r="U42" s="10">
        <f t="shared" si="8"/>
        <v>2.0742357905952558E-5</v>
      </c>
      <c r="V42" s="10">
        <f t="shared" si="9"/>
        <v>3.5795704934410323E-5</v>
      </c>
      <c r="W42" s="10"/>
      <c r="X42" s="10">
        <f t="shared" si="10"/>
        <v>0.2652428728469392</v>
      </c>
      <c r="Y42" s="10">
        <f t="shared" si="11"/>
        <v>0.87111092485475661</v>
      </c>
      <c r="Z42" s="10"/>
      <c r="AA42" s="14">
        <f t="shared" si="15"/>
        <v>108.23723841249283</v>
      </c>
      <c r="AC42" s="10">
        <f t="shared" si="0"/>
        <v>0.2652428728469392</v>
      </c>
      <c r="AD42" s="10">
        <f t="shared" si="0"/>
        <v>0.87111092485475661</v>
      </c>
      <c r="AE42" s="10">
        <f t="shared" si="16"/>
        <v>3.7787139447353714E-2</v>
      </c>
      <c r="AF42" s="10">
        <f t="shared" si="12"/>
        <v>2.4624482396128438E-3</v>
      </c>
      <c r="AG42" s="10">
        <f t="shared" si="17"/>
        <v>1.1766033853886624</v>
      </c>
      <c r="AH42" s="10">
        <f t="shared" si="2"/>
        <v>45.887532030157836</v>
      </c>
      <c r="AN42" s="10">
        <f t="shared" si="13"/>
        <v>5.9379790560127259E-2</v>
      </c>
      <c r="AO42" s="10">
        <f t="shared" si="3"/>
        <v>4.0249587686966556E-2</v>
      </c>
      <c r="AP42" s="10">
        <f t="shared" si="4"/>
        <v>1.9130202873160702E-2</v>
      </c>
    </row>
    <row r="43" spans="1:42" x14ac:dyDescent="0.35">
      <c r="A43" s="43">
        <v>40</v>
      </c>
      <c r="B43" s="4">
        <f>RATES!B44</f>
        <v>2.6540000000000001E-2</v>
      </c>
      <c r="C43" s="4">
        <f>RATES!C44</f>
        <v>2.6193924082475131E-2</v>
      </c>
      <c r="D43" s="3">
        <f>RATES!D44</f>
        <v>0.35072355328981913</v>
      </c>
      <c r="E43" s="3">
        <f>RATES!E44</f>
        <v>1.0320149205443934</v>
      </c>
      <c r="G43" s="6">
        <f>'LIFE TABLES'!U43</f>
        <v>100</v>
      </c>
      <c r="H43" s="3">
        <f>'LIFE TABLES'!V43</f>
        <v>359.84035999999998</v>
      </c>
      <c r="I43" s="3">
        <f>'LIFE TABLES'!W43</f>
        <v>0.35984035999999997</v>
      </c>
      <c r="J43" s="3">
        <f>'LIFE TABLES'!X43</f>
        <v>0.64015964000000003</v>
      </c>
      <c r="K43" s="10">
        <f>'LIFE TABLES'!Y43</f>
        <v>1.5253242707489146E-2</v>
      </c>
      <c r="P43" s="14">
        <f t="shared" si="14"/>
        <v>93686.981367792017</v>
      </c>
      <c r="Q43" s="14">
        <f t="shared" si="5"/>
        <v>23421.745341948004</v>
      </c>
      <c r="R43" s="14">
        <f t="shared" si="6"/>
        <v>117108.72670974002</v>
      </c>
      <c r="T43" s="10">
        <f t="shared" si="7"/>
        <v>3.4372448376537474E-6</v>
      </c>
      <c r="U43" s="10">
        <f t="shared" si="8"/>
        <v>1.2880739350051975E-5</v>
      </c>
      <c r="V43" s="10">
        <f t="shared" si="9"/>
        <v>1.9477720746704588E-5</v>
      </c>
      <c r="W43" s="10"/>
      <c r="X43" s="10">
        <f t="shared" si="10"/>
        <v>0.1411531206544418</v>
      </c>
      <c r="Y43" s="10">
        <f t="shared" si="11"/>
        <v>0.52904788630567567</v>
      </c>
      <c r="Z43" s="10"/>
      <c r="AA43" s="14">
        <f t="shared" si="15"/>
        <v>110.40198318074269</v>
      </c>
      <c r="AC43" s="10">
        <f t="shared" si="0"/>
        <v>0.1411531206544418</v>
      </c>
      <c r="AD43" s="10">
        <f t="shared" si="0"/>
        <v>0.52904788630567567</v>
      </c>
      <c r="AE43" s="10">
        <f t="shared" si="16"/>
        <v>2.1046229016813522E-2</v>
      </c>
      <c r="AF43" s="10">
        <f t="shared" si="12"/>
        <v>1.3860303073510007E-3</v>
      </c>
      <c r="AG43" s="10">
        <f t="shared" si="17"/>
        <v>0.6926332662842819</v>
      </c>
      <c r="AH43" s="10">
        <f t="shared" si="2"/>
        <v>27.705330651371277</v>
      </c>
      <c r="AN43" s="10">
        <f t="shared" si="13"/>
        <v>3.3072645597849816E-2</v>
      </c>
      <c r="AO43" s="10">
        <f t="shared" si="3"/>
        <v>2.2432259324164525E-2</v>
      </c>
      <c r="AP43" s="10">
        <f t="shared" si="4"/>
        <v>1.0640386273685291E-2</v>
      </c>
    </row>
    <row r="44" spans="1:42" x14ac:dyDescent="0.35">
      <c r="A44" s="43">
        <v>41</v>
      </c>
      <c r="B44" s="4">
        <f>RATES!B45</f>
        <v>2.6669999999999999E-2</v>
      </c>
      <c r="C44" s="4">
        <f>RATES!C45</f>
        <v>2.6320555065349444E-2</v>
      </c>
      <c r="D44" s="3">
        <f>RATES!D45</f>
        <v>0.33988676611542634</v>
      </c>
      <c r="E44" s="3">
        <f>RATES!E45</f>
        <v>1.0318835219689388</v>
      </c>
      <c r="G44" s="6">
        <f>'LIFE TABLES'!U44</f>
        <v>101</v>
      </c>
      <c r="H44" s="3">
        <f>'LIFE TABLES'!V44</f>
        <v>396.54322999999999</v>
      </c>
      <c r="I44" s="3">
        <f>'LIFE TABLES'!W44</f>
        <v>0.39654322999999997</v>
      </c>
      <c r="J44" s="3">
        <f>'LIFE TABLES'!X44</f>
        <v>0.60345676999999998</v>
      </c>
      <c r="K44" s="10">
        <f>'LIFE TABLES'!Y44</f>
        <v>9.2046725762874541E-3</v>
      </c>
      <c r="P44" s="14">
        <f t="shared" si="14"/>
        <v>94547.223145913988</v>
      </c>
      <c r="Q44" s="14">
        <f t="shared" si="5"/>
        <v>23636.805786478497</v>
      </c>
      <c r="R44" s="14">
        <f t="shared" si="6"/>
        <v>118184.02893239248</v>
      </c>
      <c r="T44" s="10">
        <f t="shared" si="7"/>
        <v>1.763094367315249E-6</v>
      </c>
      <c r="U44" s="10">
        <f t="shared" si="8"/>
        <v>7.7237582979362419E-6</v>
      </c>
      <c r="V44" s="10">
        <f t="shared" si="9"/>
        <v>9.9908680814530873E-6</v>
      </c>
      <c r="W44" s="10"/>
      <c r="X44" s="10">
        <f t="shared" si="10"/>
        <v>7.081008299628265E-2</v>
      </c>
      <c r="Y44" s="10">
        <f t="shared" si="11"/>
        <v>0.31025709450459965</v>
      </c>
      <c r="Z44" s="10"/>
      <c r="AA44" s="14">
        <f t="shared" si="15"/>
        <v>112.61002284435754</v>
      </c>
      <c r="AC44" s="10">
        <f t="shared" si="0"/>
        <v>7.081008299628265E-2</v>
      </c>
      <c r="AD44" s="10">
        <f t="shared" si="0"/>
        <v>0.31025709450459965</v>
      </c>
      <c r="AE44" s="10">
        <f t="shared" si="16"/>
        <v>1.1200060334639533E-2</v>
      </c>
      <c r="AF44" s="10">
        <f t="shared" si="12"/>
        <v>7.4550307091979684E-4</v>
      </c>
      <c r="AG44" s="10">
        <f t="shared" si="17"/>
        <v>0.39301274090644167</v>
      </c>
      <c r="AH44" s="10">
        <f t="shared" si="2"/>
        <v>16.113522377164109</v>
      </c>
      <c r="AN44" s="10">
        <f t="shared" si="13"/>
        <v>1.760009481157641E-2</v>
      </c>
      <c r="AO44" s="10">
        <f t="shared" si="3"/>
        <v>1.194556340555933E-2</v>
      </c>
      <c r="AP44" s="10">
        <f t="shared" si="4"/>
        <v>5.6545314060170802E-3</v>
      </c>
    </row>
    <row r="45" spans="1:42" x14ac:dyDescent="0.35">
      <c r="A45" s="43">
        <v>42</v>
      </c>
      <c r="B45" s="4">
        <f>RATES!B46</f>
        <v>2.6800000000000001E-2</v>
      </c>
      <c r="C45" s="4">
        <f>RATES!C46</f>
        <v>2.6447170014848229E-2</v>
      </c>
      <c r="D45" s="3">
        <f>RATES!D46</f>
        <v>0.32930162970189297</v>
      </c>
      <c r="E45" s="3">
        <f>RATES!E46</f>
        <v>1.032144196866307</v>
      </c>
      <c r="G45" s="6">
        <f>'LIFE TABLES'!U45</f>
        <v>102</v>
      </c>
      <c r="H45" s="3">
        <f>'LIFE TABLES'!V45</f>
        <v>428.30820999999997</v>
      </c>
      <c r="I45" s="3">
        <f>'LIFE TABLES'!W45</f>
        <v>0.42830820999999997</v>
      </c>
      <c r="J45" s="3">
        <f>'LIFE TABLES'!X45</f>
        <v>0.57169179000000003</v>
      </c>
      <c r="K45" s="10">
        <f>'LIFE TABLES'!Y45</f>
        <v>5.2622357415016861E-3</v>
      </c>
      <c r="P45" s="14">
        <f t="shared" si="14"/>
        <v>95439.467610481559</v>
      </c>
      <c r="Q45" s="14">
        <f t="shared" si="5"/>
        <v>23859.86690262039</v>
      </c>
      <c r="R45" s="14">
        <f t="shared" si="6"/>
        <v>119299.33451310195</v>
      </c>
      <c r="T45" s="10">
        <f t="shared" si="7"/>
        <v>8.5675458857096618E-7</v>
      </c>
      <c r="U45" s="10">
        <f t="shared" si="8"/>
        <v>4.2791708243133011E-6</v>
      </c>
      <c r="V45" s="10">
        <f t="shared" si="9"/>
        <v>4.8549426685688149E-6</v>
      </c>
      <c r="W45" s="10"/>
      <c r="X45" s="10">
        <f t="shared" si="10"/>
        <v>3.3652360027011566E-2</v>
      </c>
      <c r="Y45" s="10">
        <f t="shared" si="11"/>
        <v>0.16810921683511867</v>
      </c>
      <c r="Z45" s="10"/>
      <c r="AA45" s="14">
        <f t="shared" si="15"/>
        <v>114.8622233012447</v>
      </c>
      <c r="AC45" s="10">
        <f t="shared" si="0"/>
        <v>3.3652360027011566E-2</v>
      </c>
      <c r="AD45" s="10">
        <f t="shared" si="0"/>
        <v>0.16810921683511867</v>
      </c>
      <c r="AE45" s="10">
        <f t="shared" si="16"/>
        <v>5.6185507315811047E-3</v>
      </c>
      <c r="AF45" s="10">
        <f t="shared" si="12"/>
        <v>3.7789776465792832E-4</v>
      </c>
      <c r="AG45" s="10">
        <f t="shared" si="17"/>
        <v>0.20775802535836929</v>
      </c>
      <c r="AH45" s="10">
        <f t="shared" si="2"/>
        <v>8.7258370650515111</v>
      </c>
      <c r="AN45" s="10">
        <f t="shared" si="13"/>
        <v>8.8291511496274497E-3</v>
      </c>
      <c r="AO45" s="10">
        <f t="shared" si="3"/>
        <v>5.9964484962390331E-3</v>
      </c>
      <c r="AP45" s="10">
        <f t="shared" si="4"/>
        <v>2.8327026533884166E-3</v>
      </c>
    </row>
    <row r="46" spans="1:42" x14ac:dyDescent="0.35">
      <c r="A46" s="43">
        <v>43</v>
      </c>
      <c r="B46" s="4">
        <f>RATES!B47</f>
        <v>2.6929999999999999E-2</v>
      </c>
      <c r="C46" s="4">
        <f>RATES!C47</f>
        <v>2.6573768935031109E-2</v>
      </c>
      <c r="D46" s="3">
        <f>RATES!D47</f>
        <v>0.31896558558159949</v>
      </c>
      <c r="E46" s="3">
        <f>RATES!E47</f>
        <v>1.032404888136903</v>
      </c>
      <c r="G46" s="6">
        <f>'LIFE TABLES'!U46</f>
        <v>103</v>
      </c>
      <c r="H46" s="3">
        <f>'LIFE TABLES'!V46</f>
        <v>460.69245000000001</v>
      </c>
      <c r="I46" s="3">
        <f>'LIFE TABLES'!W46</f>
        <v>0.46069245000000003</v>
      </c>
      <c r="J46" s="3">
        <f>'LIFE TABLES'!X46</f>
        <v>0.53930754999999997</v>
      </c>
      <c r="K46" s="10">
        <f>'LIFE TABLES'!Y46</f>
        <v>2.8379634652717077E-3</v>
      </c>
      <c r="P46" s="14">
        <f t="shared" si="14"/>
        <v>96364.465078835405</v>
      </c>
      <c r="Q46" s="14">
        <f t="shared" si="5"/>
        <v>24091.116269708851</v>
      </c>
      <c r="R46" s="14">
        <f t="shared" si="6"/>
        <v>120455.58134854425</v>
      </c>
      <c r="T46" s="10">
        <f t="shared" si="7"/>
        <v>3.9274608539644589E-7</v>
      </c>
      <c r="U46" s="10">
        <f t="shared" si="8"/>
        <v>2.2366354325925022E-6</v>
      </c>
      <c r="V46" s="10">
        <f t="shared" si="9"/>
        <v>2.2255611505798629E-6</v>
      </c>
      <c r="W46" s="10"/>
      <c r="X46" s="10">
        <f t="shared" si="10"/>
        <v>1.5087264571604154E-2</v>
      </c>
      <c r="Y46" s="10">
        <f t="shared" si="11"/>
        <v>8.5934183825811555E-2</v>
      </c>
      <c r="Z46" s="10"/>
      <c r="AA46" s="14">
        <f t="shared" si="15"/>
        <v>117.15946776726959</v>
      </c>
      <c r="AC46" s="10">
        <f t="shared" si="0"/>
        <v>1.5087264571604154E-2</v>
      </c>
      <c r="AD46" s="10">
        <f t="shared" si="0"/>
        <v>8.5934183825811555E-2</v>
      </c>
      <c r="AE46" s="10">
        <f t="shared" si="16"/>
        <v>2.6702015428254578E-3</v>
      </c>
      <c r="AF46" s="10">
        <f t="shared" si="12"/>
        <v>1.8142842220256048E-4</v>
      </c>
      <c r="AG46" s="10">
        <f t="shared" si="17"/>
        <v>0.10387307836244374</v>
      </c>
      <c r="AH46" s="10">
        <f t="shared" si="2"/>
        <v>4.4665423695850803</v>
      </c>
      <c r="AN46" s="10">
        <f t="shared" si="13"/>
        <v>4.1960309958685767E-3</v>
      </c>
      <c r="AO46" s="10">
        <f t="shared" si="3"/>
        <v>2.8516299650280185E-3</v>
      </c>
      <c r="AP46" s="10">
        <f t="shared" si="4"/>
        <v>1.3444010308405582E-3</v>
      </c>
    </row>
    <row r="47" spans="1:42" x14ac:dyDescent="0.35">
      <c r="A47" s="43">
        <v>44</v>
      </c>
      <c r="B47" s="4">
        <f>RATES!B48</f>
        <v>2.7050000000000001E-2</v>
      </c>
      <c r="C47" s="4">
        <f>RATES!C48</f>
        <v>2.6690615253044576E-2</v>
      </c>
      <c r="D47" s="3">
        <f>RATES!D48</f>
        <v>0.30900832177573911</v>
      </c>
      <c r="E47" s="3">
        <f>RATES!E48</f>
        <v>1.0322232868960945</v>
      </c>
      <c r="G47" s="6">
        <f>'LIFE TABLES'!U47</f>
        <v>104</v>
      </c>
      <c r="H47" s="3">
        <f>'LIFE TABLES'!V47</f>
        <v>493.43416000000002</v>
      </c>
      <c r="I47" s="3">
        <f>'LIFE TABLES'!W47</f>
        <v>0.49343416000000001</v>
      </c>
      <c r="J47" s="3">
        <f>'LIFE TABLES'!X47</f>
        <v>0.50656583999999993</v>
      </c>
      <c r="K47" s="10">
        <f>'LIFE TABLES'!Y47</f>
        <v>1.4376153466746733E-3</v>
      </c>
      <c r="P47" s="14">
        <f t="shared" si="14"/>
        <v>97281.312696218898</v>
      </c>
      <c r="Q47" s="14">
        <f t="shared" si="5"/>
        <v>24320.328174054725</v>
      </c>
      <c r="R47" s="14">
        <f t="shared" si="6"/>
        <v>121601.64087027362</v>
      </c>
      <c r="T47" s="10">
        <f t="shared" si="7"/>
        <v>1.6910898805722797E-7</v>
      </c>
      <c r="U47" s="10">
        <f t="shared" si="8"/>
        <v>1.0981678968650069E-6</v>
      </c>
      <c r="V47" s="10">
        <f t="shared" si="9"/>
        <v>9.582842656576262E-7</v>
      </c>
      <c r="W47" s="10"/>
      <c r="X47" s="10">
        <f t="shared" si="10"/>
        <v>6.353380510729611E-3</v>
      </c>
      <c r="Y47" s="10">
        <f t="shared" si="11"/>
        <v>4.1264667908603218E-2</v>
      </c>
      <c r="Z47" s="10"/>
      <c r="AA47" s="14">
        <f t="shared" si="15"/>
        <v>119.50265712261498</v>
      </c>
      <c r="AC47" s="10">
        <f t="shared" si="0"/>
        <v>6.353380510729611E-3</v>
      </c>
      <c r="AD47" s="10">
        <f t="shared" si="0"/>
        <v>4.1264667908603218E-2</v>
      </c>
      <c r="AE47" s="10">
        <f t="shared" si="16"/>
        <v>1.1971217550236443E-3</v>
      </c>
      <c r="AF47" s="10">
        <f t="shared" si="12"/>
        <v>8.2183998828091589E-5</v>
      </c>
      <c r="AG47" s="10">
        <f t="shared" si="17"/>
        <v>4.8897354173184561E-2</v>
      </c>
      <c r="AH47" s="10">
        <f t="shared" si="2"/>
        <v>2.1514835836201205</v>
      </c>
      <c r="AN47" s="10">
        <f t="shared" si="13"/>
        <v>1.8811913293228695E-3</v>
      </c>
      <c r="AO47" s="10">
        <f t="shared" si="3"/>
        <v>1.2793057538517359E-3</v>
      </c>
      <c r="AP47" s="10">
        <f t="shared" si="4"/>
        <v>6.0188557547113356E-4</v>
      </c>
    </row>
    <row r="48" spans="1:42" x14ac:dyDescent="0.35">
      <c r="A48" s="43">
        <v>45</v>
      </c>
      <c r="B48" s="4">
        <f>RATES!B49</f>
        <v>2.717E-2</v>
      </c>
      <c r="C48" s="4">
        <f>RATES!C49</f>
        <v>2.6807447919590902E-2</v>
      </c>
      <c r="D48" s="3">
        <f>RATES!D49</f>
        <v>0.29929213083059825</v>
      </c>
      <c r="E48" s="3">
        <f>RATES!E49</f>
        <v>1.0324639038058783</v>
      </c>
      <c r="G48" s="6">
        <f>'LIFE TABLES'!U48</f>
        <v>105</v>
      </c>
      <c r="H48" s="3">
        <f>'LIFE TABLES'!V48</f>
        <v>526.25999000000002</v>
      </c>
      <c r="I48" s="3">
        <f>'LIFE TABLES'!W48</f>
        <v>0.52625999000000001</v>
      </c>
      <c r="J48" s="3">
        <f>'LIFE TABLES'!X48</f>
        <v>0.47374000999999999</v>
      </c>
      <c r="K48" s="10">
        <f>'LIFE TABLES'!Y48</f>
        <v>6.810559087098132E-4</v>
      </c>
      <c r="P48" s="14">
        <f t="shared" si="14"/>
        <v>98229.776108477148</v>
      </c>
      <c r="Q48" s="14">
        <f t="shared" si="5"/>
        <v>24557.444027119287</v>
      </c>
      <c r="R48" s="14">
        <f t="shared" si="6"/>
        <v>122787.22013559644</v>
      </c>
      <c r="T48" s="10">
        <f t="shared" si="7"/>
        <v>6.8096639639322898E-8</v>
      </c>
      <c r="U48" s="10">
        <f t="shared" si="8"/>
        <v>5.0430666806213911E-7</v>
      </c>
      <c r="V48" s="10">
        <f t="shared" si="9"/>
        <v>3.858809579561635E-7</v>
      </c>
      <c r="W48" s="10"/>
      <c r="X48" s="10">
        <f t="shared" si="10"/>
        <v>2.5020927335913812E-3</v>
      </c>
      <c r="Y48" s="10">
        <f t="shared" si="11"/>
        <v>1.8532891192486987E-2</v>
      </c>
      <c r="Z48" s="10"/>
      <c r="AA48" s="14">
        <f t="shared" si="15"/>
        <v>121.89271026506728</v>
      </c>
      <c r="AC48" s="10">
        <f t="shared" si="0"/>
        <v>2.5020927335913812E-3</v>
      </c>
      <c r="AD48" s="10">
        <f t="shared" si="0"/>
        <v>1.8532891192486987E-2</v>
      </c>
      <c r="AE48" s="10">
        <f t="shared" si="16"/>
        <v>5.0411776683877661E-4</v>
      </c>
      <c r="AF48" s="10">
        <f t="shared" si="12"/>
        <v>3.4959675216283847E-5</v>
      </c>
      <c r="AG48" s="10">
        <f t="shared" si="17"/>
        <v>2.1574061368133429E-2</v>
      </c>
      <c r="AH48" s="10">
        <f t="shared" si="2"/>
        <v>0.97083276156600429</v>
      </c>
      <c r="AN48" s="10">
        <f t="shared" si="13"/>
        <v>7.9218506217522021E-4</v>
      </c>
      <c r="AO48" s="10">
        <f t="shared" si="3"/>
        <v>5.3907744205506042E-4</v>
      </c>
      <c r="AP48" s="10">
        <f t="shared" si="4"/>
        <v>2.5310762012015979E-4</v>
      </c>
    </row>
    <row r="49" spans="1:42" x14ac:dyDescent="0.35">
      <c r="A49" s="43">
        <v>46</v>
      </c>
      <c r="B49" s="4">
        <f>RATES!B50</f>
        <v>2.7279999999999999E-2</v>
      </c>
      <c r="C49" s="4">
        <f>RATES!C50</f>
        <v>2.6914532540881435E-2</v>
      </c>
      <c r="D49" s="3">
        <f>RATES!D50</f>
        <v>0.28994370460990576</v>
      </c>
      <c r="E49" s="3">
        <f>RATES!E50</f>
        <v>1.0322422114088319</v>
      </c>
      <c r="G49" s="6">
        <f>'LIFE TABLES'!U49</f>
        <v>106</v>
      </c>
      <c r="H49" s="3">
        <f>'LIFE TABLES'!V49</f>
        <v>558.8981</v>
      </c>
      <c r="I49" s="3">
        <f>'LIFE TABLES'!W49</f>
        <v>0.55889809999999995</v>
      </c>
      <c r="J49" s="3">
        <f>'LIFE TABLES'!X49</f>
        <v>0.44110190000000005</v>
      </c>
      <c r="K49" s="10">
        <f>'LIFE TABLES'!Y49</f>
        <v>3.004150553381252E-4</v>
      </c>
      <c r="P49" s="14">
        <f t="shared" si="14"/>
        <v>99166.189047447886</v>
      </c>
      <c r="Q49" s="14">
        <f t="shared" si="5"/>
        <v>24791.547261861971</v>
      </c>
      <c r="R49" s="14">
        <f t="shared" si="6"/>
        <v>123957.73630930985</v>
      </c>
      <c r="T49" s="10">
        <f t="shared" si="7"/>
        <v>2.553192355924255E-8</v>
      </c>
      <c r="U49" s="10">
        <f t="shared" si="8"/>
        <v>2.156681342278794E-7</v>
      </c>
      <c r="V49" s="10">
        <f t="shared" si="9"/>
        <v>1.4468090016904128E-7</v>
      </c>
      <c r="W49" s="10"/>
      <c r="X49" s="10">
        <f t="shared" si="10"/>
        <v>9.1748881539437327E-4</v>
      </c>
      <c r="Y49" s="10">
        <f t="shared" si="11"/>
        <v>7.751277790784647E-3</v>
      </c>
      <c r="Z49" s="10"/>
      <c r="AA49" s="14">
        <f t="shared" si="15"/>
        <v>124.33056447036863</v>
      </c>
      <c r="AC49" s="10">
        <f t="shared" si="0"/>
        <v>9.1748881539437327E-4</v>
      </c>
      <c r="AD49" s="10">
        <f t="shared" si="0"/>
        <v>7.751277790784647E-3</v>
      </c>
      <c r="AE49" s="10">
        <f t="shared" si="16"/>
        <v>1.9853169438247944E-4</v>
      </c>
      <c r="AF49" s="10">
        <f t="shared" si="12"/>
        <v>1.3910570350585692E-5</v>
      </c>
      <c r="AG49" s="10">
        <f t="shared" si="17"/>
        <v>8.8812088709120836E-3</v>
      </c>
      <c r="AH49" s="10">
        <f t="shared" si="2"/>
        <v>0.40853560806195582</v>
      </c>
      <c r="AN49" s="10">
        <f t="shared" si="13"/>
        <v>3.1197837688675344E-4</v>
      </c>
      <c r="AO49" s="10">
        <f t="shared" si="3"/>
        <v>2.1244226473306514E-4</v>
      </c>
      <c r="AP49" s="10">
        <f t="shared" si="4"/>
        <v>9.9536112153688304E-5</v>
      </c>
    </row>
    <row r="50" spans="1:42" x14ac:dyDescent="0.35">
      <c r="A50" s="43">
        <v>47</v>
      </c>
      <c r="B50" s="4">
        <f>RATES!B51</f>
        <v>2.7390000000000001E-2</v>
      </c>
      <c r="C50" s="4">
        <f>RATES!C51</f>
        <v>2.7021605696283663E-2</v>
      </c>
      <c r="D50" s="3">
        <f>RATES!D51</f>
        <v>0.28082727798558388</v>
      </c>
      <c r="E50" s="3">
        <f>RATES!E51</f>
        <v>1.0324627532258097</v>
      </c>
      <c r="G50" s="6">
        <f>'LIFE TABLES'!U50</f>
        <v>107</v>
      </c>
      <c r="H50" s="3">
        <f>'LIFE TABLES'!V50</f>
        <v>591.08189000000004</v>
      </c>
      <c r="I50" s="3">
        <f>'LIFE TABLES'!W50</f>
        <v>0.59108189</v>
      </c>
      <c r="J50" s="3">
        <f>'LIFE TABLES'!X50</f>
        <v>0.40891811</v>
      </c>
      <c r="K50" s="10">
        <f>'LIFE TABLES'!Y50</f>
        <v>1.2284515664441156E-4</v>
      </c>
      <c r="P50" s="14">
        <f t="shared" si="14"/>
        <v>100132.91784628072</v>
      </c>
      <c r="Q50" s="14">
        <f t="shared" si="5"/>
        <v>25033.229461570179</v>
      </c>
      <c r="R50" s="14">
        <f t="shared" si="6"/>
        <v>125166.1473078509</v>
      </c>
      <c r="T50" s="10">
        <f t="shared" si="7"/>
        <v>8.8743960375334438E-9</v>
      </c>
      <c r="U50" s="10">
        <f t="shared" si="8"/>
        <v>8.5518259918818141E-8</v>
      </c>
      <c r="V50" s="10">
        <f t="shared" si="9"/>
        <v>5.0288244212689588E-8</v>
      </c>
      <c r="W50" s="10"/>
      <c r="X50" s="10">
        <f t="shared" si="10"/>
        <v>3.1188578467240965E-4</v>
      </c>
      <c r="Y50" s="10">
        <f t="shared" si="11"/>
        <v>3.0059726893929932E-3</v>
      </c>
      <c r="Z50" s="10"/>
      <c r="AA50" s="14">
        <f t="shared" si="15"/>
        <v>126.81717575977601</v>
      </c>
      <c r="AC50" s="10">
        <f t="shared" si="0"/>
        <v>3.1188578467240965E-4</v>
      </c>
      <c r="AD50" s="10">
        <f t="shared" si="0"/>
        <v>3.0059726893929932E-3</v>
      </c>
      <c r="AE50" s="10">
        <f t="shared" si="16"/>
        <v>7.2799191829817797E-5</v>
      </c>
      <c r="AF50" s="10">
        <f t="shared" si="12"/>
        <v>5.1526253964570961E-6</v>
      </c>
      <c r="AG50" s="10">
        <f t="shared" si="17"/>
        <v>3.3958102912916778E-3</v>
      </c>
      <c r="AH50" s="10">
        <f t="shared" si="2"/>
        <v>0.15960308369070886</v>
      </c>
      <c r="AN50" s="10">
        <f t="shared" si="13"/>
        <v>1.1439873001828509E-4</v>
      </c>
      <c r="AO50" s="10">
        <f t="shared" si="3"/>
        <v>7.7951817226274892E-5</v>
      </c>
      <c r="AP50" s="10">
        <f t="shared" si="4"/>
        <v>3.64469127920102E-5</v>
      </c>
    </row>
    <row r="51" spans="1:42" x14ac:dyDescent="0.35">
      <c r="A51" s="43">
        <v>48</v>
      </c>
      <c r="B51" s="4">
        <f>RATES!B52</f>
        <v>2.75E-2</v>
      </c>
      <c r="C51" s="4">
        <f>RATES!C52</f>
        <v>2.7128667388252696E-2</v>
      </c>
      <c r="D51" s="3">
        <f>RATES!D52</f>
        <v>0.27193939918144983</v>
      </c>
      <c r="E51" s="3">
        <f>RATES!E52</f>
        <v>1.0326833067620469</v>
      </c>
      <c r="G51" s="6">
        <f>'LIFE TABLES'!U51</f>
        <v>108</v>
      </c>
      <c r="H51" s="3">
        <f>'LIFE TABLES'!V51</f>
        <v>622.56605999999999</v>
      </c>
      <c r="I51" s="3">
        <f>'LIFE TABLES'!W51</f>
        <v>0.62256606000000003</v>
      </c>
      <c r="J51" s="3">
        <f>'LIFE TABLES'!X51</f>
        <v>0.37743393999999997</v>
      </c>
      <c r="K51" s="10">
        <f>'LIFE TABLES'!Y51</f>
        <v>4.636593148221743E-5</v>
      </c>
      <c r="P51" s="14">
        <f t="shared" si="14"/>
        <v>101130.6696774505</v>
      </c>
      <c r="Q51" s="14">
        <f t="shared" si="5"/>
        <v>25282.667419362624</v>
      </c>
      <c r="R51" s="14">
        <f t="shared" si="6"/>
        <v>126413.33709681312</v>
      </c>
      <c r="T51" s="10">
        <f t="shared" si="7"/>
        <v>2.8470735223316411E-9</v>
      </c>
      <c r="U51" s="10">
        <f t="shared" si="8"/>
        <v>3.1307754063811928E-8</v>
      </c>
      <c r="V51" s="10">
        <f t="shared" si="9"/>
        <v>1.6133416626545983E-8</v>
      </c>
      <c r="W51" s="10"/>
      <c r="X51" s="10">
        <f t="shared" si="10"/>
        <v>9.7857698305075868E-5</v>
      </c>
      <c r="Y51" s="10">
        <f t="shared" si="11"/>
        <v>1.0762593648235915E-3</v>
      </c>
      <c r="Z51" s="10"/>
      <c r="AA51" s="14">
        <f t="shared" si="15"/>
        <v>129.35351927497152</v>
      </c>
      <c r="AC51" s="10">
        <f t="shared" si="0"/>
        <v>9.7857698305075868E-5</v>
      </c>
      <c r="AD51" s="10">
        <f t="shared" si="0"/>
        <v>1.0762593648235915E-3</v>
      </c>
      <c r="AE51" s="10">
        <f t="shared" si="16"/>
        <v>2.4746893164350873E-5</v>
      </c>
      <c r="AF51" s="10">
        <f t="shared" si="12"/>
        <v>1.7689552858597262E-6</v>
      </c>
      <c r="AG51" s="10">
        <f t="shared" si="17"/>
        <v>1.200632911578878E-3</v>
      </c>
      <c r="AH51" s="10">
        <f t="shared" si="2"/>
        <v>5.7630379755786144E-2</v>
      </c>
      <c r="AN51" s="10">
        <f t="shared" si="13"/>
        <v>3.8887974972551365E-5</v>
      </c>
      <c r="AO51" s="10">
        <f t="shared" si="3"/>
        <v>2.6515848450210597E-5</v>
      </c>
      <c r="AP51" s="10">
        <f t="shared" si="4"/>
        <v>1.2372126522340767E-5</v>
      </c>
    </row>
    <row r="52" spans="1:42" x14ac:dyDescent="0.35">
      <c r="A52" s="43">
        <v>49</v>
      </c>
      <c r="B52" s="4">
        <f>RATES!B53</f>
        <v>2.76E-2</v>
      </c>
      <c r="C52" s="4">
        <f>RATES!C53</f>
        <v>2.7225986253591527E-2</v>
      </c>
      <c r="D52" s="3">
        <f>RATES!D53</f>
        <v>0.26340215020802865</v>
      </c>
      <c r="E52" s="3">
        <f>RATES!E53</f>
        <v>1.0324114627260206</v>
      </c>
      <c r="G52" s="6">
        <f>'LIFE TABLES'!U52</f>
        <v>109</v>
      </c>
      <c r="H52" s="3">
        <f>'LIFE TABLES'!V52</f>
        <v>653.13085999999998</v>
      </c>
      <c r="I52" s="3">
        <f>'LIFE TABLES'!W52</f>
        <v>0.65313085999999998</v>
      </c>
      <c r="J52" s="3">
        <f>'LIFE TABLES'!X52</f>
        <v>0.34686914000000002</v>
      </c>
      <c r="K52" s="10">
        <f>'LIFE TABLES'!Y52</f>
        <v>1.6082910778535685E-5</v>
      </c>
      <c r="P52" s="14">
        <f t="shared" si="14"/>
        <v>102111.47643077918</v>
      </c>
      <c r="Q52" s="14">
        <f t="shared" si="5"/>
        <v>25527.869107694794</v>
      </c>
      <c r="R52" s="14">
        <f t="shared" si="6"/>
        <v>127639.34553847398</v>
      </c>
      <c r="T52" s="10">
        <f t="shared" si="7"/>
        <v>8.3942765257675492E-10</v>
      </c>
      <c r="U52" s="10">
        <f t="shared" si="8"/>
        <v>1.0537232276034265E-8</v>
      </c>
      <c r="V52" s="10">
        <f t="shared" si="9"/>
        <v>4.7567566979349504E-9</v>
      </c>
      <c r="W52" s="10"/>
      <c r="X52" s="10">
        <f t="shared" si="10"/>
        <v>2.8217536840460873E-5</v>
      </c>
      <c r="Y52" s="10">
        <f t="shared" si="11"/>
        <v>3.5426678661254225E-4</v>
      </c>
      <c r="Z52" s="10"/>
      <c r="AA52" s="14">
        <f t="shared" si="15"/>
        <v>131.94058966047095</v>
      </c>
      <c r="AC52" s="10">
        <f t="shared" si="0"/>
        <v>2.8217536840460873E-5</v>
      </c>
      <c r="AD52" s="10">
        <f t="shared" si="0"/>
        <v>3.5426678661254225E-4</v>
      </c>
      <c r="AE52" s="10">
        <f t="shared" si="16"/>
        <v>7.7646058461241272E-6</v>
      </c>
      <c r="AF52" s="10">
        <f t="shared" si="12"/>
        <v>5.6069164632128941E-7</v>
      </c>
      <c r="AG52" s="10">
        <f t="shared" si="17"/>
        <v>3.9080962094544859E-4</v>
      </c>
      <c r="AH52" s="10">
        <f t="shared" si="2"/>
        <v>1.9149671426326981E-2</v>
      </c>
      <c r="AN52" s="10">
        <f t="shared" si="13"/>
        <v>1.2201523472480771E-5</v>
      </c>
      <c r="AO52" s="10">
        <f t="shared" si="3"/>
        <v>8.325297492445416E-6</v>
      </c>
      <c r="AP52" s="10">
        <f t="shared" si="4"/>
        <v>3.8762259800353552E-6</v>
      </c>
    </row>
    <row r="53" spans="1:42" x14ac:dyDescent="0.35">
      <c r="A53" s="43">
        <v>50</v>
      </c>
      <c r="B53" s="4">
        <f>RATES!B54</f>
        <v>2.7709999999999999E-2</v>
      </c>
      <c r="C53" s="4">
        <f>RATES!C54</f>
        <v>2.7333026067638905E-2</v>
      </c>
      <c r="D53" s="3">
        <f>RATES!D54</f>
        <v>0.2549593130089392</v>
      </c>
      <c r="E53" s="3">
        <f>RATES!E54</f>
        <v>1.0331144491230781</v>
      </c>
      <c r="G53" s="6">
        <f>'LIFE TABLES'!U53</f>
        <v>110</v>
      </c>
      <c r="H53" s="3">
        <f>'LIFE TABLES'!V53</f>
        <v>682.58510000000001</v>
      </c>
      <c r="I53" s="3">
        <f>'LIFE TABLES'!W53</f>
        <v>0.68258510000000006</v>
      </c>
      <c r="J53" s="3">
        <f>'LIFE TABLES'!X53</f>
        <v>0.31741489999999994</v>
      </c>
      <c r="K53" s="10">
        <f>'LIFE TABLES'!Y53</f>
        <v>5.1049555164778259E-6</v>
      </c>
      <c r="P53" s="14">
        <f t="shared" si="14"/>
        <v>103171.99920404618</v>
      </c>
      <c r="Q53" s="14">
        <f t="shared" si="5"/>
        <v>25792.999801011545</v>
      </c>
      <c r="R53" s="14">
        <f t="shared" si="6"/>
        <v>128964.99900505773</v>
      </c>
      <c r="T53" s="10">
        <f t="shared" si="7"/>
        <v>2.2647981773990256E-10</v>
      </c>
      <c r="U53" s="10">
        <f t="shared" si="8"/>
        <v>3.2468912463355946E-9</v>
      </c>
      <c r="V53" s="10">
        <f t="shared" si="9"/>
        <v>1.2833856338594492E-9</v>
      </c>
      <c r="W53" s="10"/>
      <c r="X53" s="10">
        <f t="shared" si="10"/>
        <v>7.4456889675529719E-6</v>
      </c>
      <c r="Y53" s="10">
        <f t="shared" si="11"/>
        <v>1.0676047113958598E-4</v>
      </c>
      <c r="Z53" s="10"/>
      <c r="AA53" s="14">
        <f t="shared" si="15"/>
        <v>134.57940145368036</v>
      </c>
      <c r="AC53" s="10">
        <f t="shared" si="0"/>
        <v>7.4456889675529719E-6</v>
      </c>
      <c r="AD53" s="10">
        <f t="shared" si="0"/>
        <v>1.0676047113958598E-4</v>
      </c>
      <c r="AE53" s="10">
        <f t="shared" si="16"/>
        <v>2.2389420791937297E-6</v>
      </c>
      <c r="AF53" s="10">
        <f t="shared" si="12"/>
        <v>1.632151284195844E-7</v>
      </c>
      <c r="AG53" s="10">
        <f t="shared" si="17"/>
        <v>1.1660831731475227E-4</v>
      </c>
      <c r="AH53" s="10">
        <f t="shared" si="2"/>
        <v>5.8304158657376129E-3</v>
      </c>
      <c r="AN53" s="10">
        <f t="shared" si="13"/>
        <v>3.5183375530187169E-6</v>
      </c>
      <c r="AO53" s="10">
        <f t="shared" si="3"/>
        <v>2.402157207613314E-6</v>
      </c>
      <c r="AP53" s="10">
        <f t="shared" si="4"/>
        <v>1.1161803454054028E-6</v>
      </c>
    </row>
    <row r="54" spans="1:42" x14ac:dyDescent="0.35">
      <c r="G54" s="6">
        <f>'LIFE TABLES'!U54</f>
        <v>111</v>
      </c>
      <c r="H54" s="3">
        <f>'LIFE TABLES'!V54</f>
        <v>710.77413999999999</v>
      </c>
      <c r="I54" s="3">
        <f>'LIFE TABLES'!W54</f>
        <v>0.71077413999999994</v>
      </c>
      <c r="J54" s="3">
        <f>'LIFE TABLES'!X54</f>
        <v>0.28922586000000006</v>
      </c>
      <c r="K54" s="10">
        <f>'LIFE TABLES'!Y54</f>
        <v>1.4764851495150437E-6</v>
      </c>
      <c r="Q54" s="14"/>
    </row>
    <row r="55" spans="1:42" x14ac:dyDescent="0.35">
      <c r="G55" s="6">
        <f>'LIFE TABLES'!U55</f>
        <v>112</v>
      </c>
      <c r="H55" s="3">
        <f>'LIFE TABLES'!V55</f>
        <v>737.58101999999997</v>
      </c>
      <c r="I55" s="3">
        <f>'LIFE TABLES'!W55</f>
        <v>0.73758101999999992</v>
      </c>
      <c r="J55" s="3">
        <f>'LIFE TABLES'!X55</f>
        <v>0.26241898000000008</v>
      </c>
      <c r="K55" s="10">
        <f>'LIFE TABLES'!Y55</f>
        <v>3.8745772692088539E-7</v>
      </c>
      <c r="Q55" s="14"/>
      <c r="AA55" s="42"/>
      <c r="AC55" s="50" t="s">
        <v>60</v>
      </c>
      <c r="AD55" s="50"/>
      <c r="AE55" s="50"/>
      <c r="AF55" s="50"/>
      <c r="AN55" s="10"/>
    </row>
    <row r="56" spans="1:42" x14ac:dyDescent="0.35">
      <c r="G56" s="6">
        <f>'LIFE TABLES'!U56</f>
        <v>113</v>
      </c>
      <c r="H56" s="3">
        <f>'LIFE TABLES'!V56</f>
        <v>762.92148999999995</v>
      </c>
      <c r="I56" s="3">
        <f>'LIFE TABLES'!W56</f>
        <v>0.76292148999999998</v>
      </c>
      <c r="J56" s="3">
        <f>'LIFE TABLES'!X56</f>
        <v>0.23707851000000002</v>
      </c>
      <c r="K56" s="10">
        <f>'LIFE TABLES'!Y56</f>
        <v>9.185790058639041E-8</v>
      </c>
      <c r="Q56" s="14"/>
      <c r="AC56" s="10">
        <f>SUM(AC3:AC53)</f>
        <v>84392.384084604899</v>
      </c>
      <c r="AD56" s="10">
        <f>SUM(AD3:AD53)</f>
        <v>5067.9810481217801</v>
      </c>
      <c r="AE56" s="35">
        <f>SUM(AE3:AE53)</f>
        <v>6696.4494661325916</v>
      </c>
      <c r="AF56" s="10">
        <f>SUM(AF3:AF53)</f>
        <v>307.20602287126093</v>
      </c>
    </row>
    <row r="57" spans="1:42" x14ac:dyDescent="0.35">
      <c r="G57" s="6">
        <f>'LIFE TABLES'!U57</f>
        <v>114</v>
      </c>
      <c r="H57" s="3">
        <f>'LIFE TABLES'!V57</f>
        <v>786.74456999999995</v>
      </c>
      <c r="I57" s="3">
        <f>'LIFE TABLES'!W57</f>
        <v>0.78674456999999998</v>
      </c>
      <c r="J57" s="3">
        <f>'LIFE TABLES'!X57</f>
        <v>0.21325543000000002</v>
      </c>
      <c r="K57" s="10">
        <f>'LIFE TABLES'!Y57</f>
        <v>1.9589196088447942E-8</v>
      </c>
      <c r="Q57" s="14"/>
    </row>
    <row r="58" spans="1:42" x14ac:dyDescent="0.35">
      <c r="G58" s="6">
        <f>'LIFE TABLES'!U58</f>
        <v>115</v>
      </c>
      <c r="H58" s="3">
        <f>'LIFE TABLES'!V58</f>
        <v>809.02895000000001</v>
      </c>
      <c r="I58" s="3">
        <f>'LIFE TABLES'!W58</f>
        <v>0.80902894999999997</v>
      </c>
      <c r="J58" s="3">
        <f>'LIFE TABLES'!X58</f>
        <v>0.19097105000000003</v>
      </c>
      <c r="K58" s="10">
        <f>'LIFE TABLES'!Y58</f>
        <v>3.7409693456667965E-9</v>
      </c>
      <c r="Q58" s="14"/>
      <c r="AC58" s="50" t="s">
        <v>61</v>
      </c>
      <c r="AD58" s="50"/>
      <c r="AE58" s="50"/>
      <c r="AF58" s="50"/>
    </row>
    <row r="59" spans="1:42" x14ac:dyDescent="0.35">
      <c r="G59" s="6">
        <f>'LIFE TABLES'!U59</f>
        <v>116</v>
      </c>
      <c r="H59" s="3">
        <f>'LIFE TABLES'!V59</f>
        <v>829.77849000000003</v>
      </c>
      <c r="I59" s="3">
        <f>'LIFE TABLES'!W59</f>
        <v>0.82977849000000004</v>
      </c>
      <c r="J59" s="3">
        <f>'LIFE TABLES'!X59</f>
        <v>0.17022150999999996</v>
      </c>
      <c r="K59" s="10">
        <f>'LIFE TABLES'!Y59</f>
        <v>6.3679345088311394E-10</v>
      </c>
      <c r="Q59" s="14"/>
      <c r="AC59" s="53">
        <f>SUM(AC56:AF56)</f>
        <v>96464.020621730539</v>
      </c>
      <c r="AD59" s="53"/>
      <c r="AE59" s="53"/>
      <c r="AF59" s="53"/>
    </row>
    <row r="60" spans="1:42" x14ac:dyDescent="0.35">
      <c r="G60" s="6">
        <f>'LIFE TABLES'!U60</f>
        <v>117</v>
      </c>
      <c r="H60" s="3">
        <f>'LIFE TABLES'!V60</f>
        <v>849.01392999999996</v>
      </c>
      <c r="I60" s="3">
        <f>'LIFE TABLES'!W60</f>
        <v>0.84901392999999992</v>
      </c>
      <c r="J60" s="3">
        <f>'LIFE TABLES'!X60</f>
        <v>0.15098607000000008</v>
      </c>
      <c r="K60" s="10">
        <f>'LIFE TABLES'!Y60</f>
        <v>9.6146940550579458E-11</v>
      </c>
      <c r="Q60" s="14"/>
    </row>
    <row r="61" spans="1:42" x14ac:dyDescent="0.35">
      <c r="G61" s="6">
        <f>'LIFE TABLES'!U61</f>
        <v>118</v>
      </c>
      <c r="H61" s="3">
        <f>'LIFE TABLES'!V61</f>
        <v>866.77739999999994</v>
      </c>
      <c r="I61" s="3">
        <f>'LIFE TABLES'!W61</f>
        <v>0.86677739999999992</v>
      </c>
      <c r="J61" s="3">
        <f>'LIFE TABLES'!X61</f>
        <v>0.13322260000000008</v>
      </c>
      <c r="K61" s="10">
        <f>'LIFE TABLES'!Y61</f>
        <v>1.2808945402193635E-11</v>
      </c>
      <c r="Q61" s="14"/>
    </row>
    <row r="62" spans="1:42" x14ac:dyDescent="0.35">
      <c r="G62" s="6">
        <f>'LIFE TABLES'!U62</f>
        <v>119</v>
      </c>
      <c r="H62" s="3">
        <f>'LIFE TABLES'!V62</f>
        <v>883.11864000000003</v>
      </c>
      <c r="I62" s="3">
        <f>'LIFE TABLES'!W62</f>
        <v>0.88311864000000007</v>
      </c>
      <c r="J62" s="3">
        <f>'LIFE TABLES'!X62</f>
        <v>0.11688135999999993</v>
      </c>
      <c r="K62" s="10">
        <f>'LIFE TABLES'!Y62</f>
        <v>1.4971269587741382E-12</v>
      </c>
    </row>
  </sheetData>
  <mergeCells count="12">
    <mergeCell ref="AK1:AL1"/>
    <mergeCell ref="AN1:AR1"/>
    <mergeCell ref="AC55:AF55"/>
    <mergeCell ref="AC58:AF58"/>
    <mergeCell ref="AC59:AF59"/>
    <mergeCell ref="X1:Y1"/>
    <mergeCell ref="AC1:AF1"/>
    <mergeCell ref="A1:E1"/>
    <mergeCell ref="G1:K1"/>
    <mergeCell ref="M1:N1"/>
    <mergeCell ref="P1:R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20</vt:i4>
      </vt:variant>
    </vt:vector>
  </HeadingPairs>
  <TitlesOfParts>
    <vt:vector size="20" baseType="lpstr">
      <vt:lpstr>ASSIGNEMENT DATA</vt:lpstr>
      <vt:lpstr>RATES</vt:lpstr>
      <vt:lpstr>LIFE TABLES DATA</vt:lpstr>
      <vt:lpstr>LIFE TABLES</vt:lpstr>
      <vt:lpstr>BASE CASE</vt:lpstr>
      <vt:lpstr> RATES SHOCK UP</vt:lpstr>
      <vt:lpstr>RATES SHOCK DOWN</vt:lpstr>
      <vt:lpstr>EQUITY SHOCK</vt:lpstr>
      <vt:lpstr>PROPERTY SHOCK</vt:lpstr>
      <vt:lpstr>MORTALITY SHOCK</vt:lpstr>
      <vt:lpstr>LAPSE SHOCK UP</vt:lpstr>
      <vt:lpstr>LAPSE SHOCK DOWN</vt:lpstr>
      <vt:lpstr>LAPSE MASS</vt:lpstr>
      <vt:lpstr>CATASTROPHE</vt:lpstr>
      <vt:lpstr>EXPENSES</vt:lpstr>
      <vt:lpstr>BSCR</vt:lpstr>
      <vt:lpstr>RESULTS</vt:lpstr>
      <vt:lpstr>FAKE SHOCK UP</vt:lpstr>
      <vt:lpstr>FAKE SHOCK DOWN</vt:lpstr>
      <vt:lpstr>OPEN 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2024-04-20T13:18:55Z</dcterms:created>
  <dcterms:modified xsi:type="dcterms:W3CDTF">2024-11-19T08:14:33Z</dcterms:modified>
</cp:coreProperties>
</file>